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0.xml" ContentType="application/vnd.ms-excel.person+xml"/>
  <Override PartName="/xl/persons/person1.xml" ContentType="application/vnd.ms-excel.person+xml"/>
  <Override PartName="/xl/persons/person2.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166925"/>
  <mc:AlternateContent xmlns:mc="http://schemas.openxmlformats.org/markup-compatibility/2006">
    <mc:Choice Requires="x15">
      <x15ac:absPath xmlns:x15ac="http://schemas.microsoft.com/office/spreadsheetml/2010/11/ac" url="https://d.docs.live.net/ea5c81a0d8d8691c/Desktop/PhD_Med_Auth/publications 2026 v2.0 resubmissions/126295_v2.0_07092026/Github/"/>
    </mc:Choice>
  </mc:AlternateContent>
  <xr:revisionPtr revIDLastSave="1" documentId="8_{AA070D46-D75F-49EB-97DA-BF617FC308E6}" xr6:coauthVersionLast="47" xr6:coauthVersionMax="47" xr10:uidLastSave="{6064D146-B1E6-4AB4-AC4E-FC3C4F2DD2A6}"/>
  <bookViews>
    <workbookView xWindow="-108" yWindow="-108" windowWidth="23256" windowHeight="12456" tabRatio="839" firstSheet="12" activeTab="15" xr2:uid="{F59202BE-E279-4C5F-B4CE-3552F1A80E46}"/>
  </bookViews>
  <sheets>
    <sheet name="Intro" sheetId="7" r:id="rId1"/>
    <sheet name="Search strategy" sheetId="11" r:id="rId2"/>
    <sheet name="PICOS" sheetId="12" r:id="rId3"/>
    <sheet name="Abstract review" sheetId="13" r:id="rId4"/>
    <sheet name="ctg-studies" sheetId="5" r:id="rId5"/>
    <sheet name="pubmed" sheetId="1" r:id="rId6"/>
    <sheet name="europepmc" sheetId="3" r:id="rId7"/>
    <sheet name="PRISMA" sheetId="9" r:id="rId8"/>
    <sheet name="Full-text screening-extraction" sheetId="10" r:id="rId9"/>
    <sheet name="Study decisions log" sheetId="62" r:id="rId10"/>
    <sheet name="RoB &amp; GRADE" sheetId="56" r:id="rId11"/>
    <sheet name="LAB data" sheetId="54" state="hidden" r:id="rId12"/>
    <sheet name="QUIPS appraisal frame" sheetId="60" r:id="rId13"/>
    <sheet name="PROBAST appraisal frame" sheetId="61" r:id="rId14"/>
    <sheet name="Data extraction" sheetId="15" r:id="rId15"/>
    <sheet name="Data extraction clinical.gov" sheetId="49" r:id="rId16"/>
    <sheet name="DATA-3 review list" sheetId="59" state="hidden" r:id="rId17"/>
  </sheets>
  <definedNames>
    <definedName name="_xlnm._FilterDatabase" localSheetId="3" hidden="1">'Abstract review'!$C$4:$J$294</definedName>
    <definedName name="_xlnm._FilterDatabase" localSheetId="14" hidden="1">'Data extraction'!$A$1:$Y$53</definedName>
    <definedName name="_xlnm._FilterDatabase" localSheetId="8" hidden="1">'Full-text screening-extraction'!$A$1:$AE$128</definedName>
    <definedName name="_xlnm._FilterDatabase" localSheetId="11" hidden="1">'LAB data'!$A$1:$I$42</definedName>
    <definedName name="_xlnm._FilterDatabase" localSheetId="13" hidden="1">'PROBAST appraisal frame'!$A$2:$H$287</definedName>
  </definedNames>
  <calcPr calcId="191029"/>
</workbook>
</file>

<file path=xl/calcChain.xml><?xml version="1.0" encoding="utf-8"?>
<calcChain xmlns="http://schemas.openxmlformats.org/spreadsheetml/2006/main">
  <c r="D73" i="56" l="1"/>
  <c r="R4" i="56"/>
  <c r="S4" i="56"/>
  <c r="T4" i="56"/>
  <c r="U4" i="56"/>
  <c r="V4" i="56"/>
  <c r="R5" i="56"/>
  <c r="S5" i="56"/>
  <c r="T5" i="56"/>
  <c r="U5" i="56"/>
  <c r="V5" i="56" s="1"/>
  <c r="R6" i="56"/>
  <c r="S6" i="56"/>
  <c r="T6" i="56"/>
  <c r="U6" i="56"/>
  <c r="V6" i="56" s="1"/>
  <c r="R7" i="56"/>
  <c r="S7" i="56"/>
  <c r="T7" i="56"/>
  <c r="U7" i="56"/>
  <c r="V7" i="56" s="1"/>
  <c r="R8" i="56"/>
  <c r="S8" i="56"/>
  <c r="T8" i="56"/>
  <c r="U8" i="56"/>
  <c r="V8" i="56" s="1"/>
  <c r="R9" i="56"/>
  <c r="S9" i="56"/>
  <c r="T9" i="56"/>
  <c r="U9" i="56"/>
  <c r="V9" i="56"/>
  <c r="R10" i="56"/>
  <c r="S10" i="56"/>
  <c r="T10" i="56"/>
  <c r="U10" i="56"/>
  <c r="V10" i="56" s="1"/>
  <c r="R11" i="56"/>
  <c r="S11" i="56"/>
  <c r="T11" i="56"/>
  <c r="U11" i="56"/>
  <c r="V11" i="56"/>
  <c r="R12" i="56"/>
  <c r="S12" i="56"/>
  <c r="T12" i="56"/>
  <c r="U12" i="56"/>
  <c r="V12" i="56" s="1"/>
  <c r="R13" i="56"/>
  <c r="S13" i="56"/>
  <c r="T13" i="56"/>
  <c r="U13" i="56"/>
  <c r="V13" i="56"/>
  <c r="R14" i="56"/>
  <c r="S14" i="56"/>
  <c r="T14" i="56"/>
  <c r="U14" i="56"/>
  <c r="V14" i="56" s="1"/>
  <c r="R15" i="56"/>
  <c r="S15" i="56"/>
  <c r="T15" i="56"/>
  <c r="U15" i="56"/>
  <c r="V15" i="56"/>
  <c r="R16" i="56"/>
  <c r="S16" i="56"/>
  <c r="T16" i="56"/>
  <c r="U16" i="56"/>
  <c r="V16" i="56"/>
  <c r="R17" i="56"/>
  <c r="S17" i="56"/>
  <c r="T17" i="56"/>
  <c r="U17" i="56"/>
  <c r="V17" i="56"/>
  <c r="R18" i="56"/>
  <c r="S18" i="56"/>
  <c r="T18" i="56"/>
  <c r="U18" i="56"/>
  <c r="V18" i="56"/>
  <c r="R19" i="56"/>
  <c r="S19" i="56"/>
  <c r="T19" i="56"/>
  <c r="U19" i="56"/>
  <c r="V19" i="56"/>
  <c r="R20" i="56"/>
  <c r="S20" i="56"/>
  <c r="T20" i="56"/>
  <c r="U20" i="56"/>
  <c r="V20" i="56" s="1"/>
  <c r="R21" i="56"/>
  <c r="S21" i="56"/>
  <c r="T21" i="56"/>
  <c r="U21" i="56"/>
  <c r="V21" i="56"/>
  <c r="R22" i="56"/>
  <c r="S22" i="56"/>
  <c r="T22" i="56"/>
  <c r="U22" i="56"/>
  <c r="V22" i="56"/>
  <c r="R23" i="56"/>
  <c r="S23" i="56"/>
  <c r="T23" i="56"/>
  <c r="U23" i="56"/>
  <c r="V23" i="56"/>
  <c r="R24" i="56"/>
  <c r="S24" i="56"/>
  <c r="T24" i="56"/>
  <c r="U24" i="56"/>
  <c r="V24" i="56"/>
  <c r="R25" i="56"/>
  <c r="S25" i="56"/>
  <c r="T25" i="56"/>
  <c r="U25" i="56"/>
  <c r="V25" i="56"/>
  <c r="R26" i="56"/>
  <c r="S26" i="56"/>
  <c r="T26" i="56"/>
  <c r="U26" i="56"/>
  <c r="V26" i="56" s="1"/>
  <c r="R27" i="56"/>
  <c r="S27" i="56"/>
  <c r="T27" i="56"/>
  <c r="U27" i="56"/>
  <c r="V27" i="56"/>
  <c r="R28" i="56"/>
  <c r="S28" i="56"/>
  <c r="T28" i="56"/>
  <c r="U28" i="56"/>
  <c r="V28" i="56"/>
  <c r="R29" i="56"/>
  <c r="S29" i="56"/>
  <c r="T29" i="56"/>
  <c r="U29" i="56"/>
  <c r="V29" i="56"/>
  <c r="R30" i="56"/>
  <c r="S30" i="56"/>
  <c r="T30" i="56"/>
  <c r="U30" i="56"/>
  <c r="V30" i="56" s="1"/>
  <c r="R31" i="56"/>
  <c r="S31" i="56"/>
  <c r="T31" i="56"/>
  <c r="U31" i="56"/>
  <c r="V31" i="56"/>
  <c r="R32" i="56"/>
  <c r="S32" i="56"/>
  <c r="T32" i="56"/>
  <c r="U32" i="56"/>
  <c r="V32" i="56"/>
  <c r="R33" i="56"/>
  <c r="S33" i="56"/>
  <c r="T33" i="56"/>
  <c r="U33" i="56"/>
  <c r="V33" i="56"/>
  <c r="R34" i="56"/>
  <c r="S34" i="56"/>
  <c r="T34" i="56"/>
  <c r="U34" i="56"/>
  <c r="V34" i="56"/>
  <c r="R35" i="56"/>
  <c r="S35" i="56"/>
  <c r="T35" i="56"/>
  <c r="U35" i="56"/>
  <c r="V35" i="56"/>
  <c r="R36" i="56"/>
  <c r="S36" i="56"/>
  <c r="T36" i="56"/>
  <c r="U36" i="56"/>
  <c r="V36" i="56"/>
  <c r="R37" i="56"/>
  <c r="S37" i="56"/>
  <c r="T37" i="56"/>
  <c r="U37" i="56"/>
  <c r="V37" i="56"/>
  <c r="R38" i="56"/>
  <c r="S38" i="56"/>
  <c r="T38" i="56"/>
  <c r="U38" i="56"/>
  <c r="V38" i="56"/>
  <c r="R39" i="56"/>
  <c r="S39" i="56"/>
  <c r="T39" i="56"/>
  <c r="U39" i="56"/>
  <c r="V39" i="56"/>
  <c r="R40" i="56"/>
  <c r="S40" i="56"/>
  <c r="T40" i="56"/>
  <c r="U40" i="56"/>
  <c r="V40" i="56"/>
  <c r="R41" i="56"/>
  <c r="S41" i="56"/>
  <c r="T41" i="56"/>
  <c r="U41" i="56"/>
  <c r="V41" i="56"/>
  <c r="R42" i="56"/>
  <c r="S42" i="56"/>
  <c r="T42" i="56"/>
  <c r="U42" i="56"/>
  <c r="V42" i="56" s="1"/>
  <c r="R43" i="56"/>
  <c r="S43" i="56"/>
  <c r="T43" i="56"/>
  <c r="U43" i="56"/>
  <c r="V43" i="56"/>
  <c r="R44" i="56"/>
  <c r="S44" i="56"/>
  <c r="T44" i="56"/>
  <c r="U44" i="56"/>
  <c r="V44" i="56"/>
  <c r="R45" i="56"/>
  <c r="S45" i="56"/>
  <c r="T45" i="56"/>
  <c r="U45" i="56"/>
  <c r="V45" i="56"/>
  <c r="R46" i="56"/>
  <c r="S46" i="56"/>
  <c r="T46" i="56"/>
  <c r="U46" i="56"/>
  <c r="V46" i="56"/>
  <c r="R47" i="56"/>
  <c r="S47" i="56"/>
  <c r="T47" i="56"/>
  <c r="U47" i="56"/>
  <c r="V47" i="56"/>
  <c r="R48" i="56"/>
  <c r="S48" i="56"/>
  <c r="T48" i="56"/>
  <c r="U48" i="56"/>
  <c r="V48" i="56"/>
  <c r="R49" i="56"/>
  <c r="S49" i="56"/>
  <c r="T49" i="56"/>
  <c r="U49" i="56"/>
  <c r="V49" i="56"/>
  <c r="R50" i="56"/>
  <c r="S50" i="56"/>
  <c r="T50" i="56"/>
  <c r="U50" i="56"/>
  <c r="V50" i="56"/>
  <c r="R51" i="56"/>
  <c r="S51" i="56"/>
  <c r="T51" i="56"/>
  <c r="U51" i="56"/>
  <c r="V51" i="56"/>
  <c r="R52" i="56"/>
  <c r="S52" i="56"/>
  <c r="T52" i="56"/>
  <c r="U52" i="56"/>
  <c r="V52" i="56"/>
  <c r="R53" i="56"/>
  <c r="S53" i="56"/>
  <c r="T53" i="56"/>
  <c r="U53" i="56"/>
  <c r="V53" i="56" s="1"/>
  <c r="R54" i="56"/>
  <c r="S54" i="56"/>
  <c r="T54" i="56"/>
  <c r="U54" i="56"/>
  <c r="V54" i="56"/>
  <c r="R55" i="56"/>
  <c r="S55" i="56"/>
  <c r="T55" i="56"/>
  <c r="U55" i="56"/>
  <c r="V55" i="56" s="1"/>
  <c r="R56" i="56"/>
  <c r="S56" i="56"/>
  <c r="T56" i="56"/>
  <c r="U56" i="56"/>
  <c r="V56" i="56"/>
  <c r="R57" i="56"/>
  <c r="S57" i="56"/>
  <c r="T57" i="56"/>
  <c r="U57" i="56"/>
  <c r="V57" i="56"/>
  <c r="R58" i="56"/>
  <c r="S58" i="56"/>
  <c r="T58" i="56"/>
  <c r="U58" i="56"/>
  <c r="V58" i="56"/>
  <c r="R59" i="56"/>
  <c r="S59" i="56"/>
  <c r="T59" i="56"/>
  <c r="U59" i="56"/>
  <c r="V59" i="56"/>
  <c r="R60" i="56"/>
  <c r="S60" i="56"/>
  <c r="T60" i="56"/>
  <c r="U60" i="56"/>
  <c r="V60" i="56"/>
  <c r="B42" i="9"/>
  <c r="B11" i="9"/>
  <c r="B12" i="9"/>
  <c r="O5" i="62"/>
  <c r="O6" i="62"/>
  <c r="O7" i="62"/>
  <c r="O8" i="62"/>
  <c r="O9" i="62"/>
  <c r="O10" i="62"/>
  <c r="O11" i="62"/>
  <c r="O12" i="62"/>
  <c r="O13" i="62"/>
  <c r="O14" i="62"/>
  <c r="O15" i="62"/>
  <c r="O16" i="62"/>
  <c r="O17" i="62"/>
  <c r="O18" i="62"/>
  <c r="O19" i="62"/>
  <c r="O20" i="62"/>
  <c r="O21" i="62"/>
  <c r="O22" i="62"/>
  <c r="O23" i="62"/>
  <c r="O24" i="62"/>
  <c r="O25" i="62"/>
  <c r="O26" i="62"/>
  <c r="O27" i="62"/>
  <c r="O28" i="62"/>
  <c r="O29" i="62"/>
  <c r="O30" i="62"/>
  <c r="O31" i="62"/>
  <c r="O32" i="62"/>
  <c r="O33" i="62"/>
  <c r="O34" i="62"/>
  <c r="O35" i="62"/>
  <c r="O36" i="62"/>
  <c r="O37" i="62"/>
  <c r="O38" i="62"/>
  <c r="O39" i="62"/>
  <c r="O40" i="62"/>
  <c r="O41" i="62"/>
  <c r="O42" i="62"/>
  <c r="O43" i="62"/>
  <c r="O44" i="62"/>
  <c r="O45" i="62"/>
  <c r="O46" i="62"/>
  <c r="O47" i="62"/>
  <c r="O48" i="62"/>
  <c r="O49" i="62"/>
  <c r="O50" i="62"/>
  <c r="O51" i="62"/>
  <c r="O52" i="62"/>
  <c r="O53" i="62"/>
  <c r="O54" i="62"/>
  <c r="O55" i="62"/>
  <c r="O56" i="62"/>
  <c r="O57" i="62"/>
  <c r="O58" i="62"/>
  <c r="O59" i="62"/>
  <c r="O60" i="62"/>
  <c r="O61" i="62"/>
  <c r="O62" i="62"/>
  <c r="O63" i="62"/>
  <c r="O64" i="62"/>
  <c r="O65" i="62"/>
  <c r="O66" i="62"/>
  <c r="O67" i="62"/>
  <c r="O68" i="62"/>
  <c r="O69" i="62"/>
  <c r="O70" i="62"/>
  <c r="O71" i="62"/>
  <c r="O72" i="62"/>
  <c r="O73" i="62"/>
  <c r="O74" i="62"/>
  <c r="O75" i="62"/>
  <c r="O76" i="62"/>
  <c r="O77" i="62"/>
  <c r="O78" i="62"/>
  <c r="O79" i="62"/>
  <c r="O80" i="62"/>
  <c r="O81" i="62"/>
  <c r="O82" i="62"/>
  <c r="O83" i="62"/>
  <c r="O84" i="62"/>
  <c r="O85" i="62"/>
  <c r="O86" i="62"/>
  <c r="O87" i="62"/>
  <c r="O88" i="62"/>
  <c r="O89" i="62"/>
  <c r="O90" i="62"/>
  <c r="O91" i="62"/>
  <c r="O92" i="62"/>
  <c r="O93" i="62"/>
  <c r="O94" i="62"/>
  <c r="O95" i="62"/>
  <c r="O96" i="62"/>
  <c r="O97" i="62"/>
  <c r="O98" i="62"/>
  <c r="O99" i="62"/>
  <c r="O100" i="62"/>
  <c r="O101" i="62"/>
  <c r="O102" i="62"/>
  <c r="O103" i="62"/>
  <c r="O104" i="62"/>
  <c r="O105" i="62"/>
  <c r="O106" i="62"/>
  <c r="O107" i="62"/>
  <c r="O108" i="62"/>
  <c r="O109" i="62"/>
  <c r="O110" i="62"/>
  <c r="O111" i="62"/>
  <c r="O112" i="62"/>
  <c r="O113" i="62"/>
  <c r="O114" i="62"/>
  <c r="O115" i="62"/>
  <c r="O116" i="62"/>
  <c r="O117" i="62"/>
  <c r="O118" i="62"/>
  <c r="O119" i="62"/>
  <c r="O120" i="62"/>
  <c r="O121" i="62"/>
  <c r="O122" i="62"/>
  <c r="O123" i="62"/>
  <c r="O124" i="62"/>
  <c r="O125" i="62"/>
  <c r="O126" i="62"/>
  <c r="O127" i="62"/>
  <c r="O128" i="62"/>
  <c r="O129" i="62"/>
  <c r="O130" i="62"/>
  <c r="O131" i="62"/>
  <c r="O132" i="62"/>
  <c r="O133" i="62"/>
  <c r="O134" i="62"/>
  <c r="O135" i="62"/>
  <c r="O136" i="62"/>
  <c r="O137" i="62"/>
  <c r="O138" i="62"/>
  <c r="O139" i="62"/>
  <c r="O140" i="62"/>
  <c r="O141" i="62"/>
  <c r="O142" i="62"/>
  <c r="O143" i="62"/>
  <c r="O144" i="62"/>
  <c r="O145" i="62"/>
  <c r="O146" i="62"/>
  <c r="O147" i="62"/>
  <c r="O148" i="62"/>
  <c r="O149" i="62"/>
  <c r="O150" i="62"/>
  <c r="O151" i="62"/>
  <c r="O152" i="62"/>
  <c r="O153" i="62"/>
  <c r="O154" i="62"/>
  <c r="O155" i="62"/>
  <c r="O156" i="62"/>
  <c r="O157" i="62"/>
  <c r="O158" i="62"/>
  <c r="O159" i="62"/>
  <c r="O160" i="62"/>
  <c r="O161" i="62"/>
  <c r="O162" i="62"/>
  <c r="O163" i="62"/>
  <c r="O164" i="62"/>
  <c r="O165" i="62"/>
  <c r="O166" i="62"/>
  <c r="O167" i="62"/>
  <c r="O168" i="62"/>
  <c r="O169" i="62"/>
  <c r="O170" i="62"/>
  <c r="O171" i="62"/>
  <c r="O172" i="62"/>
  <c r="O173" i="62"/>
  <c r="O174" i="62"/>
  <c r="O175" i="62"/>
  <c r="O176" i="62"/>
  <c r="O177" i="62"/>
  <c r="O178" i="62"/>
  <c r="O179" i="62"/>
  <c r="O180" i="62"/>
  <c r="O181" i="62"/>
  <c r="O182" i="62"/>
  <c r="O183" i="62"/>
  <c r="O184" i="62"/>
  <c r="O185" i="62"/>
  <c r="O186" i="62"/>
  <c r="O187" i="62"/>
  <c r="O188" i="62"/>
  <c r="O189" i="62"/>
  <c r="O190" i="62"/>
  <c r="O191" i="62"/>
  <c r="O192" i="62"/>
  <c r="O193" i="62"/>
  <c r="O194" i="62"/>
  <c r="O195" i="62"/>
  <c r="O196" i="62"/>
  <c r="O197" i="62"/>
  <c r="O198" i="62"/>
  <c r="O199" i="62"/>
  <c r="O200" i="62"/>
  <c r="O201" i="62"/>
  <c r="O202" i="62"/>
  <c r="O203" i="62"/>
  <c r="O204" i="62"/>
  <c r="O205" i="62"/>
  <c r="O206" i="62"/>
  <c r="O207" i="62"/>
  <c r="O208" i="62"/>
  <c r="O209" i="62"/>
  <c r="O210" i="62"/>
  <c r="O211" i="62"/>
  <c r="O212" i="62"/>
  <c r="O213" i="62"/>
  <c r="O214" i="62"/>
  <c r="O215" i="62"/>
  <c r="O216" i="62"/>
  <c r="O217" i="62"/>
  <c r="O218" i="62"/>
  <c r="O219" i="62"/>
  <c r="O220" i="62"/>
  <c r="O221" i="62"/>
  <c r="O222" i="62"/>
  <c r="O223" i="62"/>
  <c r="O224" i="62"/>
  <c r="O225" i="62"/>
  <c r="O226" i="62"/>
  <c r="O227" i="62"/>
  <c r="O228" i="62"/>
  <c r="O229" i="62"/>
  <c r="O230" i="62"/>
  <c r="O231" i="62"/>
  <c r="O232" i="62"/>
  <c r="O233" i="62"/>
  <c r="O234" i="62"/>
  <c r="O235" i="62"/>
  <c r="O236" i="62"/>
  <c r="O237" i="62"/>
  <c r="O238" i="62"/>
  <c r="O239" i="62"/>
  <c r="O240" i="62"/>
  <c r="O241" i="62"/>
  <c r="O242" i="62"/>
  <c r="O243" i="62"/>
  <c r="O244" i="62"/>
  <c r="O245" i="62"/>
  <c r="O246" i="62"/>
  <c r="O247" i="62"/>
  <c r="O248" i="62"/>
  <c r="O249" i="62"/>
  <c r="O250" i="62"/>
  <c r="O251" i="62"/>
  <c r="O252" i="62"/>
  <c r="O253" i="62"/>
  <c r="O254" i="62"/>
  <c r="O255" i="62"/>
  <c r="O256" i="62"/>
  <c r="O257" i="62"/>
  <c r="O258" i="62"/>
  <c r="O259" i="62"/>
  <c r="O260" i="62"/>
  <c r="O261" i="62"/>
  <c r="O262" i="62"/>
  <c r="O263" i="62"/>
  <c r="O264" i="62"/>
  <c r="O265" i="62"/>
  <c r="O266" i="62"/>
  <c r="O267" i="62"/>
  <c r="O268" i="62"/>
  <c r="O269" i="62"/>
  <c r="O270" i="62"/>
  <c r="O271" i="62"/>
  <c r="O272" i="62"/>
  <c r="O273" i="62"/>
  <c r="O274" i="62"/>
  <c r="O275" i="62"/>
  <c r="O276" i="62"/>
  <c r="O277" i="62"/>
  <c r="O278" i="62"/>
  <c r="O279" i="62"/>
  <c r="O280" i="62"/>
  <c r="O281" i="62"/>
  <c r="O282" i="62"/>
  <c r="O283" i="62"/>
  <c r="O284" i="62"/>
  <c r="O285" i="62"/>
  <c r="O286" i="62"/>
  <c r="O287" i="62"/>
  <c r="O288" i="62"/>
  <c r="O289" i="62"/>
  <c r="O290" i="62"/>
  <c r="O291" i="62"/>
  <c r="O292" i="62"/>
  <c r="O293" i="62"/>
  <c r="O294" i="62"/>
  <c r="V31" i="62"/>
  <c r="A299" i="62"/>
  <c r="B299" i="62"/>
  <c r="C299" i="62"/>
  <c r="D299" i="62"/>
  <c r="F299" i="62"/>
  <c r="A300" i="62"/>
  <c r="B300" i="62"/>
  <c r="C300" i="62"/>
  <c r="D300" i="62"/>
  <c r="F300" i="62"/>
  <c r="A301" i="62"/>
  <c r="B301" i="62"/>
  <c r="C301" i="62"/>
  <c r="D301" i="62"/>
  <c r="F301" i="62"/>
  <c r="A302" i="62"/>
  <c r="B302" i="62"/>
  <c r="C302" i="62"/>
  <c r="D302" i="62"/>
  <c r="F302" i="62"/>
  <c r="A303" i="62"/>
  <c r="B303" i="62"/>
  <c r="C303" i="62"/>
  <c r="D303" i="62"/>
  <c r="F303" i="62"/>
  <c r="A304" i="62"/>
  <c r="B304" i="62"/>
  <c r="C304" i="62"/>
  <c r="D304" i="62"/>
  <c r="F304" i="62"/>
  <c r="A305" i="62"/>
  <c r="B305" i="62"/>
  <c r="C305" i="62"/>
  <c r="D305" i="62"/>
  <c r="F305" i="62"/>
  <c r="A306" i="62"/>
  <c r="B306" i="62"/>
  <c r="C306" i="62"/>
  <c r="D306" i="62"/>
  <c r="F306" i="62"/>
  <c r="A307" i="62"/>
  <c r="B307" i="62"/>
  <c r="C307" i="62"/>
  <c r="D307" i="62"/>
  <c r="F307" i="62"/>
  <c r="A308" i="62"/>
  <c r="B308" i="62"/>
  <c r="C308" i="62"/>
  <c r="D308" i="62"/>
  <c r="F308" i="62"/>
  <c r="A309" i="62"/>
  <c r="B309" i="62"/>
  <c r="C309" i="62"/>
  <c r="D309" i="62"/>
  <c r="F309" i="62"/>
  <c r="A310" i="62"/>
  <c r="B310" i="62"/>
  <c r="C310" i="62"/>
  <c r="D310" i="62"/>
  <c r="F310" i="62"/>
  <c r="A311" i="62"/>
  <c r="B311" i="62"/>
  <c r="C311" i="62"/>
  <c r="D311" i="62"/>
  <c r="F311" i="62"/>
  <c r="A312" i="62"/>
  <c r="B312" i="62"/>
  <c r="C312" i="62"/>
  <c r="D312" i="62"/>
  <c r="F312" i="62"/>
  <c r="X5" i="62"/>
  <c r="X6" i="62"/>
  <c r="X7" i="62"/>
  <c r="X8" i="62"/>
  <c r="X9" i="62"/>
  <c r="X10" i="62"/>
  <c r="X11" i="62"/>
  <c r="X12" i="62"/>
  <c r="X13" i="62"/>
  <c r="X14" i="62"/>
  <c r="X15" i="62"/>
  <c r="X16" i="62"/>
  <c r="X18" i="62"/>
  <c r="X19" i="62"/>
  <c r="X20" i="62"/>
  <c r="X21" i="62"/>
  <c r="X22" i="62"/>
  <c r="X23" i="62"/>
  <c r="A254" i="62"/>
  <c r="B254" i="62"/>
  <c r="C254" i="62"/>
  <c r="D254" i="62"/>
  <c r="E254" i="62"/>
  <c r="F254" i="62"/>
  <c r="G254" i="62"/>
  <c r="H254" i="62"/>
  <c r="I254" i="62"/>
  <c r="J254" i="62"/>
  <c r="L254" i="62" s="1"/>
  <c r="K254" i="62"/>
  <c r="A255" i="62"/>
  <c r="B255" i="62"/>
  <c r="C255" i="62"/>
  <c r="D255" i="62"/>
  <c r="E255" i="62"/>
  <c r="F255" i="62"/>
  <c r="G255" i="62"/>
  <c r="H255" i="62"/>
  <c r="I255" i="62"/>
  <c r="J255" i="62"/>
  <c r="K255" i="62"/>
  <c r="L255" i="62"/>
  <c r="M255" i="62" s="1"/>
  <c r="N255" i="62"/>
  <c r="P255" i="62"/>
  <c r="A256" i="62"/>
  <c r="B256" i="62"/>
  <c r="C256" i="62"/>
  <c r="D256" i="62"/>
  <c r="E256" i="62"/>
  <c r="F256" i="62"/>
  <c r="G256" i="62"/>
  <c r="H256" i="62"/>
  <c r="I256" i="62"/>
  <c r="J256" i="62"/>
  <c r="L256" i="62" s="1"/>
  <c r="K256" i="62"/>
  <c r="A257" i="62"/>
  <c r="B257" i="62"/>
  <c r="C257" i="62"/>
  <c r="D257" i="62"/>
  <c r="E257" i="62"/>
  <c r="F257" i="62"/>
  <c r="G257" i="62"/>
  <c r="L257" i="62"/>
  <c r="P257" i="62"/>
  <c r="Q257" i="62" s="1"/>
  <c r="A258" i="62"/>
  <c r="B258" i="62"/>
  <c r="C258" i="62"/>
  <c r="D258" i="62"/>
  <c r="E258" i="62"/>
  <c r="F258" i="62"/>
  <c r="G258" i="62"/>
  <c r="L258" i="62"/>
  <c r="M258" i="62"/>
  <c r="N258" i="62"/>
  <c r="P258" i="62"/>
  <c r="Q258" i="62" s="1"/>
  <c r="A259" i="62"/>
  <c r="B259" i="62"/>
  <c r="C259" i="62"/>
  <c r="D259" i="62"/>
  <c r="E259" i="62"/>
  <c r="F259" i="62"/>
  <c r="G259" i="62"/>
  <c r="H259" i="62"/>
  <c r="I259" i="62"/>
  <c r="J259" i="62"/>
  <c r="K259" i="62"/>
  <c r="L259" i="62" s="1"/>
  <c r="A260" i="62"/>
  <c r="B260" i="62"/>
  <c r="C260" i="62"/>
  <c r="D260" i="62"/>
  <c r="E260" i="62"/>
  <c r="F260" i="62"/>
  <c r="G260" i="62"/>
  <c r="H260" i="62"/>
  <c r="I260" i="62"/>
  <c r="J260" i="62"/>
  <c r="K260" i="62"/>
  <c r="L260" i="62" s="1"/>
  <c r="A261" i="62"/>
  <c r="B261" i="62"/>
  <c r="C261" i="62"/>
  <c r="D261" i="62"/>
  <c r="E261" i="62"/>
  <c r="F261" i="62"/>
  <c r="G261" i="62"/>
  <c r="L261" i="62"/>
  <c r="M261" i="62" s="1"/>
  <c r="N261" i="62"/>
  <c r="P261" i="62"/>
  <c r="Q261" i="62" s="1"/>
  <c r="A262" i="62"/>
  <c r="B262" i="62"/>
  <c r="C262" i="62"/>
  <c r="D262" i="62"/>
  <c r="E262" i="62"/>
  <c r="F262" i="62"/>
  <c r="G262" i="62"/>
  <c r="L262" i="62"/>
  <c r="M262" i="62" s="1"/>
  <c r="N262" i="62"/>
  <c r="P262" i="62"/>
  <c r="Q262" i="62" s="1"/>
  <c r="A263" i="62"/>
  <c r="B263" i="62"/>
  <c r="C263" i="62"/>
  <c r="D263" i="62"/>
  <c r="E263" i="62"/>
  <c r="F263" i="62"/>
  <c r="G263" i="62"/>
  <c r="L263" i="62"/>
  <c r="M263" i="62" s="1"/>
  <c r="N263" i="62"/>
  <c r="P263" i="62"/>
  <c r="Q263" i="62" s="1"/>
  <c r="A264" i="62"/>
  <c r="B264" i="62"/>
  <c r="C264" i="62"/>
  <c r="D264" i="62"/>
  <c r="E264" i="62"/>
  <c r="F264" i="62"/>
  <c r="G264" i="62"/>
  <c r="L264" i="62"/>
  <c r="M264" i="62" s="1"/>
  <c r="N264" i="62"/>
  <c r="P264" i="62"/>
  <c r="Q264" i="62" s="1"/>
  <c r="A265" i="62"/>
  <c r="B265" i="62"/>
  <c r="C265" i="62"/>
  <c r="D265" i="62"/>
  <c r="E265" i="62"/>
  <c r="F265" i="62"/>
  <c r="G265" i="62"/>
  <c r="H265" i="62"/>
  <c r="I265" i="62"/>
  <c r="J265" i="62"/>
  <c r="K265" i="62"/>
  <c r="L265" i="62"/>
  <c r="P265" i="62"/>
  <c r="A266" i="62"/>
  <c r="B266" i="62"/>
  <c r="C266" i="62"/>
  <c r="D266" i="62"/>
  <c r="E266" i="62"/>
  <c r="F266" i="62"/>
  <c r="G266" i="62"/>
  <c r="L266" i="62"/>
  <c r="P266" i="62"/>
  <c r="Q266" i="62" s="1"/>
  <c r="A267" i="62"/>
  <c r="B267" i="62"/>
  <c r="C267" i="62"/>
  <c r="D267" i="62"/>
  <c r="E267" i="62"/>
  <c r="F267" i="62"/>
  <c r="G267" i="62"/>
  <c r="H267" i="62"/>
  <c r="I267" i="62"/>
  <c r="J267" i="62"/>
  <c r="K267" i="62"/>
  <c r="L267" i="62" s="1"/>
  <c r="A268" i="62"/>
  <c r="B268" i="62"/>
  <c r="C268" i="62"/>
  <c r="D268" i="62"/>
  <c r="E268" i="62"/>
  <c r="F268" i="62"/>
  <c r="G268" i="62"/>
  <c r="L268" i="62"/>
  <c r="M268" i="62" s="1"/>
  <c r="N268" i="62"/>
  <c r="P268" i="62"/>
  <c r="Q268" i="62" s="1"/>
  <c r="A269" i="62"/>
  <c r="B269" i="62"/>
  <c r="C269" i="62"/>
  <c r="D269" i="62"/>
  <c r="E269" i="62"/>
  <c r="F269" i="62"/>
  <c r="G269" i="62"/>
  <c r="L269" i="62"/>
  <c r="P269" i="62"/>
  <c r="Q269" i="62" s="1"/>
  <c r="A270" i="62"/>
  <c r="B270" i="62"/>
  <c r="C270" i="62"/>
  <c r="D270" i="62"/>
  <c r="E270" i="62"/>
  <c r="F270" i="62"/>
  <c r="G270" i="62"/>
  <c r="L270" i="62"/>
  <c r="P270" i="62"/>
  <c r="Q270" i="62" s="1"/>
  <c r="A271" i="62"/>
  <c r="B271" i="62"/>
  <c r="C271" i="62"/>
  <c r="D271" i="62"/>
  <c r="E271" i="62"/>
  <c r="F271" i="62"/>
  <c r="G271" i="62"/>
  <c r="H271" i="62"/>
  <c r="I271" i="62"/>
  <c r="J271" i="62"/>
  <c r="K271" i="62"/>
  <c r="L271" i="62" s="1"/>
  <c r="A272" i="62"/>
  <c r="B272" i="62"/>
  <c r="C272" i="62"/>
  <c r="D272" i="62"/>
  <c r="E272" i="62"/>
  <c r="F272" i="62"/>
  <c r="G272" i="62"/>
  <c r="L272" i="62"/>
  <c r="P272" i="62"/>
  <c r="Q272" i="62" s="1"/>
  <c r="A273" i="62"/>
  <c r="B273" i="62"/>
  <c r="C273" i="62"/>
  <c r="D273" i="62"/>
  <c r="E273" i="62"/>
  <c r="F273" i="62"/>
  <c r="G273" i="62"/>
  <c r="H273" i="62"/>
  <c r="I273" i="62"/>
  <c r="J273" i="62"/>
  <c r="K273" i="62"/>
  <c r="L273" i="62" s="1"/>
  <c r="A274" i="62"/>
  <c r="B274" i="62"/>
  <c r="C274" i="62"/>
  <c r="D274" i="62"/>
  <c r="E274" i="62"/>
  <c r="F274" i="62"/>
  <c r="G274" i="62"/>
  <c r="L274" i="62"/>
  <c r="P274" i="62"/>
  <c r="Q274" i="62" s="1"/>
  <c r="A275" i="62"/>
  <c r="B275" i="62"/>
  <c r="C275" i="62"/>
  <c r="D275" i="62"/>
  <c r="E275" i="62"/>
  <c r="F275" i="62"/>
  <c r="G275" i="62"/>
  <c r="L275" i="62"/>
  <c r="P275" i="62"/>
  <c r="Q275" i="62" s="1"/>
  <c r="A276" i="62"/>
  <c r="B276" i="62"/>
  <c r="C276" i="62"/>
  <c r="D276" i="62"/>
  <c r="E276" i="62"/>
  <c r="F276" i="62"/>
  <c r="G276" i="62"/>
  <c r="H276" i="62"/>
  <c r="I276" i="62"/>
  <c r="J276" i="62"/>
  <c r="K276" i="62"/>
  <c r="L276" i="62" s="1"/>
  <c r="A277" i="62"/>
  <c r="B277" i="62"/>
  <c r="C277" i="62"/>
  <c r="D277" i="62"/>
  <c r="E277" i="62"/>
  <c r="F277" i="62"/>
  <c r="G277" i="62"/>
  <c r="L277" i="62"/>
  <c r="P277" i="62"/>
  <c r="Q277" i="62" s="1"/>
  <c r="A278" i="62"/>
  <c r="B278" i="62"/>
  <c r="C278" i="62"/>
  <c r="D278" i="62"/>
  <c r="E278" i="62"/>
  <c r="F278" i="62"/>
  <c r="G278" i="62"/>
  <c r="L278" i="62"/>
  <c r="P278" i="62"/>
  <c r="Q278" i="62" s="1"/>
  <c r="A279" i="62"/>
  <c r="B279" i="62"/>
  <c r="C279" i="62"/>
  <c r="D279" i="62"/>
  <c r="E279" i="62"/>
  <c r="F279" i="62"/>
  <c r="G279" i="62"/>
  <c r="H279" i="62"/>
  <c r="I279" i="62"/>
  <c r="J279" i="62"/>
  <c r="K279" i="62"/>
  <c r="L279" i="62" s="1"/>
  <c r="A280" i="62"/>
  <c r="B280" i="62"/>
  <c r="C280" i="62"/>
  <c r="D280" i="62"/>
  <c r="E280" i="62"/>
  <c r="F280" i="62"/>
  <c r="G280" i="62"/>
  <c r="L280" i="62"/>
  <c r="P280" i="62"/>
  <c r="Q280" i="62" s="1"/>
  <c r="A281" i="62"/>
  <c r="B281" i="62"/>
  <c r="C281" i="62"/>
  <c r="D281" i="62"/>
  <c r="E281" i="62"/>
  <c r="F281" i="62"/>
  <c r="G281" i="62"/>
  <c r="L281" i="62"/>
  <c r="P281" i="62"/>
  <c r="Q281" i="62" s="1"/>
  <c r="A282" i="62"/>
  <c r="B282" i="62"/>
  <c r="C282" i="62"/>
  <c r="D282" i="62"/>
  <c r="E282" i="62"/>
  <c r="F282" i="62"/>
  <c r="G282" i="62"/>
  <c r="L282" i="62"/>
  <c r="M282" i="62" s="1"/>
  <c r="N282" i="62"/>
  <c r="P282" i="62"/>
  <c r="Q282" i="62" s="1"/>
  <c r="A283" i="62"/>
  <c r="B283" i="62"/>
  <c r="C283" i="62"/>
  <c r="D283" i="62"/>
  <c r="E283" i="62"/>
  <c r="F283" i="62"/>
  <c r="G283" i="62"/>
  <c r="L283" i="62"/>
  <c r="P283" i="62"/>
  <c r="Q283" i="62" s="1"/>
  <c r="A284" i="62"/>
  <c r="B284" i="62"/>
  <c r="C284" i="62"/>
  <c r="D284" i="62"/>
  <c r="E284" i="62"/>
  <c r="F284" i="62"/>
  <c r="G284" i="62"/>
  <c r="H284" i="62"/>
  <c r="I284" i="62"/>
  <c r="J284" i="62"/>
  <c r="K284" i="62"/>
  <c r="L284" i="62" s="1"/>
  <c r="A285" i="62"/>
  <c r="B285" i="62"/>
  <c r="C285" i="62"/>
  <c r="D285" i="62"/>
  <c r="E285" i="62"/>
  <c r="F285" i="62"/>
  <c r="G285" i="62"/>
  <c r="L285" i="62"/>
  <c r="P285" i="62"/>
  <c r="Q285" i="62" s="1"/>
  <c r="A286" i="62"/>
  <c r="B286" i="62"/>
  <c r="C286" i="62"/>
  <c r="D286" i="62"/>
  <c r="E286" i="62"/>
  <c r="F286" i="62"/>
  <c r="G286" i="62"/>
  <c r="L286" i="62"/>
  <c r="M286" i="62"/>
  <c r="N286" i="62"/>
  <c r="P286" i="62"/>
  <c r="Q286" i="62" s="1"/>
  <c r="A287" i="62"/>
  <c r="B287" i="62"/>
  <c r="C287" i="62"/>
  <c r="D287" i="62"/>
  <c r="E287" i="62"/>
  <c r="F287" i="62"/>
  <c r="G287" i="62"/>
  <c r="H287" i="62"/>
  <c r="I287" i="62"/>
  <c r="J287" i="62"/>
  <c r="K287" i="62"/>
  <c r="L287" i="62" s="1"/>
  <c r="A288" i="62"/>
  <c r="B288" i="62"/>
  <c r="C288" i="62"/>
  <c r="D288" i="62"/>
  <c r="E288" i="62"/>
  <c r="F288" i="62"/>
  <c r="G288" i="62"/>
  <c r="L288" i="62"/>
  <c r="M288" i="62" s="1"/>
  <c r="N288" i="62"/>
  <c r="P288" i="62"/>
  <c r="Q288" i="62" s="1"/>
  <c r="A289" i="62"/>
  <c r="B289" i="62"/>
  <c r="C289" i="62"/>
  <c r="D289" i="62"/>
  <c r="E289" i="62"/>
  <c r="F289" i="62"/>
  <c r="G289" i="62"/>
  <c r="H289" i="62"/>
  <c r="I289" i="62"/>
  <c r="J289" i="62"/>
  <c r="K289" i="62"/>
  <c r="L289" i="62"/>
  <c r="P289" i="62"/>
  <c r="A290" i="62"/>
  <c r="B290" i="62"/>
  <c r="C290" i="62"/>
  <c r="D290" i="62"/>
  <c r="E290" i="62"/>
  <c r="F290" i="62"/>
  <c r="G290" i="62"/>
  <c r="L290" i="62"/>
  <c r="P290" i="62"/>
  <c r="Q290" i="62" s="1"/>
  <c r="A291" i="62"/>
  <c r="B291" i="62"/>
  <c r="C291" i="62"/>
  <c r="D291" i="62"/>
  <c r="E291" i="62"/>
  <c r="F291" i="62"/>
  <c r="G291" i="62"/>
  <c r="H291" i="62"/>
  <c r="I291" i="62"/>
  <c r="J291" i="62"/>
  <c r="K291" i="62"/>
  <c r="L291" i="62" s="1"/>
  <c r="A292" i="62"/>
  <c r="B292" i="62"/>
  <c r="C292" i="62"/>
  <c r="D292" i="62"/>
  <c r="E292" i="62"/>
  <c r="F292" i="62"/>
  <c r="G292" i="62"/>
  <c r="H292" i="62"/>
  <c r="I292" i="62"/>
  <c r="J292" i="62"/>
  <c r="K292" i="62"/>
  <c r="L292" i="62" s="1"/>
  <c r="A293" i="62"/>
  <c r="B293" i="62"/>
  <c r="C293" i="62"/>
  <c r="D293" i="62"/>
  <c r="E293" i="62"/>
  <c r="F293" i="62"/>
  <c r="G293" i="62"/>
  <c r="L293" i="62"/>
  <c r="M293" i="62"/>
  <c r="N293" i="62"/>
  <c r="P293" i="62"/>
  <c r="Q293" i="62" s="1"/>
  <c r="A294" i="62"/>
  <c r="B294" i="62"/>
  <c r="C294" i="62"/>
  <c r="D294" i="62"/>
  <c r="E294" i="62"/>
  <c r="F294" i="62"/>
  <c r="G294" i="62"/>
  <c r="L294" i="62"/>
  <c r="P294" i="62"/>
  <c r="Q294" i="62" s="1"/>
  <c r="A171" i="62"/>
  <c r="B171" i="62"/>
  <c r="C171" i="62"/>
  <c r="D171" i="62"/>
  <c r="E171" i="62"/>
  <c r="F171" i="62"/>
  <c r="G171" i="62"/>
  <c r="L171" i="62"/>
  <c r="M171" i="62" s="1"/>
  <c r="N171" i="62"/>
  <c r="P171" i="62"/>
  <c r="Q171" i="62" s="1"/>
  <c r="A172" i="62"/>
  <c r="B172" i="62"/>
  <c r="C172" i="62"/>
  <c r="D172" i="62"/>
  <c r="E172" i="62"/>
  <c r="F172" i="62"/>
  <c r="G172" i="62"/>
  <c r="L172" i="62"/>
  <c r="M172" i="62"/>
  <c r="N172" i="62"/>
  <c r="P172" i="62"/>
  <c r="Q172" i="62" s="1"/>
  <c r="A173" i="62"/>
  <c r="B173" i="62"/>
  <c r="C173" i="62"/>
  <c r="D173" i="62"/>
  <c r="E173" i="62"/>
  <c r="F173" i="62"/>
  <c r="G173" i="62"/>
  <c r="L173" i="62"/>
  <c r="P173" i="62"/>
  <c r="Q173" i="62" s="1"/>
  <c r="A174" i="62"/>
  <c r="B174" i="62"/>
  <c r="C174" i="62"/>
  <c r="D174" i="62"/>
  <c r="E174" i="62"/>
  <c r="F174" i="62"/>
  <c r="G174" i="62"/>
  <c r="L174" i="62"/>
  <c r="P174" i="62"/>
  <c r="Q174" i="62" s="1"/>
  <c r="A175" i="62"/>
  <c r="B175" i="62"/>
  <c r="C175" i="62"/>
  <c r="D175" i="62"/>
  <c r="E175" i="62"/>
  <c r="F175" i="62"/>
  <c r="G175" i="62"/>
  <c r="H175" i="62"/>
  <c r="L175" i="62" s="1"/>
  <c r="I175" i="62"/>
  <c r="J175" i="62"/>
  <c r="K175" i="62"/>
  <c r="A176" i="62"/>
  <c r="B176" i="62"/>
  <c r="C176" i="62"/>
  <c r="D176" i="62"/>
  <c r="E176" i="62"/>
  <c r="F176" i="62"/>
  <c r="G176" i="62"/>
  <c r="H176" i="62"/>
  <c r="I176" i="62"/>
  <c r="J176" i="62"/>
  <c r="K176" i="62"/>
  <c r="L176" i="62" s="1"/>
  <c r="A177" i="62"/>
  <c r="B177" i="62"/>
  <c r="C177" i="62"/>
  <c r="D177" i="62"/>
  <c r="E177" i="62"/>
  <c r="F177" i="62"/>
  <c r="G177" i="62"/>
  <c r="H177" i="62"/>
  <c r="I177" i="62"/>
  <c r="J177" i="62"/>
  <c r="K177" i="62"/>
  <c r="L177" i="62"/>
  <c r="P177" i="62"/>
  <c r="A178" i="62"/>
  <c r="B178" i="62"/>
  <c r="C178" i="62"/>
  <c r="D178" i="62"/>
  <c r="E178" i="62"/>
  <c r="F178" i="62"/>
  <c r="G178" i="62"/>
  <c r="H178" i="62"/>
  <c r="I178" i="62"/>
  <c r="J178" i="62"/>
  <c r="K178" i="62"/>
  <c r="L178" i="62" s="1"/>
  <c r="A179" i="62"/>
  <c r="B179" i="62"/>
  <c r="C179" i="62"/>
  <c r="D179" i="62"/>
  <c r="E179" i="62"/>
  <c r="F179" i="62"/>
  <c r="G179" i="62"/>
  <c r="H179" i="62"/>
  <c r="I179" i="62"/>
  <c r="J179" i="62"/>
  <c r="K179" i="62"/>
  <c r="L179" i="62"/>
  <c r="P179" i="62"/>
  <c r="A180" i="62"/>
  <c r="B180" i="62"/>
  <c r="C180" i="62"/>
  <c r="D180" i="62"/>
  <c r="E180" i="62"/>
  <c r="F180" i="62"/>
  <c r="P180" i="62" s="1"/>
  <c r="Q180" i="62" s="1"/>
  <c r="G180" i="62"/>
  <c r="L180" i="62"/>
  <c r="M180" i="62" s="1"/>
  <c r="N180" i="62"/>
  <c r="A181" i="62"/>
  <c r="B181" i="62"/>
  <c r="C181" i="62"/>
  <c r="D181" i="62"/>
  <c r="E181" i="62"/>
  <c r="F181" i="62"/>
  <c r="G181" i="62"/>
  <c r="H181" i="62"/>
  <c r="I181" i="62"/>
  <c r="J181" i="62"/>
  <c r="K181" i="62"/>
  <c r="L181" i="62" s="1"/>
  <c r="A182" i="62"/>
  <c r="B182" i="62"/>
  <c r="C182" i="62"/>
  <c r="D182" i="62"/>
  <c r="E182" i="62"/>
  <c r="F182" i="62"/>
  <c r="G182" i="62"/>
  <c r="H182" i="62"/>
  <c r="I182" i="62"/>
  <c r="J182" i="62"/>
  <c r="K182" i="62"/>
  <c r="L182" i="62" s="1"/>
  <c r="A183" i="62"/>
  <c r="B183" i="62"/>
  <c r="C183" i="62"/>
  <c r="D183" i="62"/>
  <c r="E183" i="62"/>
  <c r="F183" i="62"/>
  <c r="G183" i="62"/>
  <c r="L183" i="62"/>
  <c r="M183" i="62" s="1"/>
  <c r="N183" i="62"/>
  <c r="P183" i="62"/>
  <c r="Q183" i="62" s="1"/>
  <c r="A184" i="62"/>
  <c r="B184" i="62"/>
  <c r="C184" i="62"/>
  <c r="D184" i="62"/>
  <c r="E184" i="62"/>
  <c r="F184" i="62"/>
  <c r="G184" i="62"/>
  <c r="H184" i="62"/>
  <c r="I184" i="62"/>
  <c r="J184" i="62"/>
  <c r="K184" i="62"/>
  <c r="L184" i="62" s="1"/>
  <c r="A185" i="62"/>
  <c r="B185" i="62"/>
  <c r="C185" i="62"/>
  <c r="D185" i="62"/>
  <c r="E185" i="62"/>
  <c r="F185" i="62"/>
  <c r="G185" i="62"/>
  <c r="H185" i="62"/>
  <c r="I185" i="62"/>
  <c r="J185" i="62"/>
  <c r="K185" i="62"/>
  <c r="L185" i="62" s="1"/>
  <c r="A186" i="62"/>
  <c r="B186" i="62"/>
  <c r="C186" i="62"/>
  <c r="D186" i="62"/>
  <c r="E186" i="62"/>
  <c r="F186" i="62"/>
  <c r="G186" i="62"/>
  <c r="H186" i="62"/>
  <c r="I186" i="62"/>
  <c r="J186" i="62"/>
  <c r="K186" i="62"/>
  <c r="L186" i="62" s="1"/>
  <c r="A187" i="62"/>
  <c r="B187" i="62"/>
  <c r="C187" i="62"/>
  <c r="D187" i="62"/>
  <c r="E187" i="62"/>
  <c r="F187" i="62"/>
  <c r="G187" i="62"/>
  <c r="H187" i="62"/>
  <c r="I187" i="62"/>
  <c r="J187" i="62"/>
  <c r="K187" i="62"/>
  <c r="L187" i="62" s="1"/>
  <c r="A188" i="62"/>
  <c r="B188" i="62"/>
  <c r="C188" i="62"/>
  <c r="D188" i="62"/>
  <c r="E188" i="62"/>
  <c r="F188" i="62"/>
  <c r="G188" i="62"/>
  <c r="L188" i="62"/>
  <c r="M188" i="62"/>
  <c r="N188" i="62"/>
  <c r="P188" i="62"/>
  <c r="Q188" i="62" s="1"/>
  <c r="A189" i="62"/>
  <c r="B189" i="62"/>
  <c r="C189" i="62"/>
  <c r="D189" i="62"/>
  <c r="E189" i="62"/>
  <c r="F189" i="62"/>
  <c r="G189" i="62"/>
  <c r="H189" i="62"/>
  <c r="I189" i="62"/>
  <c r="J189" i="62"/>
  <c r="L189" i="62" s="1"/>
  <c r="K189" i="62"/>
  <c r="A190" i="62"/>
  <c r="B190" i="62"/>
  <c r="C190" i="62"/>
  <c r="D190" i="62"/>
  <c r="E190" i="62"/>
  <c r="F190" i="62"/>
  <c r="G190" i="62"/>
  <c r="L190" i="62"/>
  <c r="P190" i="62"/>
  <c r="Q190" i="62" s="1"/>
  <c r="A191" i="62"/>
  <c r="B191" i="62"/>
  <c r="C191" i="62"/>
  <c r="D191" i="62"/>
  <c r="E191" i="62"/>
  <c r="F191" i="62"/>
  <c r="G191" i="62"/>
  <c r="H191" i="62"/>
  <c r="I191" i="62"/>
  <c r="J191" i="62"/>
  <c r="K191" i="62"/>
  <c r="L191" i="62" s="1"/>
  <c r="A192" i="62"/>
  <c r="B192" i="62"/>
  <c r="C192" i="62"/>
  <c r="D192" i="62"/>
  <c r="E192" i="62"/>
  <c r="F192" i="62"/>
  <c r="G192" i="62"/>
  <c r="H192" i="62"/>
  <c r="I192" i="62"/>
  <c r="J192" i="62"/>
  <c r="K192" i="62"/>
  <c r="L192" i="62"/>
  <c r="P192" i="62"/>
  <c r="A193" i="62"/>
  <c r="B193" i="62"/>
  <c r="C193" i="62"/>
  <c r="D193" i="62"/>
  <c r="E193" i="62"/>
  <c r="F193" i="62"/>
  <c r="G193" i="62"/>
  <c r="H193" i="62"/>
  <c r="I193" i="62"/>
  <c r="J193" i="62"/>
  <c r="K193" i="62"/>
  <c r="L193" i="62" s="1"/>
  <c r="A194" i="62"/>
  <c r="B194" i="62"/>
  <c r="C194" i="62"/>
  <c r="D194" i="62"/>
  <c r="E194" i="62"/>
  <c r="F194" i="62"/>
  <c r="G194" i="62"/>
  <c r="L194" i="62"/>
  <c r="M194" i="62"/>
  <c r="N194" i="62"/>
  <c r="P194" i="62"/>
  <c r="Q194" i="62" s="1"/>
  <c r="A195" i="62"/>
  <c r="B195" i="62"/>
  <c r="C195" i="62"/>
  <c r="D195" i="62"/>
  <c r="E195" i="62"/>
  <c r="F195" i="62"/>
  <c r="G195" i="62"/>
  <c r="L195" i="62"/>
  <c r="M195" i="62"/>
  <c r="N195" i="62"/>
  <c r="P195" i="62"/>
  <c r="Q195" i="62" s="1"/>
  <c r="A196" i="62"/>
  <c r="B196" i="62"/>
  <c r="C196" i="62"/>
  <c r="D196" i="62"/>
  <c r="E196" i="62"/>
  <c r="F196" i="62"/>
  <c r="G196" i="62"/>
  <c r="L196" i="62"/>
  <c r="P196" i="62"/>
  <c r="Q196" i="62" s="1"/>
  <c r="A197" i="62"/>
  <c r="B197" i="62"/>
  <c r="C197" i="62"/>
  <c r="D197" i="62"/>
  <c r="E197" i="62"/>
  <c r="F197" i="62"/>
  <c r="G197" i="62"/>
  <c r="L197" i="62"/>
  <c r="P197" i="62"/>
  <c r="Q197" i="62" s="1"/>
  <c r="A198" i="62"/>
  <c r="B198" i="62"/>
  <c r="C198" i="62"/>
  <c r="D198" i="62"/>
  <c r="E198" i="62"/>
  <c r="F198" i="62"/>
  <c r="G198" i="62"/>
  <c r="L198" i="62"/>
  <c r="M198" i="62" s="1"/>
  <c r="N198" i="62"/>
  <c r="P198" i="62"/>
  <c r="Q198" i="62" s="1"/>
  <c r="A199" i="62"/>
  <c r="B199" i="62"/>
  <c r="C199" i="62"/>
  <c r="D199" i="62"/>
  <c r="E199" i="62"/>
  <c r="F199" i="62"/>
  <c r="G199" i="62"/>
  <c r="H199" i="62"/>
  <c r="I199" i="62"/>
  <c r="J199" i="62"/>
  <c r="K199" i="62"/>
  <c r="L199" i="62" s="1"/>
  <c r="A200" i="62"/>
  <c r="B200" i="62"/>
  <c r="C200" i="62"/>
  <c r="D200" i="62"/>
  <c r="E200" i="62"/>
  <c r="F200" i="62"/>
  <c r="G200" i="62"/>
  <c r="L200" i="62"/>
  <c r="M200" i="62"/>
  <c r="N200" i="62"/>
  <c r="P200" i="62"/>
  <c r="Q200" i="62" s="1"/>
  <c r="A201" i="62"/>
  <c r="B201" i="62"/>
  <c r="C201" i="62"/>
  <c r="D201" i="62"/>
  <c r="E201" i="62"/>
  <c r="F201" i="62"/>
  <c r="G201" i="62"/>
  <c r="L201" i="62"/>
  <c r="M201" i="62"/>
  <c r="N201" i="62"/>
  <c r="P201" i="62"/>
  <c r="Q201" i="62" s="1"/>
  <c r="A202" i="62"/>
  <c r="B202" i="62"/>
  <c r="C202" i="62"/>
  <c r="D202" i="62"/>
  <c r="E202" i="62"/>
  <c r="F202" i="62"/>
  <c r="G202" i="62"/>
  <c r="H202" i="62"/>
  <c r="I202" i="62"/>
  <c r="J202" i="62"/>
  <c r="L202" i="62" s="1"/>
  <c r="K202" i="62"/>
  <c r="A203" i="62"/>
  <c r="B203" i="62"/>
  <c r="C203" i="62"/>
  <c r="D203" i="62"/>
  <c r="E203" i="62"/>
  <c r="F203" i="62"/>
  <c r="G203" i="62"/>
  <c r="L203" i="62"/>
  <c r="M203" i="62" s="1"/>
  <c r="N203" i="62"/>
  <c r="P203" i="62"/>
  <c r="Q203" i="62" s="1"/>
  <c r="A204" i="62"/>
  <c r="B204" i="62"/>
  <c r="C204" i="62"/>
  <c r="D204" i="62"/>
  <c r="E204" i="62"/>
  <c r="F204" i="62"/>
  <c r="G204" i="62"/>
  <c r="L204" i="62"/>
  <c r="P204" i="62"/>
  <c r="Q204" i="62" s="1"/>
  <c r="A205" i="62"/>
  <c r="B205" i="62"/>
  <c r="C205" i="62"/>
  <c r="D205" i="62"/>
  <c r="E205" i="62"/>
  <c r="F205" i="62"/>
  <c r="G205" i="62"/>
  <c r="L205" i="62"/>
  <c r="M205" i="62"/>
  <c r="N205" i="62"/>
  <c r="P205" i="62"/>
  <c r="Q205" i="62" s="1"/>
  <c r="A206" i="62"/>
  <c r="B206" i="62"/>
  <c r="C206" i="62"/>
  <c r="D206" i="62"/>
  <c r="E206" i="62"/>
  <c r="F206" i="62"/>
  <c r="G206" i="62"/>
  <c r="H206" i="62"/>
  <c r="I206" i="62"/>
  <c r="J206" i="62"/>
  <c r="K206" i="62"/>
  <c r="L206" i="62" s="1"/>
  <c r="A207" i="62"/>
  <c r="B207" i="62"/>
  <c r="C207" i="62"/>
  <c r="D207" i="62"/>
  <c r="E207" i="62"/>
  <c r="F207" i="62"/>
  <c r="G207" i="62"/>
  <c r="H207" i="62"/>
  <c r="I207" i="62"/>
  <c r="J207" i="62"/>
  <c r="K207" i="62"/>
  <c r="L207" i="62" s="1"/>
  <c r="A208" i="62"/>
  <c r="B208" i="62"/>
  <c r="C208" i="62"/>
  <c r="D208" i="62"/>
  <c r="E208" i="62"/>
  <c r="F208" i="62"/>
  <c r="G208" i="62"/>
  <c r="L208" i="62"/>
  <c r="P208" i="62"/>
  <c r="Q208" i="62" s="1"/>
  <c r="A209" i="62"/>
  <c r="B209" i="62"/>
  <c r="C209" i="62"/>
  <c r="D209" i="62"/>
  <c r="E209" i="62"/>
  <c r="F209" i="62"/>
  <c r="G209" i="62"/>
  <c r="L209" i="62"/>
  <c r="M209" i="62"/>
  <c r="N209" i="62"/>
  <c r="P209" i="62"/>
  <c r="Q209" i="62" s="1"/>
  <c r="A210" i="62"/>
  <c r="B210" i="62"/>
  <c r="C210" i="62"/>
  <c r="D210" i="62"/>
  <c r="E210" i="62"/>
  <c r="F210" i="62"/>
  <c r="G210" i="62"/>
  <c r="L210" i="62"/>
  <c r="M210" i="62"/>
  <c r="N210" i="62"/>
  <c r="P210" i="62"/>
  <c r="Q210" i="62" s="1"/>
  <c r="A211" i="62"/>
  <c r="B211" i="62"/>
  <c r="C211" i="62"/>
  <c r="D211" i="62"/>
  <c r="E211" i="62"/>
  <c r="F211" i="62"/>
  <c r="G211" i="62"/>
  <c r="L211" i="62"/>
  <c r="P211" i="62"/>
  <c r="Q211" i="62" s="1"/>
  <c r="A212" i="62"/>
  <c r="B212" i="62"/>
  <c r="C212" i="62"/>
  <c r="D212" i="62"/>
  <c r="E212" i="62"/>
  <c r="F212" i="62"/>
  <c r="G212" i="62"/>
  <c r="L212" i="62"/>
  <c r="P212" i="62"/>
  <c r="Q212" i="62" s="1"/>
  <c r="A213" i="62"/>
  <c r="B213" i="62"/>
  <c r="C213" i="62"/>
  <c r="D213" i="62"/>
  <c r="E213" i="62"/>
  <c r="F213" i="62"/>
  <c r="G213" i="62"/>
  <c r="H213" i="62"/>
  <c r="I213" i="62"/>
  <c r="J213" i="62"/>
  <c r="K213" i="62"/>
  <c r="L213" i="62" s="1"/>
  <c r="A214" i="62"/>
  <c r="B214" i="62"/>
  <c r="C214" i="62"/>
  <c r="D214" i="62"/>
  <c r="E214" i="62"/>
  <c r="F214" i="62"/>
  <c r="G214" i="62"/>
  <c r="L214" i="62"/>
  <c r="M214" i="62"/>
  <c r="N214" i="62"/>
  <c r="P214" i="62"/>
  <c r="Q214" i="62" s="1"/>
  <c r="A215" i="62"/>
  <c r="B215" i="62"/>
  <c r="C215" i="62"/>
  <c r="D215" i="62"/>
  <c r="E215" i="62"/>
  <c r="F215" i="62"/>
  <c r="G215" i="62"/>
  <c r="L215" i="62"/>
  <c r="P215" i="62"/>
  <c r="Q215" i="62" s="1"/>
  <c r="A216" i="62"/>
  <c r="B216" i="62"/>
  <c r="C216" i="62"/>
  <c r="D216" i="62"/>
  <c r="E216" i="62"/>
  <c r="F216" i="62"/>
  <c r="G216" i="62"/>
  <c r="L216" i="62"/>
  <c r="P216" i="62"/>
  <c r="Q216" i="62" s="1"/>
  <c r="A217" i="62"/>
  <c r="B217" i="62"/>
  <c r="C217" i="62"/>
  <c r="D217" i="62"/>
  <c r="E217" i="62"/>
  <c r="F217" i="62"/>
  <c r="G217" i="62"/>
  <c r="H217" i="62"/>
  <c r="I217" i="62"/>
  <c r="J217" i="62"/>
  <c r="K217" i="62"/>
  <c r="L217" i="62" s="1"/>
  <c r="A218" i="62"/>
  <c r="B218" i="62"/>
  <c r="C218" i="62"/>
  <c r="D218" i="62"/>
  <c r="E218" i="62"/>
  <c r="F218" i="62"/>
  <c r="G218" i="62"/>
  <c r="L218" i="62"/>
  <c r="P218" i="62"/>
  <c r="Q218" i="62" s="1"/>
  <c r="A219" i="62"/>
  <c r="B219" i="62"/>
  <c r="C219" i="62"/>
  <c r="D219" i="62"/>
  <c r="E219" i="62"/>
  <c r="F219" i="62"/>
  <c r="G219" i="62"/>
  <c r="L219" i="62"/>
  <c r="M219" i="62"/>
  <c r="N219" i="62"/>
  <c r="P219" i="62"/>
  <c r="Q219" i="62" s="1"/>
  <c r="A220" i="62"/>
  <c r="B220" i="62"/>
  <c r="C220" i="62"/>
  <c r="D220" i="62"/>
  <c r="E220" i="62"/>
  <c r="F220" i="62"/>
  <c r="G220" i="62"/>
  <c r="L220" i="62"/>
  <c r="M220" i="62" s="1"/>
  <c r="N220" i="62"/>
  <c r="P220" i="62"/>
  <c r="Q220" i="62" s="1"/>
  <c r="A221" i="62"/>
  <c r="B221" i="62"/>
  <c r="C221" i="62"/>
  <c r="D221" i="62"/>
  <c r="E221" i="62"/>
  <c r="F221" i="62"/>
  <c r="G221" i="62"/>
  <c r="H221" i="62"/>
  <c r="I221" i="62"/>
  <c r="J221" i="62"/>
  <c r="K221" i="62"/>
  <c r="L221" i="62" s="1"/>
  <c r="A222" i="62"/>
  <c r="B222" i="62"/>
  <c r="C222" i="62"/>
  <c r="D222" i="62"/>
  <c r="E222" i="62"/>
  <c r="F222" i="62"/>
  <c r="G222" i="62"/>
  <c r="L222" i="62"/>
  <c r="M222" i="62"/>
  <c r="N222" i="62"/>
  <c r="P222" i="62"/>
  <c r="Q222" i="62" s="1"/>
  <c r="A223" i="62"/>
  <c r="B223" i="62"/>
  <c r="C223" i="62"/>
  <c r="D223" i="62"/>
  <c r="E223" i="62"/>
  <c r="F223" i="62"/>
  <c r="G223" i="62"/>
  <c r="L223" i="62"/>
  <c r="M223" i="62"/>
  <c r="N223" i="62"/>
  <c r="P223" i="62"/>
  <c r="Q223" i="62" s="1"/>
  <c r="A224" i="62"/>
  <c r="B224" i="62"/>
  <c r="C224" i="62"/>
  <c r="D224" i="62"/>
  <c r="E224" i="62"/>
  <c r="F224" i="62"/>
  <c r="G224" i="62"/>
  <c r="H224" i="62"/>
  <c r="I224" i="62"/>
  <c r="J224" i="62"/>
  <c r="K224" i="62"/>
  <c r="L224" i="62" s="1"/>
  <c r="A225" i="62"/>
  <c r="B225" i="62"/>
  <c r="C225" i="62"/>
  <c r="D225" i="62"/>
  <c r="E225" i="62"/>
  <c r="F225" i="62"/>
  <c r="G225" i="62"/>
  <c r="L225" i="62"/>
  <c r="P225" i="62"/>
  <c r="A226" i="62"/>
  <c r="B226" i="62"/>
  <c r="C226" i="62"/>
  <c r="D226" i="62"/>
  <c r="E226" i="62"/>
  <c r="F226" i="62"/>
  <c r="G226" i="62"/>
  <c r="L226" i="62"/>
  <c r="P226" i="62"/>
  <c r="Q226" i="62" s="1"/>
  <c r="A227" i="62"/>
  <c r="B227" i="62"/>
  <c r="C227" i="62"/>
  <c r="D227" i="62"/>
  <c r="E227" i="62"/>
  <c r="F227" i="62"/>
  <c r="G227" i="62"/>
  <c r="H227" i="62"/>
  <c r="I227" i="62"/>
  <c r="J227" i="62"/>
  <c r="K227" i="62"/>
  <c r="L227" i="62" s="1"/>
  <c r="A228" i="62"/>
  <c r="B228" i="62"/>
  <c r="C228" i="62"/>
  <c r="D228" i="62"/>
  <c r="E228" i="62"/>
  <c r="F228" i="62"/>
  <c r="G228" i="62"/>
  <c r="L228" i="62"/>
  <c r="M228" i="62"/>
  <c r="N228" i="62"/>
  <c r="P228" i="62"/>
  <c r="Q228" i="62" s="1"/>
  <c r="A229" i="62"/>
  <c r="B229" i="62"/>
  <c r="C229" i="62"/>
  <c r="D229" i="62"/>
  <c r="E229" i="62"/>
  <c r="F229" i="62"/>
  <c r="G229" i="62"/>
  <c r="L229" i="62"/>
  <c r="M229" i="62"/>
  <c r="N229" i="62"/>
  <c r="P229" i="62"/>
  <c r="Q229" i="62" s="1"/>
  <c r="A230" i="62"/>
  <c r="B230" i="62"/>
  <c r="C230" i="62"/>
  <c r="D230" i="62"/>
  <c r="E230" i="62"/>
  <c r="F230" i="62"/>
  <c r="G230" i="62"/>
  <c r="H230" i="62"/>
  <c r="I230" i="62"/>
  <c r="J230" i="62"/>
  <c r="K230" i="62"/>
  <c r="L230" i="62" s="1"/>
  <c r="A231" i="62"/>
  <c r="B231" i="62"/>
  <c r="C231" i="62"/>
  <c r="D231" i="62"/>
  <c r="E231" i="62"/>
  <c r="F231" i="62"/>
  <c r="G231" i="62"/>
  <c r="L231" i="62"/>
  <c r="P231" i="62"/>
  <c r="Q231" i="62" s="1"/>
  <c r="A232" i="62"/>
  <c r="B232" i="62"/>
  <c r="C232" i="62"/>
  <c r="D232" i="62"/>
  <c r="E232" i="62"/>
  <c r="F232" i="62"/>
  <c r="G232" i="62"/>
  <c r="L232" i="62"/>
  <c r="M232" i="62" s="1"/>
  <c r="N232" i="62"/>
  <c r="P232" i="62"/>
  <c r="Q232" i="62" s="1"/>
  <c r="A233" i="62"/>
  <c r="B233" i="62"/>
  <c r="C233" i="62"/>
  <c r="D233" i="62"/>
  <c r="E233" i="62"/>
  <c r="F233" i="62"/>
  <c r="P233" i="62" s="1"/>
  <c r="Q233" i="62" s="1"/>
  <c r="G233" i="62"/>
  <c r="L233" i="62"/>
  <c r="M233" i="62" s="1"/>
  <c r="N233" i="62"/>
  <c r="A234" i="62"/>
  <c r="B234" i="62"/>
  <c r="C234" i="62"/>
  <c r="D234" i="62"/>
  <c r="E234" i="62"/>
  <c r="F234" i="62"/>
  <c r="G234" i="62"/>
  <c r="H234" i="62"/>
  <c r="I234" i="62"/>
  <c r="J234" i="62"/>
  <c r="K234" i="62"/>
  <c r="L234" i="62" s="1"/>
  <c r="A235" i="62"/>
  <c r="B235" i="62"/>
  <c r="C235" i="62"/>
  <c r="D235" i="62"/>
  <c r="E235" i="62"/>
  <c r="F235" i="62"/>
  <c r="G235" i="62"/>
  <c r="H235" i="62"/>
  <c r="I235" i="62"/>
  <c r="J235" i="62"/>
  <c r="K235" i="62"/>
  <c r="L235" i="62" s="1"/>
  <c r="A236" i="62"/>
  <c r="B236" i="62"/>
  <c r="C236" i="62"/>
  <c r="D236" i="62"/>
  <c r="E236" i="62"/>
  <c r="F236" i="62"/>
  <c r="G236" i="62"/>
  <c r="H236" i="62"/>
  <c r="I236" i="62"/>
  <c r="J236" i="62"/>
  <c r="K236" i="62"/>
  <c r="L236" i="62" s="1"/>
  <c r="A237" i="62"/>
  <c r="B237" i="62"/>
  <c r="C237" i="62"/>
  <c r="D237" i="62"/>
  <c r="E237" i="62"/>
  <c r="F237" i="62"/>
  <c r="G237" i="62"/>
  <c r="H237" i="62"/>
  <c r="I237" i="62"/>
  <c r="J237" i="62"/>
  <c r="K237" i="62"/>
  <c r="L237" i="62" s="1"/>
  <c r="A238" i="62"/>
  <c r="B238" i="62"/>
  <c r="C238" i="62"/>
  <c r="D238" i="62"/>
  <c r="E238" i="62"/>
  <c r="F238" i="62"/>
  <c r="G238" i="62"/>
  <c r="L238" i="62"/>
  <c r="M238" i="62"/>
  <c r="N238" i="62"/>
  <c r="P238" i="62"/>
  <c r="Q238" i="62" s="1"/>
  <c r="A239" i="62"/>
  <c r="B239" i="62"/>
  <c r="C239" i="62"/>
  <c r="D239" i="62"/>
  <c r="E239" i="62"/>
  <c r="F239" i="62"/>
  <c r="G239" i="62"/>
  <c r="H239" i="62"/>
  <c r="I239" i="62"/>
  <c r="J239" i="62"/>
  <c r="K239" i="62"/>
  <c r="L239" i="62" s="1"/>
  <c r="A240" i="62"/>
  <c r="B240" i="62"/>
  <c r="C240" i="62"/>
  <c r="D240" i="62"/>
  <c r="E240" i="62"/>
  <c r="F240" i="62"/>
  <c r="G240" i="62"/>
  <c r="L240" i="62"/>
  <c r="P240" i="62"/>
  <c r="Q240" i="62" s="1"/>
  <c r="A241" i="62"/>
  <c r="B241" i="62"/>
  <c r="C241" i="62"/>
  <c r="D241" i="62"/>
  <c r="E241" i="62"/>
  <c r="F241" i="62"/>
  <c r="G241" i="62"/>
  <c r="H241" i="62"/>
  <c r="I241" i="62"/>
  <c r="J241" i="62"/>
  <c r="K241" i="62"/>
  <c r="L241" i="62" s="1"/>
  <c r="A242" i="62"/>
  <c r="B242" i="62"/>
  <c r="C242" i="62"/>
  <c r="D242" i="62"/>
  <c r="E242" i="62"/>
  <c r="F242" i="62"/>
  <c r="G242" i="62"/>
  <c r="L242" i="62"/>
  <c r="P242" i="62"/>
  <c r="Q242" i="62" s="1"/>
  <c r="A243" i="62"/>
  <c r="B243" i="62"/>
  <c r="C243" i="62"/>
  <c r="D243" i="62"/>
  <c r="E243" i="62"/>
  <c r="F243" i="62"/>
  <c r="G243" i="62"/>
  <c r="L243" i="62"/>
  <c r="M243" i="62"/>
  <c r="N243" i="62"/>
  <c r="P243" i="62"/>
  <c r="Q243" i="62" s="1"/>
  <c r="A244" i="62"/>
  <c r="B244" i="62"/>
  <c r="C244" i="62"/>
  <c r="D244" i="62"/>
  <c r="E244" i="62"/>
  <c r="F244" i="62"/>
  <c r="G244" i="62"/>
  <c r="L244" i="62"/>
  <c r="P244" i="62"/>
  <c r="Q244" i="62" s="1"/>
  <c r="A245" i="62"/>
  <c r="B245" i="62"/>
  <c r="C245" i="62"/>
  <c r="D245" i="62"/>
  <c r="E245" i="62"/>
  <c r="F245" i="62"/>
  <c r="G245" i="62"/>
  <c r="L245" i="62"/>
  <c r="M245" i="62"/>
  <c r="N245" i="62"/>
  <c r="P245" i="62"/>
  <c r="Q245" i="62" s="1"/>
  <c r="A246" i="62"/>
  <c r="B246" i="62"/>
  <c r="C246" i="62"/>
  <c r="D246" i="62"/>
  <c r="E246" i="62"/>
  <c r="F246" i="62"/>
  <c r="G246" i="62"/>
  <c r="H246" i="62"/>
  <c r="I246" i="62"/>
  <c r="J246" i="62"/>
  <c r="K246" i="62"/>
  <c r="L246" i="62" s="1"/>
  <c r="A247" i="62"/>
  <c r="B247" i="62"/>
  <c r="C247" i="62"/>
  <c r="D247" i="62"/>
  <c r="E247" i="62"/>
  <c r="F247" i="62"/>
  <c r="G247" i="62"/>
  <c r="H247" i="62"/>
  <c r="I247" i="62"/>
  <c r="J247" i="62"/>
  <c r="K247" i="62"/>
  <c r="L247" i="62" s="1"/>
  <c r="A248" i="62"/>
  <c r="B248" i="62"/>
  <c r="C248" i="62"/>
  <c r="D248" i="62"/>
  <c r="E248" i="62"/>
  <c r="F248" i="62"/>
  <c r="G248" i="62"/>
  <c r="L248" i="62"/>
  <c r="M248" i="62" s="1"/>
  <c r="N248" i="62"/>
  <c r="P248" i="62"/>
  <c r="Q248" i="62" s="1"/>
  <c r="A249" i="62"/>
  <c r="B249" i="62"/>
  <c r="C249" i="62"/>
  <c r="D249" i="62"/>
  <c r="E249" i="62"/>
  <c r="F249" i="62"/>
  <c r="G249" i="62"/>
  <c r="L249" i="62"/>
  <c r="M249" i="62"/>
  <c r="N249" i="62"/>
  <c r="P249" i="62"/>
  <c r="Q249" i="62" s="1"/>
  <c r="A250" i="62"/>
  <c r="B250" i="62"/>
  <c r="C250" i="62"/>
  <c r="D250" i="62"/>
  <c r="E250" i="62"/>
  <c r="F250" i="62"/>
  <c r="G250" i="62"/>
  <c r="L250" i="62"/>
  <c r="P250" i="62"/>
  <c r="Q250" i="62" s="1"/>
  <c r="A251" i="62"/>
  <c r="B251" i="62"/>
  <c r="C251" i="62"/>
  <c r="D251" i="62"/>
  <c r="E251" i="62"/>
  <c r="F251" i="62"/>
  <c r="G251" i="62"/>
  <c r="L251" i="62"/>
  <c r="M251" i="62"/>
  <c r="N251" i="62"/>
  <c r="P251" i="62"/>
  <c r="Q251" i="62" s="1"/>
  <c r="A252" i="62"/>
  <c r="B252" i="62"/>
  <c r="C252" i="62"/>
  <c r="D252" i="62"/>
  <c r="E252" i="62"/>
  <c r="F252" i="62"/>
  <c r="G252" i="62"/>
  <c r="H252" i="62"/>
  <c r="I252" i="62"/>
  <c r="J252" i="62"/>
  <c r="K252" i="62"/>
  <c r="L252" i="62" s="1"/>
  <c r="A253" i="62"/>
  <c r="B253" i="62"/>
  <c r="C253" i="62"/>
  <c r="D253" i="62"/>
  <c r="E253" i="62"/>
  <c r="F253" i="62"/>
  <c r="G253" i="62"/>
  <c r="H253" i="62"/>
  <c r="I253" i="62"/>
  <c r="J253" i="62"/>
  <c r="K253" i="62"/>
  <c r="L253" i="62" s="1"/>
  <c r="A88" i="62"/>
  <c r="B88" i="62"/>
  <c r="C88" i="62"/>
  <c r="D88" i="62"/>
  <c r="E88" i="62"/>
  <c r="F88" i="62"/>
  <c r="G88" i="62"/>
  <c r="H88" i="62"/>
  <c r="I88" i="62"/>
  <c r="J88" i="62"/>
  <c r="K88" i="62"/>
  <c r="L88" i="62"/>
  <c r="P88" i="62"/>
  <c r="A89" i="62"/>
  <c r="B89" i="62"/>
  <c r="C89" i="62"/>
  <c r="D89" i="62"/>
  <c r="E89" i="62"/>
  <c r="F89" i="62"/>
  <c r="G89" i="62"/>
  <c r="H89" i="62"/>
  <c r="I89" i="62"/>
  <c r="J89" i="62"/>
  <c r="K89" i="62"/>
  <c r="L89" i="62"/>
  <c r="P89" i="62"/>
  <c r="A90" i="62"/>
  <c r="B90" i="62"/>
  <c r="C90" i="62"/>
  <c r="D90" i="62"/>
  <c r="E90" i="62"/>
  <c r="F90" i="62"/>
  <c r="G90" i="62"/>
  <c r="H90" i="62"/>
  <c r="I90" i="62"/>
  <c r="J90" i="62"/>
  <c r="L90" i="62" s="1"/>
  <c r="K90" i="62"/>
  <c r="A91" i="62"/>
  <c r="B91" i="62"/>
  <c r="C91" i="62"/>
  <c r="D91" i="62"/>
  <c r="E91" i="62"/>
  <c r="F91" i="62"/>
  <c r="G91" i="62"/>
  <c r="L91" i="62"/>
  <c r="M91" i="62" s="1"/>
  <c r="N91" i="62"/>
  <c r="P91" i="62"/>
  <c r="Q91" i="62" s="1"/>
  <c r="A92" i="62"/>
  <c r="B92" i="62"/>
  <c r="C92" i="62"/>
  <c r="D92" i="62"/>
  <c r="E92" i="62"/>
  <c r="F92" i="62"/>
  <c r="G92" i="62"/>
  <c r="L92" i="62"/>
  <c r="M92" i="62" s="1"/>
  <c r="N92" i="62"/>
  <c r="P92" i="62"/>
  <c r="Q92" i="62" s="1"/>
  <c r="A93" i="62"/>
  <c r="B93" i="62"/>
  <c r="C93" i="62"/>
  <c r="D93" i="62"/>
  <c r="E93" i="62"/>
  <c r="F93" i="62"/>
  <c r="G93" i="62"/>
  <c r="L93" i="62"/>
  <c r="M93" i="62" s="1"/>
  <c r="N93" i="62"/>
  <c r="P93" i="62"/>
  <c r="Q93" i="62" s="1"/>
  <c r="A94" i="62"/>
  <c r="B94" i="62"/>
  <c r="C94" i="62"/>
  <c r="D94" i="62"/>
  <c r="E94" i="62"/>
  <c r="F94" i="62"/>
  <c r="G94" i="62"/>
  <c r="H94" i="62"/>
  <c r="I94" i="62"/>
  <c r="J94" i="62"/>
  <c r="K94" i="62"/>
  <c r="L94" i="62" s="1"/>
  <c r="A95" i="62"/>
  <c r="B95" i="62"/>
  <c r="C95" i="62"/>
  <c r="D95" i="62"/>
  <c r="E95" i="62"/>
  <c r="F95" i="62"/>
  <c r="G95" i="62"/>
  <c r="L95" i="62"/>
  <c r="P95" i="62"/>
  <c r="Q95" i="62" s="1"/>
  <c r="A96" i="62"/>
  <c r="B96" i="62"/>
  <c r="C96" i="62"/>
  <c r="D96" i="62"/>
  <c r="E96" i="62"/>
  <c r="F96" i="62"/>
  <c r="G96" i="62"/>
  <c r="H96" i="62"/>
  <c r="I96" i="62"/>
  <c r="J96" i="62"/>
  <c r="K96" i="62"/>
  <c r="L96" i="62" s="1"/>
  <c r="A97" i="62"/>
  <c r="B97" i="62"/>
  <c r="C97" i="62"/>
  <c r="D97" i="62"/>
  <c r="E97" i="62"/>
  <c r="F97" i="62"/>
  <c r="G97" i="62"/>
  <c r="H97" i="62"/>
  <c r="I97" i="62"/>
  <c r="J97" i="62"/>
  <c r="K97" i="62"/>
  <c r="L97" i="62" s="1"/>
  <c r="A98" i="62"/>
  <c r="B98" i="62"/>
  <c r="C98" i="62"/>
  <c r="D98" i="62"/>
  <c r="E98" i="62"/>
  <c r="F98" i="62"/>
  <c r="G98" i="62"/>
  <c r="H98" i="62"/>
  <c r="I98" i="62"/>
  <c r="J98" i="62"/>
  <c r="K98" i="62"/>
  <c r="L98" i="62" s="1"/>
  <c r="A99" i="62"/>
  <c r="B99" i="62"/>
  <c r="C99" i="62"/>
  <c r="D99" i="62"/>
  <c r="E99" i="62"/>
  <c r="F99" i="62"/>
  <c r="G99" i="62"/>
  <c r="H99" i="62"/>
  <c r="I99" i="62"/>
  <c r="J99" i="62"/>
  <c r="K99" i="62"/>
  <c r="L99" i="62" s="1"/>
  <c r="A100" i="62"/>
  <c r="B100" i="62"/>
  <c r="C100" i="62"/>
  <c r="D100" i="62"/>
  <c r="E100" i="62"/>
  <c r="F100" i="62"/>
  <c r="G100" i="62"/>
  <c r="H100" i="62"/>
  <c r="I100" i="62"/>
  <c r="J100" i="62"/>
  <c r="K100" i="62"/>
  <c r="L100" i="62" s="1"/>
  <c r="A101" i="62"/>
  <c r="B101" i="62"/>
  <c r="C101" i="62"/>
  <c r="D101" i="62"/>
  <c r="E101" i="62"/>
  <c r="F101" i="62"/>
  <c r="G101" i="62"/>
  <c r="L101" i="62"/>
  <c r="M101" i="62"/>
  <c r="N101" i="62"/>
  <c r="P101" i="62"/>
  <c r="Q101" i="62" s="1"/>
  <c r="A102" i="62"/>
  <c r="B102" i="62"/>
  <c r="C102" i="62"/>
  <c r="D102" i="62"/>
  <c r="E102" i="62"/>
  <c r="F102" i="62"/>
  <c r="G102" i="62"/>
  <c r="H102" i="62"/>
  <c r="I102" i="62"/>
  <c r="J102" i="62"/>
  <c r="K102" i="62"/>
  <c r="L102" i="62" s="1"/>
  <c r="A103" i="62"/>
  <c r="B103" i="62"/>
  <c r="C103" i="62"/>
  <c r="D103" i="62"/>
  <c r="E103" i="62"/>
  <c r="F103" i="62"/>
  <c r="G103" i="62"/>
  <c r="L103" i="62"/>
  <c r="P103" i="62"/>
  <c r="A104" i="62"/>
  <c r="B104" i="62"/>
  <c r="C104" i="62"/>
  <c r="D104" i="62"/>
  <c r="E104" i="62"/>
  <c r="F104" i="62"/>
  <c r="G104" i="62"/>
  <c r="L104" i="62"/>
  <c r="P104" i="62"/>
  <c r="Q104" i="62" s="1"/>
  <c r="A105" i="62"/>
  <c r="B105" i="62"/>
  <c r="C105" i="62"/>
  <c r="D105" i="62"/>
  <c r="E105" i="62"/>
  <c r="F105" i="62"/>
  <c r="G105" i="62"/>
  <c r="L105" i="62"/>
  <c r="P105" i="62"/>
  <c r="Q105" i="62" s="1"/>
  <c r="A106" i="62"/>
  <c r="B106" i="62"/>
  <c r="C106" i="62"/>
  <c r="D106" i="62"/>
  <c r="E106" i="62"/>
  <c r="F106" i="62"/>
  <c r="G106" i="62"/>
  <c r="L106" i="62"/>
  <c r="M106" i="62"/>
  <c r="N106" i="62"/>
  <c r="P106" i="62"/>
  <c r="Q106" i="62" s="1"/>
  <c r="A107" i="62"/>
  <c r="B107" i="62"/>
  <c r="C107" i="62"/>
  <c r="D107" i="62"/>
  <c r="E107" i="62"/>
  <c r="F107" i="62"/>
  <c r="G107" i="62"/>
  <c r="L107" i="62"/>
  <c r="P107" i="62"/>
  <c r="Q107" i="62" s="1"/>
  <c r="A108" i="62"/>
  <c r="B108" i="62"/>
  <c r="C108" i="62"/>
  <c r="D108" i="62"/>
  <c r="E108" i="62"/>
  <c r="F108" i="62"/>
  <c r="G108" i="62"/>
  <c r="H108" i="62"/>
  <c r="I108" i="62"/>
  <c r="J108" i="62"/>
  <c r="K108" i="62"/>
  <c r="L108" i="62" s="1"/>
  <c r="A109" i="62"/>
  <c r="B109" i="62"/>
  <c r="C109" i="62"/>
  <c r="D109" i="62"/>
  <c r="E109" i="62"/>
  <c r="F109" i="62"/>
  <c r="G109" i="62"/>
  <c r="H109" i="62"/>
  <c r="I109" i="62"/>
  <c r="J109" i="62"/>
  <c r="K109" i="62"/>
  <c r="L109" i="62" s="1"/>
  <c r="A110" i="62"/>
  <c r="B110" i="62"/>
  <c r="C110" i="62"/>
  <c r="D110" i="62"/>
  <c r="E110" i="62"/>
  <c r="F110" i="62"/>
  <c r="G110" i="62"/>
  <c r="H110" i="62"/>
  <c r="I110" i="62"/>
  <c r="J110" i="62"/>
  <c r="K110" i="62"/>
  <c r="L110" i="62" s="1"/>
  <c r="A111" i="62"/>
  <c r="B111" i="62"/>
  <c r="C111" i="62"/>
  <c r="D111" i="62"/>
  <c r="E111" i="62"/>
  <c r="F111" i="62"/>
  <c r="G111" i="62"/>
  <c r="H111" i="62"/>
  <c r="I111" i="62"/>
  <c r="J111" i="62"/>
  <c r="K111" i="62"/>
  <c r="L111" i="62" s="1"/>
  <c r="A112" i="62"/>
  <c r="B112" i="62"/>
  <c r="C112" i="62"/>
  <c r="D112" i="62"/>
  <c r="E112" i="62"/>
  <c r="F112" i="62"/>
  <c r="G112" i="62"/>
  <c r="H112" i="62"/>
  <c r="I112" i="62"/>
  <c r="J112" i="62"/>
  <c r="K112" i="62"/>
  <c r="L112" i="62" s="1"/>
  <c r="A113" i="62"/>
  <c r="B113" i="62"/>
  <c r="C113" i="62"/>
  <c r="D113" i="62"/>
  <c r="E113" i="62"/>
  <c r="F113" i="62"/>
  <c r="G113" i="62"/>
  <c r="H113" i="62"/>
  <c r="I113" i="62"/>
  <c r="J113" i="62"/>
  <c r="K113" i="62"/>
  <c r="L113" i="62" s="1"/>
  <c r="A114" i="62"/>
  <c r="B114" i="62"/>
  <c r="C114" i="62"/>
  <c r="D114" i="62"/>
  <c r="E114" i="62"/>
  <c r="F114" i="62"/>
  <c r="G114" i="62"/>
  <c r="H114" i="62"/>
  <c r="I114" i="62"/>
  <c r="J114" i="62"/>
  <c r="K114" i="62"/>
  <c r="L114" i="62" s="1"/>
  <c r="A115" i="62"/>
  <c r="B115" i="62"/>
  <c r="C115" i="62"/>
  <c r="D115" i="62"/>
  <c r="E115" i="62"/>
  <c r="F115" i="62"/>
  <c r="G115" i="62"/>
  <c r="H115" i="62"/>
  <c r="I115" i="62"/>
  <c r="J115" i="62"/>
  <c r="K115" i="62"/>
  <c r="L115" i="62" s="1"/>
  <c r="A116" i="62"/>
  <c r="B116" i="62"/>
  <c r="C116" i="62"/>
  <c r="D116" i="62"/>
  <c r="E116" i="62"/>
  <c r="F116" i="62"/>
  <c r="G116" i="62"/>
  <c r="H116" i="62"/>
  <c r="I116" i="62"/>
  <c r="J116" i="62"/>
  <c r="K116" i="62"/>
  <c r="L116" i="62" s="1"/>
  <c r="A117" i="62"/>
  <c r="B117" i="62"/>
  <c r="C117" i="62"/>
  <c r="D117" i="62"/>
  <c r="E117" i="62"/>
  <c r="F117" i="62"/>
  <c r="G117" i="62"/>
  <c r="L117" i="62"/>
  <c r="P117" i="62"/>
  <c r="Q117" i="62" s="1"/>
  <c r="A118" i="62"/>
  <c r="B118" i="62"/>
  <c r="C118" i="62"/>
  <c r="D118" i="62"/>
  <c r="E118" i="62"/>
  <c r="F118" i="62"/>
  <c r="G118" i="62"/>
  <c r="L118" i="62"/>
  <c r="M118" i="62"/>
  <c r="N118" i="62"/>
  <c r="P118" i="62"/>
  <c r="Q118" i="62" s="1"/>
  <c r="A119" i="62"/>
  <c r="B119" i="62"/>
  <c r="C119" i="62"/>
  <c r="D119" i="62"/>
  <c r="E119" i="62"/>
  <c r="F119" i="62"/>
  <c r="G119" i="62"/>
  <c r="L119" i="62"/>
  <c r="M119" i="62"/>
  <c r="N119" i="62"/>
  <c r="P119" i="62"/>
  <c r="Q119" i="62" s="1"/>
  <c r="A120" i="62"/>
  <c r="B120" i="62"/>
  <c r="C120" i="62"/>
  <c r="D120" i="62"/>
  <c r="E120" i="62"/>
  <c r="F120" i="62"/>
  <c r="G120" i="62"/>
  <c r="L120" i="62"/>
  <c r="M120" i="62" s="1"/>
  <c r="N120" i="62"/>
  <c r="P120" i="62"/>
  <c r="Q120" i="62" s="1"/>
  <c r="A121" i="62"/>
  <c r="B121" i="62"/>
  <c r="C121" i="62"/>
  <c r="D121" i="62"/>
  <c r="E121" i="62"/>
  <c r="F121" i="62"/>
  <c r="G121" i="62"/>
  <c r="H121" i="62"/>
  <c r="I121" i="62"/>
  <c r="J121" i="62"/>
  <c r="K121" i="62"/>
  <c r="L121" i="62" s="1"/>
  <c r="A122" i="62"/>
  <c r="B122" i="62"/>
  <c r="C122" i="62"/>
  <c r="D122" i="62"/>
  <c r="E122" i="62"/>
  <c r="F122" i="62"/>
  <c r="G122" i="62"/>
  <c r="L122" i="62"/>
  <c r="M122" i="62" s="1"/>
  <c r="N122" i="62"/>
  <c r="P122" i="62"/>
  <c r="Q122" i="62" s="1"/>
  <c r="A123" i="62"/>
  <c r="B123" i="62"/>
  <c r="C123" i="62"/>
  <c r="D123" i="62"/>
  <c r="E123" i="62"/>
  <c r="F123" i="62"/>
  <c r="G123" i="62"/>
  <c r="L123" i="62"/>
  <c r="M123" i="62"/>
  <c r="N123" i="62"/>
  <c r="P123" i="62"/>
  <c r="Q123" i="62" s="1"/>
  <c r="A124" i="62"/>
  <c r="B124" i="62"/>
  <c r="C124" i="62"/>
  <c r="D124" i="62"/>
  <c r="E124" i="62"/>
  <c r="F124" i="62"/>
  <c r="G124" i="62"/>
  <c r="L124" i="62"/>
  <c r="M124" i="62"/>
  <c r="N124" i="62"/>
  <c r="P124" i="62"/>
  <c r="Q124" i="62" s="1"/>
  <c r="A125" i="62"/>
  <c r="B125" i="62"/>
  <c r="C125" i="62"/>
  <c r="D125" i="62"/>
  <c r="E125" i="62"/>
  <c r="F125" i="62"/>
  <c r="G125" i="62"/>
  <c r="L125" i="62"/>
  <c r="P125" i="62"/>
  <c r="Q125" i="62" s="1"/>
  <c r="A126" i="62"/>
  <c r="B126" i="62"/>
  <c r="C126" i="62"/>
  <c r="D126" i="62"/>
  <c r="E126" i="62"/>
  <c r="F126" i="62"/>
  <c r="G126" i="62"/>
  <c r="L126" i="62"/>
  <c r="M126" i="62"/>
  <c r="N126" i="62"/>
  <c r="P126" i="62"/>
  <c r="Q126" i="62" s="1"/>
  <c r="A127" i="62"/>
  <c r="B127" i="62"/>
  <c r="C127" i="62"/>
  <c r="D127" i="62"/>
  <c r="E127" i="62"/>
  <c r="F127" i="62"/>
  <c r="G127" i="62"/>
  <c r="L127" i="62"/>
  <c r="M127" i="62"/>
  <c r="N127" i="62"/>
  <c r="P127" i="62"/>
  <c r="Q127" i="62" s="1"/>
  <c r="A128" i="62"/>
  <c r="B128" i="62"/>
  <c r="C128" i="62"/>
  <c r="D128" i="62"/>
  <c r="E128" i="62"/>
  <c r="F128" i="62"/>
  <c r="G128" i="62"/>
  <c r="L128" i="62"/>
  <c r="M128" i="62"/>
  <c r="N128" i="62"/>
  <c r="P128" i="62"/>
  <c r="Q128" i="62" s="1"/>
  <c r="A129" i="62"/>
  <c r="B129" i="62"/>
  <c r="C129" i="62"/>
  <c r="D129" i="62"/>
  <c r="E129" i="62"/>
  <c r="F129" i="62"/>
  <c r="G129" i="62"/>
  <c r="L129" i="62"/>
  <c r="P129" i="62"/>
  <c r="Q129" i="62" s="1"/>
  <c r="A130" i="62"/>
  <c r="B130" i="62"/>
  <c r="C130" i="62"/>
  <c r="D130" i="62"/>
  <c r="E130" i="62"/>
  <c r="F130" i="62"/>
  <c r="G130" i="62"/>
  <c r="H130" i="62"/>
  <c r="I130" i="62"/>
  <c r="J130" i="62"/>
  <c r="K130" i="62"/>
  <c r="L130" i="62" s="1"/>
  <c r="A131" i="62"/>
  <c r="B131" i="62"/>
  <c r="C131" i="62"/>
  <c r="D131" i="62"/>
  <c r="E131" i="62"/>
  <c r="F131" i="62"/>
  <c r="G131" i="62"/>
  <c r="L131" i="62"/>
  <c r="M131" i="62"/>
  <c r="N131" i="62"/>
  <c r="P131" i="62"/>
  <c r="Q131" i="62" s="1"/>
  <c r="A132" i="62"/>
  <c r="B132" i="62"/>
  <c r="C132" i="62"/>
  <c r="D132" i="62"/>
  <c r="E132" i="62"/>
  <c r="F132" i="62"/>
  <c r="G132" i="62"/>
  <c r="H132" i="62"/>
  <c r="I132" i="62"/>
  <c r="J132" i="62"/>
  <c r="K132" i="62"/>
  <c r="L132" i="62" s="1"/>
  <c r="A133" i="62"/>
  <c r="B133" i="62"/>
  <c r="C133" i="62"/>
  <c r="D133" i="62"/>
  <c r="E133" i="62"/>
  <c r="F133" i="62"/>
  <c r="G133" i="62"/>
  <c r="H133" i="62"/>
  <c r="I133" i="62"/>
  <c r="J133" i="62"/>
  <c r="L133" i="62" s="1"/>
  <c r="K133" i="62"/>
  <c r="A134" i="62"/>
  <c r="B134" i="62"/>
  <c r="C134" i="62"/>
  <c r="D134" i="62"/>
  <c r="E134" i="62"/>
  <c r="F134" i="62"/>
  <c r="G134" i="62"/>
  <c r="L134" i="62"/>
  <c r="P134" i="62"/>
  <c r="Q134" i="62" s="1"/>
  <c r="A135" i="62"/>
  <c r="B135" i="62"/>
  <c r="C135" i="62"/>
  <c r="D135" i="62"/>
  <c r="E135" i="62"/>
  <c r="F135" i="62"/>
  <c r="G135" i="62"/>
  <c r="L135" i="62"/>
  <c r="M135" i="62"/>
  <c r="N135" i="62"/>
  <c r="P135" i="62"/>
  <c r="Q135" i="62" s="1"/>
  <c r="A136" i="62"/>
  <c r="B136" i="62"/>
  <c r="C136" i="62"/>
  <c r="D136" i="62"/>
  <c r="E136" i="62"/>
  <c r="F136" i="62"/>
  <c r="G136" i="62"/>
  <c r="L136" i="62"/>
  <c r="M136" i="62"/>
  <c r="N136" i="62"/>
  <c r="P136" i="62"/>
  <c r="Q136" i="62" s="1"/>
  <c r="A137" i="62"/>
  <c r="B137" i="62"/>
  <c r="C137" i="62"/>
  <c r="D137" i="62"/>
  <c r="E137" i="62"/>
  <c r="F137" i="62"/>
  <c r="G137" i="62"/>
  <c r="H137" i="62"/>
  <c r="I137" i="62"/>
  <c r="J137" i="62"/>
  <c r="K137" i="62"/>
  <c r="L137" i="62" s="1"/>
  <c r="A138" i="62"/>
  <c r="B138" i="62"/>
  <c r="C138" i="62"/>
  <c r="D138" i="62"/>
  <c r="E138" i="62"/>
  <c r="F138" i="62"/>
  <c r="G138" i="62"/>
  <c r="H138" i="62"/>
  <c r="I138" i="62"/>
  <c r="J138" i="62"/>
  <c r="K138" i="62"/>
  <c r="L138" i="62" s="1"/>
  <c r="A139" i="62"/>
  <c r="B139" i="62"/>
  <c r="C139" i="62"/>
  <c r="D139" i="62"/>
  <c r="E139" i="62"/>
  <c r="F139" i="62"/>
  <c r="G139" i="62"/>
  <c r="L139" i="62"/>
  <c r="P139" i="62"/>
  <c r="Q139" i="62" s="1"/>
  <c r="A140" i="62"/>
  <c r="B140" i="62"/>
  <c r="C140" i="62"/>
  <c r="D140" i="62"/>
  <c r="E140" i="62"/>
  <c r="F140" i="62"/>
  <c r="G140" i="62"/>
  <c r="L140" i="62"/>
  <c r="M140" i="62"/>
  <c r="N140" i="62"/>
  <c r="P140" i="62"/>
  <c r="Q140" i="62" s="1"/>
  <c r="A141" i="62"/>
  <c r="B141" i="62"/>
  <c r="C141" i="62"/>
  <c r="D141" i="62"/>
  <c r="E141" i="62"/>
  <c r="F141" i="62"/>
  <c r="G141" i="62"/>
  <c r="H141" i="62"/>
  <c r="I141" i="62"/>
  <c r="J141" i="62"/>
  <c r="K141" i="62"/>
  <c r="L141" i="62" s="1"/>
  <c r="A142" i="62"/>
  <c r="B142" i="62"/>
  <c r="C142" i="62"/>
  <c r="D142" i="62"/>
  <c r="E142" i="62"/>
  <c r="F142" i="62"/>
  <c r="G142" i="62"/>
  <c r="L142" i="62"/>
  <c r="M142" i="62"/>
  <c r="N142" i="62"/>
  <c r="P142" i="62"/>
  <c r="Q142" i="62" s="1"/>
  <c r="A143" i="62"/>
  <c r="B143" i="62"/>
  <c r="C143" i="62"/>
  <c r="D143" i="62"/>
  <c r="E143" i="62"/>
  <c r="F143" i="62"/>
  <c r="G143" i="62"/>
  <c r="L143" i="62"/>
  <c r="M143" i="62" s="1"/>
  <c r="N143" i="62"/>
  <c r="P143" i="62"/>
  <c r="Q143" i="62" s="1"/>
  <c r="A144" i="62"/>
  <c r="B144" i="62"/>
  <c r="C144" i="62"/>
  <c r="D144" i="62"/>
  <c r="E144" i="62"/>
  <c r="F144" i="62"/>
  <c r="G144" i="62"/>
  <c r="L144" i="62"/>
  <c r="M144" i="62"/>
  <c r="N144" i="62"/>
  <c r="P144" i="62"/>
  <c r="Q144" i="62" s="1"/>
  <c r="A145" i="62"/>
  <c r="B145" i="62"/>
  <c r="C145" i="62"/>
  <c r="D145" i="62"/>
  <c r="E145" i="62"/>
  <c r="F145" i="62"/>
  <c r="G145" i="62"/>
  <c r="L145" i="62"/>
  <c r="P145" i="62"/>
  <c r="Q145" i="62" s="1"/>
  <c r="A146" i="62"/>
  <c r="B146" i="62"/>
  <c r="C146" i="62"/>
  <c r="D146" i="62"/>
  <c r="E146" i="62"/>
  <c r="F146" i="62"/>
  <c r="G146" i="62"/>
  <c r="L146" i="62"/>
  <c r="M146" i="62" s="1"/>
  <c r="N146" i="62"/>
  <c r="P146" i="62"/>
  <c r="Q146" i="62" s="1"/>
  <c r="A147" i="62"/>
  <c r="B147" i="62"/>
  <c r="C147" i="62"/>
  <c r="D147" i="62"/>
  <c r="E147" i="62"/>
  <c r="F147" i="62"/>
  <c r="G147" i="62"/>
  <c r="L147" i="62"/>
  <c r="M147" i="62"/>
  <c r="N147" i="62"/>
  <c r="P147" i="62"/>
  <c r="Q147" i="62" s="1"/>
  <c r="A148" i="62"/>
  <c r="B148" i="62"/>
  <c r="C148" i="62"/>
  <c r="D148" i="62"/>
  <c r="E148" i="62"/>
  <c r="F148" i="62"/>
  <c r="G148" i="62"/>
  <c r="L148" i="62"/>
  <c r="P148" i="62"/>
  <c r="Q148" i="62" s="1"/>
  <c r="A149" i="62"/>
  <c r="B149" i="62"/>
  <c r="C149" i="62"/>
  <c r="D149" i="62"/>
  <c r="E149" i="62"/>
  <c r="F149" i="62"/>
  <c r="G149" i="62"/>
  <c r="H149" i="62"/>
  <c r="L149" i="62" s="1"/>
  <c r="I149" i="62"/>
  <c r="J149" i="62"/>
  <c r="K149" i="62"/>
  <c r="A150" i="62"/>
  <c r="B150" i="62"/>
  <c r="C150" i="62"/>
  <c r="D150" i="62"/>
  <c r="E150" i="62"/>
  <c r="F150" i="62"/>
  <c r="G150" i="62"/>
  <c r="L150" i="62"/>
  <c r="M150" i="62"/>
  <c r="N150" i="62"/>
  <c r="P150" i="62"/>
  <c r="Q150" i="62" s="1"/>
  <c r="A151" i="62"/>
  <c r="B151" i="62"/>
  <c r="C151" i="62"/>
  <c r="D151" i="62"/>
  <c r="E151" i="62"/>
  <c r="F151" i="62"/>
  <c r="G151" i="62"/>
  <c r="L151" i="62"/>
  <c r="M151" i="62" s="1"/>
  <c r="N151" i="62"/>
  <c r="P151" i="62"/>
  <c r="Q151" i="62" s="1"/>
  <c r="A152" i="62"/>
  <c r="B152" i="62"/>
  <c r="C152" i="62"/>
  <c r="D152" i="62"/>
  <c r="E152" i="62"/>
  <c r="F152" i="62"/>
  <c r="G152" i="62"/>
  <c r="H152" i="62"/>
  <c r="I152" i="62"/>
  <c r="J152" i="62"/>
  <c r="K152" i="62"/>
  <c r="L152" i="62" s="1"/>
  <c r="A153" i="62"/>
  <c r="B153" i="62"/>
  <c r="C153" i="62"/>
  <c r="D153" i="62"/>
  <c r="E153" i="62"/>
  <c r="F153" i="62"/>
  <c r="G153" i="62"/>
  <c r="H153" i="62"/>
  <c r="I153" i="62"/>
  <c r="J153" i="62"/>
  <c r="K153" i="62"/>
  <c r="L153" i="62" s="1"/>
  <c r="A154" i="62"/>
  <c r="B154" i="62"/>
  <c r="C154" i="62"/>
  <c r="D154" i="62"/>
  <c r="E154" i="62"/>
  <c r="F154" i="62"/>
  <c r="G154" i="62"/>
  <c r="L154" i="62"/>
  <c r="P154" i="62"/>
  <c r="Q154" i="62" s="1"/>
  <c r="A155" i="62"/>
  <c r="B155" i="62"/>
  <c r="C155" i="62"/>
  <c r="D155" i="62"/>
  <c r="E155" i="62"/>
  <c r="F155" i="62"/>
  <c r="G155" i="62"/>
  <c r="L155" i="62"/>
  <c r="P155" i="62"/>
  <c r="Q155" i="62" s="1"/>
  <c r="A156" i="62"/>
  <c r="B156" i="62"/>
  <c r="C156" i="62"/>
  <c r="D156" i="62"/>
  <c r="E156" i="62"/>
  <c r="F156" i="62"/>
  <c r="G156" i="62"/>
  <c r="L156" i="62"/>
  <c r="M156" i="62" s="1"/>
  <c r="N156" i="62"/>
  <c r="P156" i="62"/>
  <c r="Q156" i="62" s="1"/>
  <c r="A157" i="62"/>
  <c r="B157" i="62"/>
  <c r="C157" i="62"/>
  <c r="D157" i="62"/>
  <c r="E157" i="62"/>
  <c r="F157" i="62"/>
  <c r="G157" i="62"/>
  <c r="L157" i="62"/>
  <c r="M157" i="62"/>
  <c r="N157" i="62"/>
  <c r="P157" i="62"/>
  <c r="Q157" i="62" s="1"/>
  <c r="A158" i="62"/>
  <c r="B158" i="62"/>
  <c r="C158" i="62"/>
  <c r="D158" i="62"/>
  <c r="E158" i="62"/>
  <c r="F158" i="62"/>
  <c r="G158" i="62"/>
  <c r="L158" i="62"/>
  <c r="P158" i="62"/>
  <c r="Q158" i="62" s="1"/>
  <c r="A159" i="62"/>
  <c r="B159" i="62"/>
  <c r="C159" i="62"/>
  <c r="D159" i="62"/>
  <c r="E159" i="62"/>
  <c r="F159" i="62"/>
  <c r="G159" i="62"/>
  <c r="H159" i="62"/>
  <c r="I159" i="62"/>
  <c r="J159" i="62"/>
  <c r="K159" i="62"/>
  <c r="L159" i="62" s="1"/>
  <c r="A160" i="62"/>
  <c r="B160" i="62"/>
  <c r="C160" i="62"/>
  <c r="D160" i="62"/>
  <c r="E160" i="62"/>
  <c r="F160" i="62"/>
  <c r="G160" i="62"/>
  <c r="L160" i="62"/>
  <c r="M160" i="62" s="1"/>
  <c r="N160" i="62"/>
  <c r="P160" i="62"/>
  <c r="Q160" i="62" s="1"/>
  <c r="A161" i="62"/>
  <c r="B161" i="62"/>
  <c r="C161" i="62"/>
  <c r="D161" i="62"/>
  <c r="E161" i="62"/>
  <c r="F161" i="62"/>
  <c r="G161" i="62"/>
  <c r="L161" i="62"/>
  <c r="M161" i="62"/>
  <c r="N161" i="62"/>
  <c r="P161" i="62"/>
  <c r="Q161" i="62" s="1"/>
  <c r="A162" i="62"/>
  <c r="B162" i="62"/>
  <c r="C162" i="62"/>
  <c r="D162" i="62"/>
  <c r="E162" i="62"/>
  <c r="F162" i="62"/>
  <c r="G162" i="62"/>
  <c r="L162" i="62"/>
  <c r="M162" i="62"/>
  <c r="N162" i="62"/>
  <c r="P162" i="62"/>
  <c r="Q162" i="62" s="1"/>
  <c r="A163" i="62"/>
  <c r="B163" i="62"/>
  <c r="C163" i="62"/>
  <c r="D163" i="62"/>
  <c r="E163" i="62"/>
  <c r="F163" i="62"/>
  <c r="G163" i="62"/>
  <c r="L163" i="62"/>
  <c r="P163" i="62"/>
  <c r="Q163" i="62" s="1"/>
  <c r="A164" i="62"/>
  <c r="B164" i="62"/>
  <c r="C164" i="62"/>
  <c r="D164" i="62"/>
  <c r="E164" i="62"/>
  <c r="F164" i="62"/>
  <c r="G164" i="62"/>
  <c r="L164" i="62"/>
  <c r="P164" i="62"/>
  <c r="Q164" i="62" s="1"/>
  <c r="A165" i="62"/>
  <c r="B165" i="62"/>
  <c r="C165" i="62"/>
  <c r="D165" i="62"/>
  <c r="E165" i="62"/>
  <c r="F165" i="62"/>
  <c r="G165" i="62"/>
  <c r="H165" i="62"/>
  <c r="I165" i="62"/>
  <c r="J165" i="62"/>
  <c r="K165" i="62"/>
  <c r="L165" i="62" s="1"/>
  <c r="A166" i="62"/>
  <c r="B166" i="62"/>
  <c r="C166" i="62"/>
  <c r="D166" i="62"/>
  <c r="E166" i="62"/>
  <c r="F166" i="62"/>
  <c r="G166" i="62"/>
  <c r="L166" i="62"/>
  <c r="M166" i="62"/>
  <c r="N166" i="62"/>
  <c r="P166" i="62"/>
  <c r="Q166" i="62" s="1"/>
  <c r="A167" i="62"/>
  <c r="B167" i="62"/>
  <c r="C167" i="62"/>
  <c r="D167" i="62"/>
  <c r="E167" i="62"/>
  <c r="F167" i="62"/>
  <c r="G167" i="62"/>
  <c r="L167" i="62"/>
  <c r="M167" i="62"/>
  <c r="N167" i="62"/>
  <c r="P167" i="62"/>
  <c r="Q167" i="62" s="1"/>
  <c r="A168" i="62"/>
  <c r="B168" i="62"/>
  <c r="C168" i="62"/>
  <c r="D168" i="62"/>
  <c r="E168" i="62"/>
  <c r="F168" i="62"/>
  <c r="G168" i="62"/>
  <c r="H168" i="62"/>
  <c r="I168" i="62"/>
  <c r="J168" i="62"/>
  <c r="K168" i="62"/>
  <c r="L168" i="62"/>
  <c r="P168" i="62"/>
  <c r="A169" i="62"/>
  <c r="B169" i="62"/>
  <c r="C169" i="62"/>
  <c r="D169" i="62"/>
  <c r="E169" i="62"/>
  <c r="F169" i="62"/>
  <c r="G169" i="62"/>
  <c r="H169" i="62"/>
  <c r="I169" i="62"/>
  <c r="J169" i="62"/>
  <c r="K169" i="62"/>
  <c r="L169" i="62" s="1"/>
  <c r="A170" i="62"/>
  <c r="B170" i="62"/>
  <c r="C170" i="62"/>
  <c r="D170" i="62"/>
  <c r="E170" i="62"/>
  <c r="F170" i="62"/>
  <c r="G170" i="62"/>
  <c r="L170" i="62"/>
  <c r="M170" i="62"/>
  <c r="N170" i="62"/>
  <c r="P170" i="62"/>
  <c r="Q170" i="62" s="1"/>
  <c r="A5" i="62"/>
  <c r="B5" i="62"/>
  <c r="C5" i="62"/>
  <c r="D5" i="62"/>
  <c r="E5" i="62"/>
  <c r="F5" i="62"/>
  <c r="Y17" i="62" s="1"/>
  <c r="G5" i="62"/>
  <c r="L5" i="62"/>
  <c r="M5" i="62" s="1"/>
  <c r="N5" i="62"/>
  <c r="P5" i="62"/>
  <c r="A6" i="62"/>
  <c r="B6" i="62"/>
  <c r="C6" i="62"/>
  <c r="D6" i="62"/>
  <c r="E6" i="62"/>
  <c r="F6" i="62"/>
  <c r="G6" i="62"/>
  <c r="H6" i="62"/>
  <c r="V28" i="62" s="1"/>
  <c r="I6" i="62"/>
  <c r="J6" i="62"/>
  <c r="K6" i="62"/>
  <c r="L6" i="62" s="1"/>
  <c r="A7" i="62"/>
  <c r="B7" i="62"/>
  <c r="C7" i="62"/>
  <c r="D7" i="62"/>
  <c r="E7" i="62"/>
  <c r="F7" i="62"/>
  <c r="G7" i="62"/>
  <c r="H7" i="62"/>
  <c r="I7" i="62"/>
  <c r="J7" i="62"/>
  <c r="K7" i="62"/>
  <c r="L7" i="62" s="1"/>
  <c r="A8" i="62"/>
  <c r="B8" i="62"/>
  <c r="C8" i="62"/>
  <c r="D8" i="62"/>
  <c r="E8" i="62"/>
  <c r="F8" i="62"/>
  <c r="G8" i="62"/>
  <c r="L8" i="62"/>
  <c r="M8" i="62" s="1"/>
  <c r="N8" i="62"/>
  <c r="P8" i="62"/>
  <c r="Q8" i="62" s="1"/>
  <c r="A9" i="62"/>
  <c r="B9" i="62"/>
  <c r="C9" i="62"/>
  <c r="D9" i="62"/>
  <c r="E9" i="62"/>
  <c r="F9" i="62"/>
  <c r="G9" i="62"/>
  <c r="H9" i="62"/>
  <c r="I9" i="62"/>
  <c r="J9" i="62"/>
  <c r="K9" i="62"/>
  <c r="L9" i="62" s="1"/>
  <c r="A10" i="62"/>
  <c r="B10" i="62"/>
  <c r="C10" i="62"/>
  <c r="D10" i="62"/>
  <c r="E10" i="62"/>
  <c r="F10" i="62"/>
  <c r="G10" i="62"/>
  <c r="L10" i="62"/>
  <c r="M10" i="62" s="1"/>
  <c r="N10" i="62"/>
  <c r="P10" i="62"/>
  <c r="Q10" i="62" s="1"/>
  <c r="A11" i="62"/>
  <c r="B11" i="62"/>
  <c r="C11" i="62"/>
  <c r="D11" i="62"/>
  <c r="E11" i="62"/>
  <c r="F11" i="62"/>
  <c r="G11" i="62"/>
  <c r="H11" i="62"/>
  <c r="I11" i="62"/>
  <c r="J11" i="62"/>
  <c r="K11" i="62"/>
  <c r="L11" i="62" s="1"/>
  <c r="A12" i="62"/>
  <c r="B12" i="62"/>
  <c r="C12" i="62"/>
  <c r="D12" i="62"/>
  <c r="E12" i="62"/>
  <c r="F12" i="62"/>
  <c r="G12" i="62"/>
  <c r="H12" i="62"/>
  <c r="I12" i="62"/>
  <c r="J12" i="62"/>
  <c r="K12" i="62"/>
  <c r="L12" i="62" s="1"/>
  <c r="A13" i="62"/>
  <c r="B13" i="62"/>
  <c r="C13" i="62"/>
  <c r="D13" i="62"/>
  <c r="E13" i="62"/>
  <c r="F13" i="62"/>
  <c r="G13" i="62"/>
  <c r="L13" i="62"/>
  <c r="M13" i="62"/>
  <c r="N13" i="62"/>
  <c r="P13" i="62"/>
  <c r="Q13" i="62" s="1"/>
  <c r="A14" i="62"/>
  <c r="B14" i="62"/>
  <c r="C14" i="62"/>
  <c r="D14" i="62"/>
  <c r="E14" i="62"/>
  <c r="F14" i="62"/>
  <c r="G14" i="62"/>
  <c r="L14" i="62"/>
  <c r="P14" i="62"/>
  <c r="Q14" i="62" s="1"/>
  <c r="A15" i="62"/>
  <c r="B15" i="62"/>
  <c r="C15" i="62"/>
  <c r="D15" i="62"/>
  <c r="E15" i="62"/>
  <c r="F15" i="62"/>
  <c r="G15" i="62"/>
  <c r="L15" i="62"/>
  <c r="M15" i="62"/>
  <c r="N15" i="62"/>
  <c r="P15" i="62"/>
  <c r="Q15" i="62" s="1"/>
  <c r="A16" i="62"/>
  <c r="B16" i="62"/>
  <c r="C16" i="62"/>
  <c r="D16" i="62"/>
  <c r="E16" i="62"/>
  <c r="F16" i="62"/>
  <c r="G16" i="62"/>
  <c r="L16" i="62"/>
  <c r="M16" i="62" s="1"/>
  <c r="N16" i="62"/>
  <c r="P16" i="62"/>
  <c r="Q16" i="62" s="1"/>
  <c r="A17" i="62"/>
  <c r="B17" i="62"/>
  <c r="C17" i="62"/>
  <c r="D17" i="62"/>
  <c r="E17" i="62"/>
  <c r="F17" i="62"/>
  <c r="G17" i="62"/>
  <c r="H17" i="62"/>
  <c r="I17" i="62"/>
  <c r="J17" i="62"/>
  <c r="K17" i="62"/>
  <c r="L17" i="62"/>
  <c r="P17" i="62"/>
  <c r="A18" i="62"/>
  <c r="B18" i="62"/>
  <c r="C18" i="62"/>
  <c r="D18" i="62"/>
  <c r="E18" i="62"/>
  <c r="F18" i="62"/>
  <c r="G18" i="62"/>
  <c r="L18" i="62"/>
  <c r="M18" i="62"/>
  <c r="N18" i="62"/>
  <c r="P18" i="62"/>
  <c r="Q18" i="62" s="1"/>
  <c r="A19" i="62"/>
  <c r="B19" i="62"/>
  <c r="C19" i="62"/>
  <c r="D19" i="62"/>
  <c r="E19" i="62"/>
  <c r="F19" i="62"/>
  <c r="G19" i="62"/>
  <c r="L19" i="62"/>
  <c r="P19" i="62"/>
  <c r="Q19" i="62" s="1"/>
  <c r="A20" i="62"/>
  <c r="B20" i="62"/>
  <c r="C20" i="62"/>
  <c r="D20" i="62"/>
  <c r="E20" i="62"/>
  <c r="F20" i="62"/>
  <c r="G20" i="62"/>
  <c r="H20" i="62"/>
  <c r="I20" i="62"/>
  <c r="J20" i="62"/>
  <c r="K20" i="62"/>
  <c r="L20" i="62" s="1"/>
  <c r="A21" i="62"/>
  <c r="B21" i="62"/>
  <c r="C21" i="62"/>
  <c r="D21" i="62"/>
  <c r="E21" i="62"/>
  <c r="F21" i="62"/>
  <c r="G21" i="62"/>
  <c r="L21" i="62"/>
  <c r="M21" i="62"/>
  <c r="N21" i="62"/>
  <c r="P21" i="62"/>
  <c r="Q21" i="62" s="1"/>
  <c r="A22" i="62"/>
  <c r="B22" i="62"/>
  <c r="C22" i="62"/>
  <c r="D22" i="62"/>
  <c r="E22" i="62"/>
  <c r="F22" i="62"/>
  <c r="G22" i="62"/>
  <c r="L22" i="62"/>
  <c r="M22" i="62"/>
  <c r="N22" i="62"/>
  <c r="P22" i="62"/>
  <c r="Q22" i="62" s="1"/>
  <c r="A23" i="62"/>
  <c r="B23" i="62"/>
  <c r="C23" i="62"/>
  <c r="D23" i="62"/>
  <c r="E23" i="62"/>
  <c r="F23" i="62"/>
  <c r="G23" i="62"/>
  <c r="H23" i="62"/>
  <c r="I23" i="62"/>
  <c r="J23" i="62"/>
  <c r="K23" i="62"/>
  <c r="L23" i="62" s="1"/>
  <c r="A24" i="62"/>
  <c r="B24" i="62"/>
  <c r="C24" i="62"/>
  <c r="D24" i="62"/>
  <c r="E24" i="62"/>
  <c r="F24" i="62"/>
  <c r="G24" i="62"/>
  <c r="H24" i="62"/>
  <c r="I24" i="62"/>
  <c r="J24" i="62"/>
  <c r="K24" i="62"/>
  <c r="L24" i="62"/>
  <c r="P24" i="62"/>
  <c r="A25" i="62"/>
  <c r="B25" i="62"/>
  <c r="C25" i="62"/>
  <c r="D25" i="62"/>
  <c r="E25" i="62"/>
  <c r="F25" i="62"/>
  <c r="G25" i="62"/>
  <c r="L25" i="62"/>
  <c r="M25" i="62"/>
  <c r="N25" i="62"/>
  <c r="P25" i="62"/>
  <c r="Q25" i="62" s="1"/>
  <c r="A26" i="62"/>
  <c r="B26" i="62"/>
  <c r="C26" i="62"/>
  <c r="D26" i="62"/>
  <c r="E26" i="62"/>
  <c r="F26" i="62"/>
  <c r="G26" i="62"/>
  <c r="L26" i="62"/>
  <c r="P26" i="62"/>
  <c r="Q26" i="62" s="1"/>
  <c r="A27" i="62"/>
  <c r="B27" i="62"/>
  <c r="C27" i="62"/>
  <c r="D27" i="62"/>
  <c r="E27" i="62"/>
  <c r="F27" i="62"/>
  <c r="G27" i="62"/>
  <c r="H27" i="62"/>
  <c r="I27" i="62"/>
  <c r="J27" i="62"/>
  <c r="K27" i="62"/>
  <c r="L27" i="62" s="1"/>
  <c r="A28" i="62"/>
  <c r="B28" i="62"/>
  <c r="C28" i="62"/>
  <c r="D28" i="62"/>
  <c r="E28" i="62"/>
  <c r="F28" i="62"/>
  <c r="G28" i="62"/>
  <c r="L28" i="62"/>
  <c r="M28" i="62"/>
  <c r="N28" i="62"/>
  <c r="P28" i="62"/>
  <c r="Q28" i="62" s="1"/>
  <c r="A29" i="62"/>
  <c r="B29" i="62"/>
  <c r="C29" i="62"/>
  <c r="D29" i="62"/>
  <c r="E29" i="62"/>
  <c r="F29" i="62"/>
  <c r="G29" i="62"/>
  <c r="L29" i="62"/>
  <c r="P29" i="62"/>
  <c r="Q29" i="62" s="1"/>
  <c r="A30" i="62"/>
  <c r="B30" i="62"/>
  <c r="C30" i="62"/>
  <c r="D30" i="62"/>
  <c r="E30" i="62"/>
  <c r="F30" i="62"/>
  <c r="G30" i="62"/>
  <c r="H30" i="62"/>
  <c r="I30" i="62"/>
  <c r="J30" i="62"/>
  <c r="K30" i="62"/>
  <c r="L30" i="62"/>
  <c r="P30" i="62"/>
  <c r="A31" i="62"/>
  <c r="B31" i="62"/>
  <c r="C31" i="62"/>
  <c r="D31" i="62"/>
  <c r="E31" i="62"/>
  <c r="F31" i="62"/>
  <c r="G31" i="62"/>
  <c r="H31" i="62"/>
  <c r="I31" i="62"/>
  <c r="J31" i="62"/>
  <c r="K31" i="62"/>
  <c r="L31" i="62" s="1"/>
  <c r="A32" i="62"/>
  <c r="B32" i="62"/>
  <c r="C32" i="62"/>
  <c r="D32" i="62"/>
  <c r="E32" i="62"/>
  <c r="F32" i="62"/>
  <c r="G32" i="62"/>
  <c r="H32" i="62"/>
  <c r="I32" i="62"/>
  <c r="J32" i="62"/>
  <c r="K32" i="62"/>
  <c r="L32" i="62" s="1"/>
  <c r="A33" i="62"/>
  <c r="B33" i="62"/>
  <c r="C33" i="62"/>
  <c r="D33" i="62"/>
  <c r="E33" i="62"/>
  <c r="F33" i="62"/>
  <c r="G33" i="62"/>
  <c r="L33" i="62"/>
  <c r="M33" i="62"/>
  <c r="N33" i="62"/>
  <c r="P33" i="62"/>
  <c r="Q33" i="62" s="1"/>
  <c r="A34" i="62"/>
  <c r="B34" i="62"/>
  <c r="C34" i="62"/>
  <c r="D34" i="62"/>
  <c r="E34" i="62"/>
  <c r="F34" i="62"/>
  <c r="G34" i="62"/>
  <c r="L34" i="62"/>
  <c r="M34" i="62"/>
  <c r="N34" i="62"/>
  <c r="P34" i="62"/>
  <c r="Q34" i="62" s="1"/>
  <c r="A35" i="62"/>
  <c r="B35" i="62"/>
  <c r="C35" i="62"/>
  <c r="D35" i="62"/>
  <c r="E35" i="62"/>
  <c r="F35" i="62"/>
  <c r="G35" i="62"/>
  <c r="H35" i="62"/>
  <c r="I35" i="62"/>
  <c r="J35" i="62"/>
  <c r="K35" i="62"/>
  <c r="L35" i="62"/>
  <c r="P35" i="62"/>
  <c r="A36" i="62"/>
  <c r="B36" i="62"/>
  <c r="C36" i="62"/>
  <c r="D36" i="62"/>
  <c r="E36" i="62"/>
  <c r="F36" i="62"/>
  <c r="G36" i="62"/>
  <c r="H36" i="62"/>
  <c r="I36" i="62"/>
  <c r="J36" i="62"/>
  <c r="K36" i="62"/>
  <c r="L36" i="62" s="1"/>
  <c r="A37" i="62"/>
  <c r="B37" i="62"/>
  <c r="C37" i="62"/>
  <c r="D37" i="62"/>
  <c r="E37" i="62"/>
  <c r="F37" i="62"/>
  <c r="G37" i="62"/>
  <c r="L37" i="62"/>
  <c r="M37" i="62"/>
  <c r="N37" i="62"/>
  <c r="P37" i="62"/>
  <c r="Q37" i="62" s="1"/>
  <c r="A38" i="62"/>
  <c r="B38" i="62"/>
  <c r="C38" i="62"/>
  <c r="D38" i="62"/>
  <c r="E38" i="62"/>
  <c r="F38" i="62"/>
  <c r="G38" i="62"/>
  <c r="L38" i="62"/>
  <c r="P38" i="62"/>
  <c r="Q38" i="62" s="1"/>
  <c r="A39" i="62"/>
  <c r="B39" i="62"/>
  <c r="C39" i="62"/>
  <c r="D39" i="62"/>
  <c r="E39" i="62"/>
  <c r="F39" i="62"/>
  <c r="G39" i="62"/>
  <c r="H39" i="62"/>
  <c r="I39" i="62"/>
  <c r="J39" i="62"/>
  <c r="K39" i="62"/>
  <c r="L39" i="62" s="1"/>
  <c r="A40" i="62"/>
  <c r="B40" i="62"/>
  <c r="C40" i="62"/>
  <c r="D40" i="62"/>
  <c r="E40" i="62"/>
  <c r="F40" i="62"/>
  <c r="P40" i="62" s="1"/>
  <c r="Q40" i="62" s="1"/>
  <c r="G40" i="62"/>
  <c r="L40" i="62"/>
  <c r="M40" i="62"/>
  <c r="N40" i="62"/>
  <c r="A41" i="62"/>
  <c r="B41" i="62"/>
  <c r="C41" i="62"/>
  <c r="D41" i="62"/>
  <c r="E41" i="62"/>
  <c r="F41" i="62"/>
  <c r="G41" i="62"/>
  <c r="L41" i="62"/>
  <c r="M41" i="62" s="1"/>
  <c r="N41" i="62"/>
  <c r="P41" i="62"/>
  <c r="Q41" i="62" s="1"/>
  <c r="A42" i="62"/>
  <c r="B42" i="62"/>
  <c r="C42" i="62"/>
  <c r="D42" i="62"/>
  <c r="E42" i="62"/>
  <c r="F42" i="62"/>
  <c r="G42" i="62"/>
  <c r="H42" i="62"/>
  <c r="I42" i="62"/>
  <c r="J42" i="62"/>
  <c r="K42" i="62"/>
  <c r="L42" i="62" s="1"/>
  <c r="A43" i="62"/>
  <c r="B43" i="62"/>
  <c r="C43" i="62"/>
  <c r="D43" i="62"/>
  <c r="E43" i="62"/>
  <c r="F43" i="62"/>
  <c r="G43" i="62"/>
  <c r="H43" i="62"/>
  <c r="I43" i="62"/>
  <c r="J43" i="62"/>
  <c r="K43" i="62"/>
  <c r="L43" i="62" s="1"/>
  <c r="A44" i="62"/>
  <c r="B44" i="62"/>
  <c r="C44" i="62"/>
  <c r="D44" i="62"/>
  <c r="E44" i="62"/>
  <c r="F44" i="62"/>
  <c r="G44" i="62"/>
  <c r="H44" i="62"/>
  <c r="I44" i="62"/>
  <c r="J44" i="62"/>
  <c r="K44" i="62"/>
  <c r="L44" i="62"/>
  <c r="P44" i="62"/>
  <c r="A45" i="62"/>
  <c r="B45" i="62"/>
  <c r="C45" i="62"/>
  <c r="D45" i="62"/>
  <c r="E45" i="62"/>
  <c r="F45" i="62"/>
  <c r="G45" i="62"/>
  <c r="L45" i="62"/>
  <c r="M45" i="62"/>
  <c r="N45" i="62"/>
  <c r="P45" i="62"/>
  <c r="Q45" i="62" s="1"/>
  <c r="A46" i="62"/>
  <c r="B46" i="62"/>
  <c r="C46" i="62"/>
  <c r="D46" i="62"/>
  <c r="E46" i="62"/>
  <c r="F46" i="62"/>
  <c r="G46" i="62"/>
  <c r="H46" i="62"/>
  <c r="I46" i="62"/>
  <c r="J46" i="62"/>
  <c r="K46" i="62"/>
  <c r="L46" i="62" s="1"/>
  <c r="A47" i="62"/>
  <c r="B47" i="62"/>
  <c r="C47" i="62"/>
  <c r="D47" i="62"/>
  <c r="E47" i="62"/>
  <c r="F47" i="62"/>
  <c r="G47" i="62"/>
  <c r="L47" i="62"/>
  <c r="M47" i="62" s="1"/>
  <c r="N47" i="62"/>
  <c r="P47" i="62"/>
  <c r="Q47" i="62" s="1"/>
  <c r="A48" i="62"/>
  <c r="B48" i="62"/>
  <c r="C48" i="62"/>
  <c r="D48" i="62"/>
  <c r="E48" i="62"/>
  <c r="F48" i="62"/>
  <c r="G48" i="62"/>
  <c r="H48" i="62"/>
  <c r="I48" i="62"/>
  <c r="J48" i="62"/>
  <c r="K48" i="62"/>
  <c r="L48" i="62"/>
  <c r="P48" i="62"/>
  <c r="A49" i="62"/>
  <c r="B49" i="62"/>
  <c r="C49" i="62"/>
  <c r="D49" i="62"/>
  <c r="E49" i="62"/>
  <c r="F49" i="62"/>
  <c r="G49" i="62"/>
  <c r="H49" i="62"/>
  <c r="I49" i="62"/>
  <c r="J49" i="62"/>
  <c r="K49" i="62"/>
  <c r="L49" i="62" s="1"/>
  <c r="A50" i="62"/>
  <c r="B50" i="62"/>
  <c r="C50" i="62"/>
  <c r="D50" i="62"/>
  <c r="E50" i="62"/>
  <c r="F50" i="62"/>
  <c r="G50" i="62"/>
  <c r="L50" i="62"/>
  <c r="M50" i="62"/>
  <c r="N50" i="62"/>
  <c r="P50" i="62"/>
  <c r="Q50" i="62" s="1"/>
  <c r="A51" i="62"/>
  <c r="B51" i="62"/>
  <c r="C51" i="62"/>
  <c r="D51" i="62"/>
  <c r="E51" i="62"/>
  <c r="F51" i="62"/>
  <c r="G51" i="62"/>
  <c r="L51" i="62"/>
  <c r="M51" i="62"/>
  <c r="N51" i="62"/>
  <c r="P51" i="62"/>
  <c r="Q51" i="62" s="1"/>
  <c r="A52" i="62"/>
  <c r="B52" i="62"/>
  <c r="C52" i="62"/>
  <c r="D52" i="62"/>
  <c r="E52" i="62"/>
  <c r="F52" i="62"/>
  <c r="G52" i="62"/>
  <c r="H52" i="62"/>
  <c r="I52" i="62"/>
  <c r="J52" i="62"/>
  <c r="K52" i="62"/>
  <c r="L52" i="62" s="1"/>
  <c r="A53" i="62"/>
  <c r="B53" i="62"/>
  <c r="C53" i="62"/>
  <c r="D53" i="62"/>
  <c r="E53" i="62"/>
  <c r="F53" i="62"/>
  <c r="G53" i="62"/>
  <c r="H53" i="62"/>
  <c r="I53" i="62"/>
  <c r="J53" i="62"/>
  <c r="K53" i="62"/>
  <c r="L53" i="62" s="1"/>
  <c r="A54" i="62"/>
  <c r="B54" i="62"/>
  <c r="C54" i="62"/>
  <c r="D54" i="62"/>
  <c r="E54" i="62"/>
  <c r="F54" i="62"/>
  <c r="G54" i="62"/>
  <c r="L54" i="62"/>
  <c r="P54" i="62"/>
  <c r="Q54" i="62" s="1"/>
  <c r="A55" i="62"/>
  <c r="B55" i="62"/>
  <c r="C55" i="62"/>
  <c r="D55" i="62"/>
  <c r="E55" i="62"/>
  <c r="F55" i="62"/>
  <c r="G55" i="62"/>
  <c r="L55" i="62"/>
  <c r="M55" i="62" s="1"/>
  <c r="N55" i="62"/>
  <c r="P55" i="62"/>
  <c r="Q55" i="62" s="1"/>
  <c r="A56" i="62"/>
  <c r="B56" i="62"/>
  <c r="C56" i="62"/>
  <c r="D56" i="62"/>
  <c r="E56" i="62"/>
  <c r="F56" i="62"/>
  <c r="G56" i="62"/>
  <c r="H56" i="62"/>
  <c r="I56" i="62"/>
  <c r="J56" i="62"/>
  <c r="K56" i="62"/>
  <c r="L56" i="62" s="1"/>
  <c r="A57" i="62"/>
  <c r="B57" i="62"/>
  <c r="C57" i="62"/>
  <c r="D57" i="62"/>
  <c r="E57" i="62"/>
  <c r="F57" i="62"/>
  <c r="G57" i="62"/>
  <c r="L57" i="62"/>
  <c r="P57" i="62"/>
  <c r="Q57" i="62" s="1"/>
  <c r="A58" i="62"/>
  <c r="B58" i="62"/>
  <c r="C58" i="62"/>
  <c r="D58" i="62"/>
  <c r="E58" i="62"/>
  <c r="F58" i="62"/>
  <c r="G58" i="62"/>
  <c r="L58" i="62"/>
  <c r="P58" i="62"/>
  <c r="Q58" i="62" s="1"/>
  <c r="A59" i="62"/>
  <c r="B59" i="62"/>
  <c r="C59" i="62"/>
  <c r="D59" i="62"/>
  <c r="E59" i="62"/>
  <c r="F59" i="62"/>
  <c r="G59" i="62"/>
  <c r="H59" i="62"/>
  <c r="I59" i="62"/>
  <c r="J59" i="62"/>
  <c r="K59" i="62"/>
  <c r="L59" i="62" s="1"/>
  <c r="A60" i="62"/>
  <c r="B60" i="62"/>
  <c r="C60" i="62"/>
  <c r="D60" i="62"/>
  <c r="E60" i="62"/>
  <c r="F60" i="62"/>
  <c r="P60" i="62" s="1"/>
  <c r="Q60" i="62" s="1"/>
  <c r="G60" i="62"/>
  <c r="L60" i="62"/>
  <c r="M60" i="62" s="1"/>
  <c r="N60" i="62"/>
  <c r="A61" i="62"/>
  <c r="B61" i="62"/>
  <c r="C61" i="62"/>
  <c r="D61" i="62"/>
  <c r="E61" i="62"/>
  <c r="F61" i="62"/>
  <c r="G61" i="62"/>
  <c r="L61" i="62"/>
  <c r="M61" i="62"/>
  <c r="N61" i="62"/>
  <c r="P61" i="62"/>
  <c r="Q61" i="62" s="1"/>
  <c r="A62" i="62"/>
  <c r="B62" i="62"/>
  <c r="C62" i="62"/>
  <c r="D62" i="62"/>
  <c r="E62" i="62"/>
  <c r="F62" i="62"/>
  <c r="G62" i="62"/>
  <c r="H62" i="62"/>
  <c r="I62" i="62"/>
  <c r="J62" i="62"/>
  <c r="K62" i="62"/>
  <c r="L62" i="62" s="1"/>
  <c r="A63" i="62"/>
  <c r="B63" i="62"/>
  <c r="C63" i="62"/>
  <c r="D63" i="62"/>
  <c r="E63" i="62"/>
  <c r="F63" i="62"/>
  <c r="G63" i="62"/>
  <c r="L63" i="62"/>
  <c r="M63" i="62"/>
  <c r="N63" i="62"/>
  <c r="P63" i="62"/>
  <c r="Q63" i="62" s="1"/>
  <c r="A64" i="62"/>
  <c r="B64" i="62"/>
  <c r="C64" i="62"/>
  <c r="D64" i="62"/>
  <c r="E64" i="62"/>
  <c r="F64" i="62"/>
  <c r="G64" i="62"/>
  <c r="H64" i="62"/>
  <c r="I64" i="62"/>
  <c r="J64" i="62"/>
  <c r="K64" i="62"/>
  <c r="L64" i="62" s="1"/>
  <c r="A65" i="62"/>
  <c r="B65" i="62"/>
  <c r="C65" i="62"/>
  <c r="D65" i="62"/>
  <c r="E65" i="62"/>
  <c r="F65" i="62"/>
  <c r="G65" i="62"/>
  <c r="H65" i="62"/>
  <c r="I65" i="62"/>
  <c r="J65" i="62"/>
  <c r="K65" i="62"/>
  <c r="L65" i="62" s="1"/>
  <c r="A66" i="62"/>
  <c r="B66" i="62"/>
  <c r="C66" i="62"/>
  <c r="D66" i="62"/>
  <c r="E66" i="62"/>
  <c r="F66" i="62"/>
  <c r="G66" i="62"/>
  <c r="H66" i="62"/>
  <c r="I66" i="62"/>
  <c r="J66" i="62"/>
  <c r="K66" i="62"/>
  <c r="L66" i="62" s="1"/>
  <c r="A67" i="62"/>
  <c r="B67" i="62"/>
  <c r="C67" i="62"/>
  <c r="D67" i="62"/>
  <c r="E67" i="62"/>
  <c r="F67" i="62"/>
  <c r="G67" i="62"/>
  <c r="H67" i="62"/>
  <c r="I67" i="62"/>
  <c r="J67" i="62"/>
  <c r="K67" i="62"/>
  <c r="L67" i="62" s="1"/>
  <c r="A68" i="62"/>
  <c r="B68" i="62"/>
  <c r="C68" i="62"/>
  <c r="D68" i="62"/>
  <c r="E68" i="62"/>
  <c r="F68" i="62"/>
  <c r="G68" i="62"/>
  <c r="L68" i="62"/>
  <c r="M68" i="62" s="1"/>
  <c r="N68" i="62"/>
  <c r="P68" i="62"/>
  <c r="Q68" i="62" s="1"/>
  <c r="A69" i="62"/>
  <c r="B69" i="62"/>
  <c r="C69" i="62"/>
  <c r="D69" i="62"/>
  <c r="E69" i="62"/>
  <c r="F69" i="62"/>
  <c r="G69" i="62"/>
  <c r="H69" i="62"/>
  <c r="L69" i="62" s="1"/>
  <c r="I69" i="62"/>
  <c r="J69" i="62"/>
  <c r="K69" i="62"/>
  <c r="A70" i="62"/>
  <c r="B70" i="62"/>
  <c r="C70" i="62"/>
  <c r="D70" i="62"/>
  <c r="E70" i="62"/>
  <c r="F70" i="62"/>
  <c r="P70" i="62" s="1"/>
  <c r="Q70" i="62" s="1"/>
  <c r="G70" i="62"/>
  <c r="L70" i="62"/>
  <c r="M70" i="62"/>
  <c r="N70" i="62"/>
  <c r="A71" i="62"/>
  <c r="B71" i="62"/>
  <c r="C71" i="62"/>
  <c r="D71" i="62"/>
  <c r="E71" i="62"/>
  <c r="F71" i="62"/>
  <c r="G71" i="62"/>
  <c r="H71" i="62"/>
  <c r="I71" i="62"/>
  <c r="J71" i="62"/>
  <c r="K71" i="62"/>
  <c r="L71" i="62" s="1"/>
  <c r="A72" i="62"/>
  <c r="B72" i="62"/>
  <c r="C72" i="62"/>
  <c r="D72" i="62"/>
  <c r="E72" i="62"/>
  <c r="F72" i="62"/>
  <c r="G72" i="62"/>
  <c r="H72" i="62"/>
  <c r="I72" i="62"/>
  <c r="J72" i="62"/>
  <c r="K72" i="62"/>
  <c r="L72" i="62" s="1"/>
  <c r="A73" i="62"/>
  <c r="B73" i="62"/>
  <c r="C73" i="62"/>
  <c r="D73" i="62"/>
  <c r="E73" i="62"/>
  <c r="F73" i="62"/>
  <c r="G73" i="62"/>
  <c r="L73" i="62"/>
  <c r="M73" i="62" s="1"/>
  <c r="N73" i="62"/>
  <c r="P73" i="62"/>
  <c r="Q73" i="62" s="1"/>
  <c r="A74" i="62"/>
  <c r="B74" i="62"/>
  <c r="C74" i="62"/>
  <c r="D74" i="62"/>
  <c r="E74" i="62"/>
  <c r="F74" i="62"/>
  <c r="G74" i="62"/>
  <c r="H74" i="62"/>
  <c r="I74" i="62"/>
  <c r="J74" i="62"/>
  <c r="K74" i="62"/>
  <c r="L74" i="62" s="1"/>
  <c r="A75" i="62"/>
  <c r="B75" i="62"/>
  <c r="C75" i="62"/>
  <c r="D75" i="62"/>
  <c r="E75" i="62"/>
  <c r="F75" i="62"/>
  <c r="G75" i="62"/>
  <c r="L75" i="62"/>
  <c r="P75" i="62"/>
  <c r="Q75" i="62" s="1"/>
  <c r="A76" i="62"/>
  <c r="B76" i="62"/>
  <c r="C76" i="62"/>
  <c r="D76" i="62"/>
  <c r="E76" i="62"/>
  <c r="F76" i="62"/>
  <c r="G76" i="62"/>
  <c r="L76" i="62"/>
  <c r="P76" i="62"/>
  <c r="Q76" i="62" s="1"/>
  <c r="A77" i="62"/>
  <c r="B77" i="62"/>
  <c r="C77" i="62"/>
  <c r="D77" i="62"/>
  <c r="E77" i="62"/>
  <c r="F77" i="62"/>
  <c r="G77" i="62"/>
  <c r="H77" i="62"/>
  <c r="I77" i="62"/>
  <c r="J77" i="62"/>
  <c r="K77" i="62"/>
  <c r="L77" i="62" s="1"/>
  <c r="A78" i="62"/>
  <c r="B78" i="62"/>
  <c r="C78" i="62"/>
  <c r="D78" i="62"/>
  <c r="E78" i="62"/>
  <c r="F78" i="62"/>
  <c r="G78" i="62"/>
  <c r="H78" i="62"/>
  <c r="I78" i="62"/>
  <c r="J78" i="62"/>
  <c r="K78" i="62"/>
  <c r="L78" i="62"/>
  <c r="P78" i="62"/>
  <c r="A79" i="62"/>
  <c r="B79" i="62"/>
  <c r="C79" i="62"/>
  <c r="D79" i="62"/>
  <c r="E79" i="62"/>
  <c r="F79" i="62"/>
  <c r="G79" i="62"/>
  <c r="H79" i="62"/>
  <c r="I79" i="62"/>
  <c r="J79" i="62"/>
  <c r="K79" i="62"/>
  <c r="L79" i="62" s="1"/>
  <c r="A80" i="62"/>
  <c r="B80" i="62"/>
  <c r="C80" i="62"/>
  <c r="D80" i="62"/>
  <c r="E80" i="62"/>
  <c r="F80" i="62"/>
  <c r="G80" i="62"/>
  <c r="L80" i="62"/>
  <c r="M80" i="62"/>
  <c r="N80" i="62"/>
  <c r="P80" i="62"/>
  <c r="Q80" i="62" s="1"/>
  <c r="A81" i="62"/>
  <c r="B81" i="62"/>
  <c r="C81" i="62"/>
  <c r="D81" i="62"/>
  <c r="E81" i="62"/>
  <c r="F81" i="62"/>
  <c r="G81" i="62"/>
  <c r="H81" i="62"/>
  <c r="I81" i="62"/>
  <c r="J81" i="62"/>
  <c r="K81" i="62"/>
  <c r="L81" i="62"/>
  <c r="P81" i="62"/>
  <c r="A82" i="62"/>
  <c r="B82" i="62"/>
  <c r="C82" i="62"/>
  <c r="D82" i="62"/>
  <c r="E82" i="62"/>
  <c r="F82" i="62"/>
  <c r="G82" i="62"/>
  <c r="H82" i="62"/>
  <c r="I82" i="62"/>
  <c r="J82" i="62"/>
  <c r="K82" i="62"/>
  <c r="L82" i="62" s="1"/>
  <c r="A83" i="62"/>
  <c r="B83" i="62"/>
  <c r="C83" i="62"/>
  <c r="D83" i="62"/>
  <c r="E83" i="62"/>
  <c r="F83" i="62"/>
  <c r="P83" i="62" s="1"/>
  <c r="Q83" i="62" s="1"/>
  <c r="G83" i="62"/>
  <c r="L83" i="62"/>
  <c r="A84" i="62"/>
  <c r="B84" i="62"/>
  <c r="C84" i="62"/>
  <c r="D84" i="62"/>
  <c r="E84" i="62"/>
  <c r="F84" i="62"/>
  <c r="G84" i="62"/>
  <c r="H84" i="62"/>
  <c r="I84" i="62"/>
  <c r="J84" i="62"/>
  <c r="K84" i="62"/>
  <c r="L84" i="62" s="1"/>
  <c r="A85" i="62"/>
  <c r="B85" i="62"/>
  <c r="C85" i="62"/>
  <c r="D85" i="62"/>
  <c r="E85" i="62"/>
  <c r="F85" i="62"/>
  <c r="G85" i="62"/>
  <c r="H85" i="62"/>
  <c r="I85" i="62"/>
  <c r="J85" i="62"/>
  <c r="K85" i="62"/>
  <c r="L85" i="62" s="1"/>
  <c r="A86" i="62"/>
  <c r="B86" i="62"/>
  <c r="C86" i="62"/>
  <c r="D86" i="62"/>
  <c r="E86" i="62"/>
  <c r="F86" i="62"/>
  <c r="G86" i="62"/>
  <c r="L86" i="62"/>
  <c r="M86" i="62" s="1"/>
  <c r="N86" i="62"/>
  <c r="P86" i="62"/>
  <c r="Q86" i="62" s="1"/>
  <c r="A87" i="62"/>
  <c r="B87" i="62"/>
  <c r="C87" i="62"/>
  <c r="D87" i="62"/>
  <c r="E87" i="62"/>
  <c r="F87" i="62"/>
  <c r="G87" i="62"/>
  <c r="H87" i="62"/>
  <c r="I87" i="62"/>
  <c r="J87" i="62"/>
  <c r="K87" i="62"/>
  <c r="L87" i="62" s="1"/>
  <c r="E67" i="56"/>
  <c r="M60" i="56"/>
  <c r="I60" i="56"/>
  <c r="Z60" i="56" s="1"/>
  <c r="O60" i="56" s="1"/>
  <c r="H60" i="56"/>
  <c r="N60" i="56" s="1"/>
  <c r="G60" i="56"/>
  <c r="AA60" i="56" s="1"/>
  <c r="F60" i="56"/>
  <c r="AB60" i="56" s="1"/>
  <c r="Y60" i="56" s="1"/>
  <c r="E60" i="56"/>
  <c r="D60" i="56"/>
  <c r="AC60" i="56" s="1"/>
  <c r="C60" i="56"/>
  <c r="B60" i="56"/>
  <c r="A60" i="56"/>
  <c r="M59" i="56"/>
  <c r="I59" i="56"/>
  <c r="Z59" i="56" s="1"/>
  <c r="O59" i="56" s="1"/>
  <c r="H59" i="56"/>
  <c r="N59" i="56" s="1"/>
  <c r="G59" i="56"/>
  <c r="AA59" i="56" s="1"/>
  <c r="F59" i="56"/>
  <c r="AB59" i="56" s="1"/>
  <c r="Y59" i="56" s="1"/>
  <c r="E59" i="56"/>
  <c r="D59" i="56"/>
  <c r="AC59" i="56" s="1"/>
  <c r="C59" i="56"/>
  <c r="B59" i="56"/>
  <c r="A59" i="56"/>
  <c r="M58" i="56"/>
  <c r="I58" i="56"/>
  <c r="Z58" i="56" s="1"/>
  <c r="O58" i="56" s="1"/>
  <c r="H58" i="56"/>
  <c r="N58" i="56" s="1"/>
  <c r="G58" i="56"/>
  <c r="AA58" i="56" s="1"/>
  <c r="F58" i="56"/>
  <c r="AB58" i="56" s="1"/>
  <c r="Y58" i="56" s="1"/>
  <c r="E58" i="56"/>
  <c r="D58" i="56"/>
  <c r="AC58" i="56" s="1"/>
  <c r="C58" i="56"/>
  <c r="B58" i="56"/>
  <c r="A58" i="56"/>
  <c r="M57" i="56"/>
  <c r="I57" i="56"/>
  <c r="Z57" i="56" s="1"/>
  <c r="O57" i="56" s="1"/>
  <c r="H57" i="56"/>
  <c r="N57" i="56" s="1"/>
  <c r="G57" i="56"/>
  <c r="AA57" i="56" s="1"/>
  <c r="F57" i="56"/>
  <c r="AB57" i="56" s="1"/>
  <c r="Y57" i="56" s="1"/>
  <c r="E57" i="56"/>
  <c r="D57" i="56"/>
  <c r="AC57" i="56" s="1"/>
  <c r="C57" i="56"/>
  <c r="B57" i="56"/>
  <c r="A57" i="56"/>
  <c r="M56" i="56"/>
  <c r="I56" i="56"/>
  <c r="Z56" i="56" s="1"/>
  <c r="O56" i="56" s="1"/>
  <c r="H56" i="56"/>
  <c r="N56" i="56" s="1"/>
  <c r="G56" i="56"/>
  <c r="AA56" i="56" s="1"/>
  <c r="F56" i="56"/>
  <c r="AB56" i="56" s="1"/>
  <c r="Y56" i="56" s="1"/>
  <c r="E56" i="56"/>
  <c r="D56" i="56"/>
  <c r="AC56" i="56" s="1"/>
  <c r="C56" i="56"/>
  <c r="B56" i="56"/>
  <c r="A56" i="56"/>
  <c r="M55" i="56"/>
  <c r="I55" i="56"/>
  <c r="Z55" i="56" s="1"/>
  <c r="O55" i="56" s="1"/>
  <c r="H55" i="56"/>
  <c r="N55" i="56" s="1"/>
  <c r="G55" i="56"/>
  <c r="AA55" i="56" s="1"/>
  <c r="F55" i="56"/>
  <c r="AB55" i="56" s="1"/>
  <c r="Y55" i="56" s="1"/>
  <c r="E55" i="56"/>
  <c r="D55" i="56"/>
  <c r="AC55" i="56" s="1"/>
  <c r="C55" i="56"/>
  <c r="B55" i="56"/>
  <c r="A55" i="56"/>
  <c r="M54" i="56"/>
  <c r="I54" i="56"/>
  <c r="Z54" i="56" s="1"/>
  <c r="O54" i="56" s="1"/>
  <c r="H54" i="56"/>
  <c r="N54" i="56" s="1"/>
  <c r="G54" i="56"/>
  <c r="AA54" i="56" s="1"/>
  <c r="F54" i="56"/>
  <c r="AB54" i="56" s="1"/>
  <c r="Y54" i="56" s="1"/>
  <c r="E54" i="56"/>
  <c r="D54" i="56"/>
  <c r="AC54" i="56" s="1"/>
  <c r="C54" i="56"/>
  <c r="B54" i="56"/>
  <c r="A54" i="56"/>
  <c r="M53" i="56"/>
  <c r="I53" i="56"/>
  <c r="Z53" i="56" s="1"/>
  <c r="O53" i="56" s="1"/>
  <c r="H53" i="56"/>
  <c r="N53" i="56" s="1"/>
  <c r="G53" i="56"/>
  <c r="AA53" i="56" s="1"/>
  <c r="F53" i="56"/>
  <c r="AB53" i="56" s="1"/>
  <c r="Y53" i="56" s="1"/>
  <c r="E53" i="56"/>
  <c r="D53" i="56"/>
  <c r="AC53" i="56" s="1"/>
  <c r="C53" i="56"/>
  <c r="B53" i="56"/>
  <c r="A53" i="56"/>
  <c r="M52" i="56"/>
  <c r="I52" i="56"/>
  <c r="Z52" i="56" s="1"/>
  <c r="O52" i="56" s="1"/>
  <c r="H52" i="56"/>
  <c r="N52" i="56" s="1"/>
  <c r="G52" i="56"/>
  <c r="AA52" i="56" s="1"/>
  <c r="F52" i="56"/>
  <c r="AB52" i="56" s="1"/>
  <c r="Y52" i="56" s="1"/>
  <c r="E52" i="56"/>
  <c r="D52" i="56"/>
  <c r="AC52" i="56" s="1"/>
  <c r="C52" i="56"/>
  <c r="B52" i="56"/>
  <c r="A52" i="56"/>
  <c r="M51" i="56"/>
  <c r="I51" i="56"/>
  <c r="Z51" i="56" s="1"/>
  <c r="O51" i="56" s="1"/>
  <c r="H51" i="56"/>
  <c r="N51" i="56" s="1"/>
  <c r="G51" i="56"/>
  <c r="AA51" i="56" s="1"/>
  <c r="F51" i="56"/>
  <c r="AB51" i="56" s="1"/>
  <c r="Y51" i="56" s="1"/>
  <c r="E51" i="56"/>
  <c r="D51" i="56"/>
  <c r="AC51" i="56" s="1"/>
  <c r="C51" i="56"/>
  <c r="B51" i="56"/>
  <c r="A51" i="56"/>
  <c r="M50" i="56"/>
  <c r="I50" i="56"/>
  <c r="Z50" i="56" s="1"/>
  <c r="O50" i="56" s="1"/>
  <c r="H50" i="56"/>
  <c r="N50" i="56" s="1"/>
  <c r="G50" i="56"/>
  <c r="AA50" i="56" s="1"/>
  <c r="F50" i="56"/>
  <c r="AB50" i="56" s="1"/>
  <c r="Y50" i="56" s="1"/>
  <c r="E50" i="56"/>
  <c r="D50" i="56"/>
  <c r="AC50" i="56" s="1"/>
  <c r="C50" i="56"/>
  <c r="B50" i="56"/>
  <c r="A50" i="56"/>
  <c r="M49" i="56"/>
  <c r="I49" i="56"/>
  <c r="Z49" i="56" s="1"/>
  <c r="O49" i="56" s="1"/>
  <c r="H49" i="56"/>
  <c r="N49" i="56" s="1"/>
  <c r="G49" i="56"/>
  <c r="AA49" i="56" s="1"/>
  <c r="F49" i="56"/>
  <c r="AB49" i="56" s="1"/>
  <c r="Y49" i="56" s="1"/>
  <c r="E49" i="56"/>
  <c r="D49" i="56"/>
  <c r="AC49" i="56" s="1"/>
  <c r="C49" i="56"/>
  <c r="B49" i="56"/>
  <c r="A49" i="56"/>
  <c r="M48" i="56"/>
  <c r="I48" i="56"/>
  <c r="Z48" i="56" s="1"/>
  <c r="O48" i="56" s="1"/>
  <c r="H48" i="56"/>
  <c r="N48" i="56" s="1"/>
  <c r="G48" i="56"/>
  <c r="AA48" i="56" s="1"/>
  <c r="F48" i="56"/>
  <c r="AB48" i="56" s="1"/>
  <c r="Y48" i="56" s="1"/>
  <c r="E48" i="56"/>
  <c r="D48" i="56"/>
  <c r="AC48" i="56" s="1"/>
  <c r="C48" i="56"/>
  <c r="B48" i="56"/>
  <c r="A48" i="56"/>
  <c r="M47" i="56"/>
  <c r="I47" i="56"/>
  <c r="Z47" i="56" s="1"/>
  <c r="O47" i="56" s="1"/>
  <c r="H47" i="56"/>
  <c r="N47" i="56" s="1"/>
  <c r="G47" i="56"/>
  <c r="AA47" i="56" s="1"/>
  <c r="F47" i="56"/>
  <c r="AB47" i="56" s="1"/>
  <c r="Y47" i="56" s="1"/>
  <c r="E47" i="56"/>
  <c r="D47" i="56"/>
  <c r="AC47" i="56" s="1"/>
  <c r="C47" i="56"/>
  <c r="B47" i="56"/>
  <c r="A47" i="56"/>
  <c r="M46" i="56"/>
  <c r="I46" i="56"/>
  <c r="Z46" i="56" s="1"/>
  <c r="O46" i="56" s="1"/>
  <c r="H46" i="56"/>
  <c r="N46" i="56" s="1"/>
  <c r="G46" i="56"/>
  <c r="AA46" i="56" s="1"/>
  <c r="F46" i="56"/>
  <c r="AB46" i="56" s="1"/>
  <c r="Y46" i="56" s="1"/>
  <c r="E46" i="56"/>
  <c r="D46" i="56"/>
  <c r="AC46" i="56" s="1"/>
  <c r="C46" i="56"/>
  <c r="B46" i="56"/>
  <c r="A46" i="56"/>
  <c r="M45" i="56"/>
  <c r="I45" i="56"/>
  <c r="Z45" i="56" s="1"/>
  <c r="O45" i="56" s="1"/>
  <c r="H45" i="56"/>
  <c r="N45" i="56" s="1"/>
  <c r="G45" i="56"/>
  <c r="AA45" i="56" s="1"/>
  <c r="F45" i="56"/>
  <c r="AB45" i="56" s="1"/>
  <c r="Y45" i="56" s="1"/>
  <c r="E45" i="56"/>
  <c r="D45" i="56"/>
  <c r="AC45" i="56" s="1"/>
  <c r="C45" i="56"/>
  <c r="B45" i="56"/>
  <c r="A45" i="56"/>
  <c r="M44" i="56"/>
  <c r="I44" i="56"/>
  <c r="Z44" i="56" s="1"/>
  <c r="O44" i="56" s="1"/>
  <c r="H44" i="56"/>
  <c r="N44" i="56" s="1"/>
  <c r="G44" i="56"/>
  <c r="AA44" i="56" s="1"/>
  <c r="F44" i="56"/>
  <c r="AB44" i="56" s="1"/>
  <c r="Y44" i="56" s="1"/>
  <c r="E44" i="56"/>
  <c r="D44" i="56"/>
  <c r="AC44" i="56" s="1"/>
  <c r="C44" i="56"/>
  <c r="B44" i="56"/>
  <c r="A44" i="56"/>
  <c r="M43" i="56"/>
  <c r="I43" i="56"/>
  <c r="Z43" i="56" s="1"/>
  <c r="O43" i="56" s="1"/>
  <c r="H43" i="56"/>
  <c r="N43" i="56" s="1"/>
  <c r="G43" i="56"/>
  <c r="AA43" i="56" s="1"/>
  <c r="F43" i="56"/>
  <c r="AB43" i="56" s="1"/>
  <c r="Y43" i="56" s="1"/>
  <c r="E43" i="56"/>
  <c r="D43" i="56"/>
  <c r="AC43" i="56" s="1"/>
  <c r="C43" i="56"/>
  <c r="B43" i="56"/>
  <c r="A43" i="56"/>
  <c r="M42" i="56"/>
  <c r="I42" i="56"/>
  <c r="Z42" i="56" s="1"/>
  <c r="O42" i="56" s="1"/>
  <c r="H42" i="56"/>
  <c r="N42" i="56" s="1"/>
  <c r="G42" i="56"/>
  <c r="AA42" i="56" s="1"/>
  <c r="F42" i="56"/>
  <c r="AB42" i="56" s="1"/>
  <c r="Y42" i="56" s="1"/>
  <c r="E42" i="56"/>
  <c r="D42" i="56"/>
  <c r="AC42" i="56" s="1"/>
  <c r="C42" i="56"/>
  <c r="B42" i="56"/>
  <c r="A42" i="56"/>
  <c r="M41" i="56"/>
  <c r="I41" i="56"/>
  <c r="Z41" i="56" s="1"/>
  <c r="O41" i="56" s="1"/>
  <c r="H41" i="56"/>
  <c r="N41" i="56" s="1"/>
  <c r="G41" i="56"/>
  <c r="AA41" i="56" s="1"/>
  <c r="F41" i="56"/>
  <c r="AB41" i="56" s="1"/>
  <c r="Y41" i="56" s="1"/>
  <c r="E41" i="56"/>
  <c r="D41" i="56"/>
  <c r="AC41" i="56" s="1"/>
  <c r="C41" i="56"/>
  <c r="B41" i="56"/>
  <c r="A41" i="56"/>
  <c r="M40" i="56"/>
  <c r="I40" i="56"/>
  <c r="Z40" i="56" s="1"/>
  <c r="O40" i="56" s="1"/>
  <c r="H40" i="56"/>
  <c r="N40" i="56" s="1"/>
  <c r="G40" i="56"/>
  <c r="AA40" i="56" s="1"/>
  <c r="F40" i="56"/>
  <c r="AB40" i="56" s="1"/>
  <c r="Y40" i="56" s="1"/>
  <c r="E40" i="56"/>
  <c r="D40" i="56"/>
  <c r="AC40" i="56" s="1"/>
  <c r="C40" i="56"/>
  <c r="B40" i="56"/>
  <c r="A40" i="56"/>
  <c r="M39" i="56"/>
  <c r="I39" i="56"/>
  <c r="Z39" i="56" s="1"/>
  <c r="O39" i="56" s="1"/>
  <c r="H39" i="56"/>
  <c r="N39" i="56" s="1"/>
  <c r="G39" i="56"/>
  <c r="AA39" i="56" s="1"/>
  <c r="F39" i="56"/>
  <c r="AB39" i="56" s="1"/>
  <c r="Y39" i="56" s="1"/>
  <c r="E39" i="56"/>
  <c r="D39" i="56"/>
  <c r="AC39" i="56" s="1"/>
  <c r="C39" i="56"/>
  <c r="B39" i="56"/>
  <c r="A39" i="56"/>
  <c r="M38" i="56"/>
  <c r="I38" i="56"/>
  <c r="Z38" i="56" s="1"/>
  <c r="O38" i="56" s="1"/>
  <c r="H38" i="56"/>
  <c r="N38" i="56" s="1"/>
  <c r="G38" i="56"/>
  <c r="AA38" i="56" s="1"/>
  <c r="F38" i="56"/>
  <c r="AB38" i="56" s="1"/>
  <c r="Y38" i="56" s="1"/>
  <c r="E38" i="56"/>
  <c r="D38" i="56"/>
  <c r="AC38" i="56" s="1"/>
  <c r="C38" i="56"/>
  <c r="B38" i="56"/>
  <c r="A38" i="56"/>
  <c r="M37" i="56"/>
  <c r="I37" i="56"/>
  <c r="Z37" i="56" s="1"/>
  <c r="O37" i="56" s="1"/>
  <c r="H37" i="56"/>
  <c r="N37" i="56" s="1"/>
  <c r="G37" i="56"/>
  <c r="AA37" i="56" s="1"/>
  <c r="F37" i="56"/>
  <c r="AB37" i="56" s="1"/>
  <c r="Y37" i="56" s="1"/>
  <c r="E37" i="56"/>
  <c r="D37" i="56"/>
  <c r="AC37" i="56" s="1"/>
  <c r="C37" i="56"/>
  <c r="B37" i="56"/>
  <c r="A37" i="56"/>
  <c r="M36" i="56"/>
  <c r="I36" i="56"/>
  <c r="Z36" i="56" s="1"/>
  <c r="O36" i="56" s="1"/>
  <c r="H36" i="56"/>
  <c r="N36" i="56" s="1"/>
  <c r="G36" i="56"/>
  <c r="AA36" i="56" s="1"/>
  <c r="F36" i="56"/>
  <c r="AB36" i="56" s="1"/>
  <c r="Y36" i="56" s="1"/>
  <c r="E36" i="56"/>
  <c r="D36" i="56"/>
  <c r="AC36" i="56" s="1"/>
  <c r="C36" i="56"/>
  <c r="B36" i="56"/>
  <c r="A36" i="56"/>
  <c r="M35" i="56"/>
  <c r="I35" i="56"/>
  <c r="Z35" i="56" s="1"/>
  <c r="O35" i="56" s="1"/>
  <c r="H35" i="56"/>
  <c r="N35" i="56" s="1"/>
  <c r="G35" i="56"/>
  <c r="AA35" i="56" s="1"/>
  <c r="F35" i="56"/>
  <c r="AB35" i="56" s="1"/>
  <c r="Y35" i="56" s="1"/>
  <c r="E35" i="56"/>
  <c r="D35" i="56"/>
  <c r="AC35" i="56" s="1"/>
  <c r="C35" i="56"/>
  <c r="B35" i="56"/>
  <c r="A35" i="56"/>
  <c r="M34" i="56"/>
  <c r="I34" i="56"/>
  <c r="Z34" i="56" s="1"/>
  <c r="O34" i="56" s="1"/>
  <c r="H34" i="56"/>
  <c r="N34" i="56" s="1"/>
  <c r="G34" i="56"/>
  <c r="AA34" i="56" s="1"/>
  <c r="F34" i="56"/>
  <c r="AB34" i="56" s="1"/>
  <c r="Y34" i="56" s="1"/>
  <c r="E34" i="56"/>
  <c r="D34" i="56"/>
  <c r="AC34" i="56" s="1"/>
  <c r="C34" i="56"/>
  <c r="B34" i="56"/>
  <c r="A34" i="56"/>
  <c r="M33" i="56"/>
  <c r="I33" i="56"/>
  <c r="Z33" i="56" s="1"/>
  <c r="O33" i="56" s="1"/>
  <c r="H33" i="56"/>
  <c r="N33" i="56" s="1"/>
  <c r="G33" i="56"/>
  <c r="AA33" i="56" s="1"/>
  <c r="F33" i="56"/>
  <c r="AB33" i="56" s="1"/>
  <c r="Y33" i="56" s="1"/>
  <c r="E33" i="56"/>
  <c r="D33" i="56"/>
  <c r="AC33" i="56" s="1"/>
  <c r="C33" i="56"/>
  <c r="B33" i="56"/>
  <c r="A33" i="56"/>
  <c r="M32" i="56"/>
  <c r="I32" i="56"/>
  <c r="Z32" i="56" s="1"/>
  <c r="O32" i="56" s="1"/>
  <c r="H32" i="56"/>
  <c r="N32" i="56" s="1"/>
  <c r="G32" i="56"/>
  <c r="AA32" i="56" s="1"/>
  <c r="F32" i="56"/>
  <c r="AB32" i="56" s="1"/>
  <c r="Y32" i="56" s="1"/>
  <c r="E32" i="56"/>
  <c r="D32" i="56"/>
  <c r="AC32" i="56" s="1"/>
  <c r="C32" i="56"/>
  <c r="B32" i="56"/>
  <c r="A32" i="56"/>
  <c r="M31" i="56"/>
  <c r="I31" i="56"/>
  <c r="Z31" i="56" s="1"/>
  <c r="O31" i="56" s="1"/>
  <c r="H31" i="56"/>
  <c r="N31" i="56" s="1"/>
  <c r="G31" i="56"/>
  <c r="AA31" i="56" s="1"/>
  <c r="F31" i="56"/>
  <c r="AB31" i="56" s="1"/>
  <c r="Y31" i="56" s="1"/>
  <c r="E31" i="56"/>
  <c r="D31" i="56"/>
  <c r="AC31" i="56" s="1"/>
  <c r="C31" i="56"/>
  <c r="B31" i="56"/>
  <c r="A31" i="56"/>
  <c r="M30" i="56"/>
  <c r="I30" i="56"/>
  <c r="Z30" i="56" s="1"/>
  <c r="O30" i="56" s="1"/>
  <c r="H30" i="56"/>
  <c r="N30" i="56" s="1"/>
  <c r="G30" i="56"/>
  <c r="AA30" i="56" s="1"/>
  <c r="F30" i="56"/>
  <c r="AB30" i="56" s="1"/>
  <c r="Y30" i="56" s="1"/>
  <c r="E30" i="56"/>
  <c r="D30" i="56"/>
  <c r="AC30" i="56" s="1"/>
  <c r="C30" i="56"/>
  <c r="B30" i="56"/>
  <c r="A30" i="56"/>
  <c r="M29" i="56"/>
  <c r="I29" i="56"/>
  <c r="Z29" i="56" s="1"/>
  <c r="O29" i="56" s="1"/>
  <c r="H29" i="56"/>
  <c r="N29" i="56" s="1"/>
  <c r="G29" i="56"/>
  <c r="AA29" i="56" s="1"/>
  <c r="F29" i="56"/>
  <c r="AB29" i="56" s="1"/>
  <c r="Y29" i="56" s="1"/>
  <c r="E29" i="56"/>
  <c r="D29" i="56"/>
  <c r="AC29" i="56" s="1"/>
  <c r="C29" i="56"/>
  <c r="B29" i="56"/>
  <c r="A29" i="56"/>
  <c r="M28" i="56"/>
  <c r="I28" i="56"/>
  <c r="Z28" i="56" s="1"/>
  <c r="O28" i="56" s="1"/>
  <c r="H28" i="56"/>
  <c r="N28" i="56" s="1"/>
  <c r="G28" i="56"/>
  <c r="AA28" i="56" s="1"/>
  <c r="F28" i="56"/>
  <c r="AB28" i="56" s="1"/>
  <c r="Y28" i="56" s="1"/>
  <c r="E28" i="56"/>
  <c r="D28" i="56"/>
  <c r="AC28" i="56" s="1"/>
  <c r="C28" i="56"/>
  <c r="B28" i="56"/>
  <c r="A28" i="56"/>
  <c r="M27" i="56"/>
  <c r="I27" i="56"/>
  <c r="Z27" i="56" s="1"/>
  <c r="O27" i="56" s="1"/>
  <c r="H27" i="56"/>
  <c r="N27" i="56" s="1"/>
  <c r="G27" i="56"/>
  <c r="AA27" i="56" s="1"/>
  <c r="F27" i="56"/>
  <c r="AB27" i="56" s="1"/>
  <c r="Y27" i="56" s="1"/>
  <c r="E27" i="56"/>
  <c r="D27" i="56"/>
  <c r="AC27" i="56" s="1"/>
  <c r="C27" i="56"/>
  <c r="B27" i="56"/>
  <c r="A27" i="56"/>
  <c r="M26" i="56"/>
  <c r="I26" i="56"/>
  <c r="Z26" i="56" s="1"/>
  <c r="O26" i="56" s="1"/>
  <c r="H26" i="56"/>
  <c r="N26" i="56" s="1"/>
  <c r="G26" i="56"/>
  <c r="AA26" i="56" s="1"/>
  <c r="F26" i="56"/>
  <c r="AB26" i="56" s="1"/>
  <c r="Y26" i="56" s="1"/>
  <c r="E26" i="56"/>
  <c r="D26" i="56"/>
  <c r="AC26" i="56" s="1"/>
  <c r="C26" i="56"/>
  <c r="B26" i="56"/>
  <c r="A26" i="56"/>
  <c r="M25" i="56"/>
  <c r="I25" i="56"/>
  <c r="Z25" i="56" s="1"/>
  <c r="O25" i="56" s="1"/>
  <c r="H25" i="56"/>
  <c r="N25" i="56" s="1"/>
  <c r="G25" i="56"/>
  <c r="AA25" i="56" s="1"/>
  <c r="F25" i="56"/>
  <c r="AB25" i="56" s="1"/>
  <c r="Y25" i="56" s="1"/>
  <c r="E25" i="56"/>
  <c r="D25" i="56"/>
  <c r="AC25" i="56" s="1"/>
  <c r="C25" i="56"/>
  <c r="B25" i="56"/>
  <c r="A25" i="56"/>
  <c r="B41" i="9"/>
  <c r="B40" i="9"/>
  <c r="AG54" i="15"/>
  <c r="AG55" i="15"/>
  <c r="AG56" i="15"/>
  <c r="AG57" i="15"/>
  <c r="AG58" i="15"/>
  <c r="B15" i="9"/>
  <c r="B58" i="9" s="1"/>
  <c r="B37" i="9"/>
  <c r="B36" i="9" s="1"/>
  <c r="B38" i="9"/>
  <c r="B39" i="9"/>
  <c r="B9" i="9"/>
  <c r="M24" i="56"/>
  <c r="I24" i="56"/>
  <c r="Z24" i="56" s="1"/>
  <c r="O24" i="56" s="1"/>
  <c r="H24" i="56"/>
  <c r="N24" i="56" s="1"/>
  <c r="G24" i="56"/>
  <c r="AA24" i="56" s="1"/>
  <c r="F24" i="56"/>
  <c r="AB24" i="56" s="1"/>
  <c r="Y24" i="56" s="1"/>
  <c r="E24" i="56"/>
  <c r="D24" i="56"/>
  <c r="AC24" i="56" s="1"/>
  <c r="C24" i="56"/>
  <c r="B24" i="56"/>
  <c r="A24" i="56"/>
  <c r="M23" i="56"/>
  <c r="I23" i="56"/>
  <c r="Z23" i="56" s="1"/>
  <c r="O23" i="56" s="1"/>
  <c r="H23" i="56"/>
  <c r="N23" i="56" s="1"/>
  <c r="G23" i="56"/>
  <c r="AA23" i="56" s="1"/>
  <c r="F23" i="56"/>
  <c r="AB23" i="56" s="1"/>
  <c r="Y23" i="56" s="1"/>
  <c r="E23" i="56"/>
  <c r="D23" i="56"/>
  <c r="AC23" i="56" s="1"/>
  <c r="C23" i="56"/>
  <c r="B23" i="56"/>
  <c r="A23" i="56"/>
  <c r="M22" i="56"/>
  <c r="I22" i="56"/>
  <c r="Z22" i="56" s="1"/>
  <c r="O22" i="56" s="1"/>
  <c r="H22" i="56"/>
  <c r="N22" i="56" s="1"/>
  <c r="G22" i="56"/>
  <c r="AA22" i="56" s="1"/>
  <c r="F22" i="56"/>
  <c r="AB22" i="56" s="1"/>
  <c r="Y22" i="56" s="1"/>
  <c r="E22" i="56"/>
  <c r="D22" i="56"/>
  <c r="AC22" i="56" s="1"/>
  <c r="C22" i="56"/>
  <c r="B22" i="56"/>
  <c r="A22" i="56"/>
  <c r="M21" i="56"/>
  <c r="I21" i="56"/>
  <c r="Z21" i="56" s="1"/>
  <c r="O21" i="56" s="1"/>
  <c r="H21" i="56"/>
  <c r="N21" i="56" s="1"/>
  <c r="G21" i="56"/>
  <c r="AA21" i="56" s="1"/>
  <c r="F21" i="56"/>
  <c r="AB21" i="56" s="1"/>
  <c r="Y21" i="56" s="1"/>
  <c r="E21" i="56"/>
  <c r="D21" i="56"/>
  <c r="AC21" i="56" s="1"/>
  <c r="C21" i="56"/>
  <c r="B21" i="56"/>
  <c r="A21" i="56"/>
  <c r="M20" i="56"/>
  <c r="I20" i="56"/>
  <c r="Z20" i="56" s="1"/>
  <c r="O20" i="56" s="1"/>
  <c r="H20" i="56"/>
  <c r="N20" i="56" s="1"/>
  <c r="G20" i="56"/>
  <c r="AA20" i="56" s="1"/>
  <c r="F20" i="56"/>
  <c r="AB20" i="56" s="1"/>
  <c r="Y20" i="56" s="1"/>
  <c r="E20" i="56"/>
  <c r="D20" i="56"/>
  <c r="AC20" i="56" s="1"/>
  <c r="C20" i="56"/>
  <c r="B20" i="56"/>
  <c r="A20" i="56"/>
  <c r="M19" i="56"/>
  <c r="I19" i="56"/>
  <c r="Z19" i="56" s="1"/>
  <c r="O19" i="56" s="1"/>
  <c r="H19" i="56"/>
  <c r="N19" i="56" s="1"/>
  <c r="G19" i="56"/>
  <c r="AA19" i="56" s="1"/>
  <c r="F19" i="56"/>
  <c r="AB19" i="56" s="1"/>
  <c r="Y19" i="56" s="1"/>
  <c r="E19" i="56"/>
  <c r="D19" i="56"/>
  <c r="AC19" i="56" s="1"/>
  <c r="C19" i="56"/>
  <c r="B19" i="56"/>
  <c r="A19" i="56"/>
  <c r="M18" i="56"/>
  <c r="I18" i="56"/>
  <c r="Z18" i="56" s="1"/>
  <c r="O18" i="56" s="1"/>
  <c r="H18" i="56"/>
  <c r="N18" i="56" s="1"/>
  <c r="G18" i="56"/>
  <c r="AA18" i="56" s="1"/>
  <c r="F18" i="56"/>
  <c r="AB18" i="56" s="1"/>
  <c r="Y18" i="56" s="1"/>
  <c r="E18" i="56"/>
  <c r="D18" i="56"/>
  <c r="AC18" i="56" s="1"/>
  <c r="C18" i="56"/>
  <c r="B18" i="56"/>
  <c r="A18" i="56"/>
  <c r="M17" i="56"/>
  <c r="I17" i="56"/>
  <c r="Z17" i="56" s="1"/>
  <c r="O17" i="56" s="1"/>
  <c r="H17" i="56"/>
  <c r="N17" i="56" s="1"/>
  <c r="G17" i="56"/>
  <c r="AA17" i="56" s="1"/>
  <c r="F17" i="56"/>
  <c r="AB17" i="56" s="1"/>
  <c r="Y17" i="56" s="1"/>
  <c r="E17" i="56"/>
  <c r="D17" i="56"/>
  <c r="AC17" i="56" s="1"/>
  <c r="C17" i="56"/>
  <c r="B17" i="56"/>
  <c r="A17" i="56"/>
  <c r="M16" i="56"/>
  <c r="I16" i="56"/>
  <c r="Z16" i="56" s="1"/>
  <c r="O16" i="56" s="1"/>
  <c r="H16" i="56"/>
  <c r="N16" i="56" s="1"/>
  <c r="G16" i="56"/>
  <c r="AA16" i="56" s="1"/>
  <c r="F16" i="56"/>
  <c r="AB16" i="56" s="1"/>
  <c r="Y16" i="56" s="1"/>
  <c r="E16" i="56"/>
  <c r="D16" i="56"/>
  <c r="AC16" i="56" s="1"/>
  <c r="C16" i="56"/>
  <c r="B16" i="56"/>
  <c r="A16" i="56"/>
  <c r="M15" i="56"/>
  <c r="I15" i="56"/>
  <c r="Z15" i="56" s="1"/>
  <c r="O15" i="56" s="1"/>
  <c r="H15" i="56"/>
  <c r="N15" i="56" s="1"/>
  <c r="G15" i="56"/>
  <c r="AA15" i="56" s="1"/>
  <c r="F15" i="56"/>
  <c r="AB15" i="56" s="1"/>
  <c r="Y15" i="56" s="1"/>
  <c r="E15" i="56"/>
  <c r="D15" i="56"/>
  <c r="AC15" i="56" s="1"/>
  <c r="C15" i="56"/>
  <c r="B15" i="56"/>
  <c r="A15" i="56"/>
  <c r="M14" i="56"/>
  <c r="I14" i="56"/>
  <c r="Z14" i="56" s="1"/>
  <c r="O14" i="56" s="1"/>
  <c r="H14" i="56"/>
  <c r="N14" i="56" s="1"/>
  <c r="G14" i="56"/>
  <c r="AA14" i="56" s="1"/>
  <c r="F14" i="56"/>
  <c r="AB14" i="56" s="1"/>
  <c r="Y14" i="56" s="1"/>
  <c r="E14" i="56"/>
  <c r="D14" i="56"/>
  <c r="AC14" i="56" s="1"/>
  <c r="C14" i="56"/>
  <c r="B14" i="56"/>
  <c r="A14" i="56"/>
  <c r="M13" i="56"/>
  <c r="I13" i="56"/>
  <c r="Z13" i="56" s="1"/>
  <c r="O13" i="56" s="1"/>
  <c r="H13" i="56"/>
  <c r="N13" i="56" s="1"/>
  <c r="G13" i="56"/>
  <c r="AA13" i="56" s="1"/>
  <c r="F13" i="56"/>
  <c r="AB13" i="56" s="1"/>
  <c r="Y13" i="56" s="1"/>
  <c r="E13" i="56"/>
  <c r="D13" i="56"/>
  <c r="AC13" i="56" s="1"/>
  <c r="C13" i="56"/>
  <c r="B13" i="56"/>
  <c r="A13" i="56"/>
  <c r="M12" i="56"/>
  <c r="I12" i="56"/>
  <c r="Z12" i="56" s="1"/>
  <c r="O12" i="56" s="1"/>
  <c r="H12" i="56"/>
  <c r="N12" i="56" s="1"/>
  <c r="G12" i="56"/>
  <c r="AA12" i="56" s="1"/>
  <c r="F12" i="56"/>
  <c r="AB12" i="56" s="1"/>
  <c r="Y12" i="56" s="1"/>
  <c r="E12" i="56"/>
  <c r="D12" i="56"/>
  <c r="AC12" i="56" s="1"/>
  <c r="C12" i="56"/>
  <c r="B12" i="56"/>
  <c r="A12" i="56"/>
  <c r="M11" i="56"/>
  <c r="I11" i="56"/>
  <c r="Z11" i="56" s="1"/>
  <c r="O11" i="56" s="1"/>
  <c r="H11" i="56"/>
  <c r="N11" i="56" s="1"/>
  <c r="G11" i="56"/>
  <c r="AA11" i="56" s="1"/>
  <c r="F11" i="56"/>
  <c r="AB11" i="56" s="1"/>
  <c r="Y11" i="56" s="1"/>
  <c r="E11" i="56"/>
  <c r="D11" i="56"/>
  <c r="AC11" i="56" s="1"/>
  <c r="C11" i="56"/>
  <c r="B11" i="56"/>
  <c r="A11" i="56"/>
  <c r="M10" i="56"/>
  <c r="I10" i="56"/>
  <c r="Z10" i="56" s="1"/>
  <c r="O10" i="56" s="1"/>
  <c r="H10" i="56"/>
  <c r="N10" i="56" s="1"/>
  <c r="G10" i="56"/>
  <c r="AA10" i="56" s="1"/>
  <c r="F10" i="56"/>
  <c r="AB10" i="56" s="1"/>
  <c r="Y10" i="56" s="1"/>
  <c r="E10" i="56"/>
  <c r="D10" i="56"/>
  <c r="AC10" i="56" s="1"/>
  <c r="C10" i="56"/>
  <c r="B10" i="56"/>
  <c r="A10" i="56"/>
  <c r="M9" i="56"/>
  <c r="I9" i="56"/>
  <c r="Z9" i="56" s="1"/>
  <c r="O9" i="56" s="1"/>
  <c r="H9" i="56"/>
  <c r="N9" i="56" s="1"/>
  <c r="G9" i="56"/>
  <c r="AA9" i="56" s="1"/>
  <c r="F9" i="56"/>
  <c r="AB9" i="56" s="1"/>
  <c r="Y9" i="56" s="1"/>
  <c r="E9" i="56"/>
  <c r="D9" i="56"/>
  <c r="AC9" i="56" s="1"/>
  <c r="C9" i="56"/>
  <c r="B9" i="56"/>
  <c r="A9" i="56"/>
  <c r="M8" i="56"/>
  <c r="I8" i="56"/>
  <c r="Z8" i="56" s="1"/>
  <c r="O8" i="56" s="1"/>
  <c r="H8" i="56"/>
  <c r="N8" i="56" s="1"/>
  <c r="G8" i="56"/>
  <c r="AA8" i="56" s="1"/>
  <c r="F8" i="56"/>
  <c r="AB8" i="56" s="1"/>
  <c r="Y8" i="56" s="1"/>
  <c r="E8" i="56"/>
  <c r="D8" i="56"/>
  <c r="AC8" i="56" s="1"/>
  <c r="C8" i="56"/>
  <c r="B8" i="56"/>
  <c r="A8" i="56"/>
  <c r="M7" i="56"/>
  <c r="I7" i="56"/>
  <c r="Z7" i="56" s="1"/>
  <c r="O7" i="56" s="1"/>
  <c r="H7" i="56"/>
  <c r="N7" i="56" s="1"/>
  <c r="G7" i="56"/>
  <c r="AA7" i="56" s="1"/>
  <c r="F7" i="56"/>
  <c r="AB7" i="56" s="1"/>
  <c r="Y7" i="56" s="1"/>
  <c r="E7" i="56"/>
  <c r="D7" i="56"/>
  <c r="AC7" i="56" s="1"/>
  <c r="C7" i="56"/>
  <c r="B7" i="56"/>
  <c r="A7" i="56"/>
  <c r="M6" i="56"/>
  <c r="I6" i="56"/>
  <c r="Z6" i="56" s="1"/>
  <c r="O6" i="56" s="1"/>
  <c r="H6" i="56"/>
  <c r="N6" i="56" s="1"/>
  <c r="G6" i="56"/>
  <c r="AA6" i="56" s="1"/>
  <c r="F6" i="56"/>
  <c r="AB6" i="56" s="1"/>
  <c r="Y6" i="56" s="1"/>
  <c r="E6" i="56"/>
  <c r="D6" i="56"/>
  <c r="AC6" i="56" s="1"/>
  <c r="C6" i="56"/>
  <c r="B6" i="56"/>
  <c r="A6" i="56"/>
  <c r="M5" i="56"/>
  <c r="I5" i="56"/>
  <c r="Z5" i="56" s="1"/>
  <c r="O5" i="56" s="1"/>
  <c r="H5" i="56"/>
  <c r="N5" i="56" s="1"/>
  <c r="G5" i="56"/>
  <c r="AA5" i="56" s="1"/>
  <c r="F5" i="56"/>
  <c r="AB5" i="56" s="1"/>
  <c r="Y5" i="56" s="1"/>
  <c r="E5" i="56"/>
  <c r="D5" i="56"/>
  <c r="AC5" i="56" s="1"/>
  <c r="C5" i="56"/>
  <c r="B5" i="56"/>
  <c r="A5" i="56"/>
  <c r="M4" i="56"/>
  <c r="I4" i="56"/>
  <c r="Z4" i="56" s="1"/>
  <c r="O4" i="56" s="1"/>
  <c r="H4" i="56"/>
  <c r="N4" i="56" s="1"/>
  <c r="G4" i="56"/>
  <c r="AA4" i="56" s="1"/>
  <c r="F4" i="56"/>
  <c r="AB4" i="56" s="1"/>
  <c r="Y4" i="56" s="1"/>
  <c r="E4" i="56"/>
  <c r="D4" i="56"/>
  <c r="AC4" i="56" s="1"/>
  <c r="C4" i="56"/>
  <c r="B4" i="56"/>
  <c r="A4" i="56"/>
  <c r="B30" i="9"/>
  <c r="B29" i="9"/>
  <c r="B28" i="9"/>
  <c r="B27" i="9"/>
  <c r="B26" i="9"/>
  <c r="B25" i="9"/>
  <c r="B24" i="9"/>
  <c r="B23" i="9"/>
  <c r="B22" i="9"/>
  <c r="B21" i="9"/>
  <c r="B20" i="9"/>
  <c r="B19" i="9"/>
  <c r="C12" i="9"/>
  <c r="C14" i="9" s="1"/>
  <c r="W31" i="62" s="1"/>
  <c r="C6" i="9"/>
  <c r="C9" i="9" s="1"/>
  <c r="B6" i="9"/>
  <c r="C102" i="56"/>
  <c r="T95" i="56"/>
  <c r="P95" i="56"/>
  <c r="I95" i="56"/>
  <c r="H95" i="56"/>
  <c r="G95" i="56"/>
  <c r="E95" i="56"/>
  <c r="D95" i="56"/>
  <c r="C95" i="56"/>
  <c r="A95" i="56"/>
  <c r="T94" i="56"/>
  <c r="P94" i="56"/>
  <c r="I94" i="56"/>
  <c r="H94" i="56"/>
  <c r="G94" i="56"/>
  <c r="E94" i="56"/>
  <c r="D94" i="56"/>
  <c r="C94" i="56"/>
  <c r="A94" i="56"/>
  <c r="T93" i="56"/>
  <c r="P93" i="56"/>
  <c r="I93" i="56"/>
  <c r="H93" i="56"/>
  <c r="G93" i="56"/>
  <c r="E93" i="56"/>
  <c r="D93" i="56"/>
  <c r="C93" i="56"/>
  <c r="A93" i="56"/>
  <c r="T92" i="56"/>
  <c r="P92" i="56"/>
  <c r="I92" i="56"/>
  <c r="H92" i="56"/>
  <c r="G92" i="56"/>
  <c r="E92" i="56"/>
  <c r="D92" i="56"/>
  <c r="C92" i="56"/>
  <c r="A92" i="56"/>
  <c r="T91" i="56"/>
  <c r="P91" i="56"/>
  <c r="I91" i="56"/>
  <c r="H91" i="56"/>
  <c r="G91" i="56"/>
  <c r="E91" i="56"/>
  <c r="D91" i="56"/>
  <c r="C91" i="56"/>
  <c r="A91" i="56"/>
  <c r="T90" i="56"/>
  <c r="P90" i="56"/>
  <c r="I90" i="56"/>
  <c r="H90" i="56"/>
  <c r="G90" i="56"/>
  <c r="E90" i="56"/>
  <c r="D90" i="56"/>
  <c r="C90" i="56"/>
  <c r="A90" i="56"/>
  <c r="T89" i="56"/>
  <c r="P89" i="56"/>
  <c r="I89" i="56"/>
  <c r="H89" i="56"/>
  <c r="G89" i="56"/>
  <c r="E89" i="56"/>
  <c r="D89" i="56"/>
  <c r="C89" i="56"/>
  <c r="A89" i="56"/>
  <c r="T88" i="56"/>
  <c r="P88" i="56"/>
  <c r="I88" i="56"/>
  <c r="H88" i="56"/>
  <c r="G88" i="56"/>
  <c r="E88" i="56"/>
  <c r="D88" i="56"/>
  <c r="C88" i="56"/>
  <c r="A88" i="56"/>
  <c r="T87" i="56"/>
  <c r="P87" i="56"/>
  <c r="I87" i="56"/>
  <c r="H87" i="56"/>
  <c r="G87" i="56"/>
  <c r="E87" i="56"/>
  <c r="D87" i="56"/>
  <c r="C87" i="56"/>
  <c r="A87" i="56"/>
  <c r="T86" i="56"/>
  <c r="P86" i="56"/>
  <c r="I86" i="56"/>
  <c r="H86" i="56"/>
  <c r="G86" i="56"/>
  <c r="E86" i="56"/>
  <c r="D86" i="56"/>
  <c r="C86" i="56"/>
  <c r="A86" i="56"/>
  <c r="T85" i="56"/>
  <c r="P85" i="56"/>
  <c r="I85" i="56"/>
  <c r="H85" i="56"/>
  <c r="G85" i="56"/>
  <c r="E85" i="56"/>
  <c r="D85" i="56"/>
  <c r="C85" i="56"/>
  <c r="A85" i="56"/>
  <c r="T84" i="56"/>
  <c r="P84" i="56"/>
  <c r="I84" i="56"/>
  <c r="H84" i="56"/>
  <c r="G84" i="56"/>
  <c r="E84" i="56"/>
  <c r="D84" i="56"/>
  <c r="C84" i="56"/>
  <c r="A84" i="56"/>
  <c r="T83" i="56"/>
  <c r="P83" i="56"/>
  <c r="I83" i="56"/>
  <c r="H83" i="56"/>
  <c r="G83" i="56"/>
  <c r="E83" i="56"/>
  <c r="D83" i="56"/>
  <c r="C83" i="56"/>
  <c r="A83" i="56"/>
  <c r="T82" i="56"/>
  <c r="P82" i="56"/>
  <c r="I82" i="56"/>
  <c r="H82" i="56"/>
  <c r="G82" i="56"/>
  <c r="E82" i="56"/>
  <c r="D82" i="56"/>
  <c r="C82" i="56"/>
  <c r="A82" i="56"/>
  <c r="H322" i="13"/>
  <c r="J3" i="13"/>
  <c r="D22" i="11"/>
  <c r="X31" i="62" l="1"/>
  <c r="B14" i="9"/>
  <c r="W30" i="62"/>
  <c r="D11" i="9"/>
  <c r="W27" i="62"/>
  <c r="B55" i="9"/>
  <c r="W29" i="62"/>
  <c r="N254" i="62"/>
  <c r="M254" i="62"/>
  <c r="R255" i="62"/>
  <c r="Q255" i="62"/>
  <c r="N256" i="62"/>
  <c r="M256" i="62"/>
  <c r="P256" i="62"/>
  <c r="M257" i="62"/>
  <c r="N257" i="62"/>
  <c r="M259" i="62"/>
  <c r="N259" i="62"/>
  <c r="P259" i="62"/>
  <c r="M260" i="62"/>
  <c r="P260" i="62"/>
  <c r="N260" i="62"/>
  <c r="N265" i="62"/>
  <c r="M265" i="62"/>
  <c r="R265" i="62"/>
  <c r="Q265" i="62"/>
  <c r="N266" i="62"/>
  <c r="M266" i="62"/>
  <c r="N267" i="62"/>
  <c r="M267" i="62"/>
  <c r="P267" i="62"/>
  <c r="M269" i="62"/>
  <c r="N269" i="62"/>
  <c r="N270" i="62"/>
  <c r="M270" i="62"/>
  <c r="M271" i="62"/>
  <c r="P271" i="62"/>
  <c r="N271" i="62"/>
  <c r="M272" i="62"/>
  <c r="N272" i="62"/>
  <c r="P273" i="62"/>
  <c r="N273" i="62"/>
  <c r="M273" i="62"/>
  <c r="M274" i="62"/>
  <c r="N274" i="62"/>
  <c r="N275" i="62"/>
  <c r="M275" i="62"/>
  <c r="N276" i="62"/>
  <c r="M276" i="62"/>
  <c r="P276" i="62"/>
  <c r="M277" i="62"/>
  <c r="N277" i="62"/>
  <c r="N278" i="62"/>
  <c r="M278" i="62"/>
  <c r="P279" i="62"/>
  <c r="N279" i="62"/>
  <c r="M279" i="62"/>
  <c r="N280" i="62"/>
  <c r="M280" i="62"/>
  <c r="N281" i="62"/>
  <c r="M281" i="62"/>
  <c r="N283" i="62"/>
  <c r="M283" i="62"/>
  <c r="M284" i="62"/>
  <c r="P284" i="62"/>
  <c r="N284" i="62"/>
  <c r="N285" i="62"/>
  <c r="M285" i="62"/>
  <c r="N287" i="62"/>
  <c r="P287" i="62"/>
  <c r="M287" i="62"/>
  <c r="M289" i="62"/>
  <c r="N289" i="62"/>
  <c r="Q289" i="62"/>
  <c r="R289" i="62"/>
  <c r="N290" i="62"/>
  <c r="M290" i="62"/>
  <c r="M291" i="62"/>
  <c r="P291" i="62"/>
  <c r="N291" i="62"/>
  <c r="N292" i="62"/>
  <c r="M292" i="62"/>
  <c r="P292" i="62"/>
  <c r="M294" i="62"/>
  <c r="N294" i="62"/>
  <c r="M173" i="62"/>
  <c r="N173" i="62"/>
  <c r="N174" i="62"/>
  <c r="M174" i="62"/>
  <c r="M175" i="62"/>
  <c r="P175" i="62"/>
  <c r="N175" i="62"/>
  <c r="M176" i="62"/>
  <c r="P176" i="62"/>
  <c r="N176" i="62"/>
  <c r="N177" i="62"/>
  <c r="M177" i="62"/>
  <c r="Q177" i="62"/>
  <c r="R177" i="62"/>
  <c r="P178" i="62"/>
  <c r="N178" i="62"/>
  <c r="M178" i="62"/>
  <c r="N179" i="62"/>
  <c r="M179" i="62"/>
  <c r="R179" i="62"/>
  <c r="Q179" i="62"/>
  <c r="P181" i="62"/>
  <c r="N181" i="62"/>
  <c r="M181" i="62"/>
  <c r="P182" i="62"/>
  <c r="N182" i="62"/>
  <c r="M182" i="62"/>
  <c r="P184" i="62"/>
  <c r="M184" i="62"/>
  <c r="N184" i="62"/>
  <c r="P185" i="62"/>
  <c r="M185" i="62"/>
  <c r="N185" i="62"/>
  <c r="N186" i="62"/>
  <c r="P186" i="62"/>
  <c r="M186" i="62"/>
  <c r="P187" i="62"/>
  <c r="N187" i="62"/>
  <c r="M187" i="62"/>
  <c r="P189" i="62"/>
  <c r="N189" i="62"/>
  <c r="M189" i="62"/>
  <c r="M190" i="62"/>
  <c r="N190" i="62"/>
  <c r="P191" i="62"/>
  <c r="N191" i="62"/>
  <c r="M191" i="62"/>
  <c r="M192" i="62"/>
  <c r="N192" i="62"/>
  <c r="Q192" i="62"/>
  <c r="R192" i="62"/>
  <c r="P193" i="62"/>
  <c r="M193" i="62"/>
  <c r="N193" i="62"/>
  <c r="M196" i="62"/>
  <c r="N196" i="62"/>
  <c r="N197" i="62"/>
  <c r="M197" i="62"/>
  <c r="N199" i="62"/>
  <c r="M199" i="62"/>
  <c r="P199" i="62"/>
  <c r="N202" i="62"/>
  <c r="M202" i="62"/>
  <c r="P202" i="62"/>
  <c r="M204" i="62"/>
  <c r="N204" i="62"/>
  <c r="P206" i="62"/>
  <c r="M206" i="62"/>
  <c r="N206" i="62"/>
  <c r="N207" i="62"/>
  <c r="M207" i="62"/>
  <c r="P207" i="62"/>
  <c r="M208" i="62"/>
  <c r="N208" i="62"/>
  <c r="N211" i="62"/>
  <c r="M211" i="62"/>
  <c r="N212" i="62"/>
  <c r="M212" i="62"/>
  <c r="M213" i="62"/>
  <c r="P213" i="62"/>
  <c r="N213" i="62"/>
  <c r="N215" i="62"/>
  <c r="M215" i="62"/>
  <c r="M216" i="62"/>
  <c r="N216" i="62"/>
  <c r="P217" i="62"/>
  <c r="M217" i="62"/>
  <c r="N217" i="62"/>
  <c r="M218" i="62"/>
  <c r="N218" i="62"/>
  <c r="N221" i="62"/>
  <c r="M221" i="62"/>
  <c r="P221" i="62"/>
  <c r="N224" i="62"/>
  <c r="P224" i="62"/>
  <c r="M224" i="62"/>
  <c r="M225" i="62"/>
  <c r="Q225" i="62" s="1"/>
  <c r="N225" i="62"/>
  <c r="M226" i="62"/>
  <c r="N226" i="62"/>
  <c r="M227" i="62"/>
  <c r="P227" i="62"/>
  <c r="N227" i="62"/>
  <c r="N230" i="62"/>
  <c r="M230" i="62"/>
  <c r="P230" i="62"/>
  <c r="M231" i="62"/>
  <c r="N231" i="62"/>
  <c r="P234" i="62"/>
  <c r="N234" i="62"/>
  <c r="M234" i="62"/>
  <c r="P235" i="62"/>
  <c r="N235" i="62"/>
  <c r="M235" i="62"/>
  <c r="N236" i="62"/>
  <c r="M236" i="62"/>
  <c r="P236" i="62"/>
  <c r="P237" i="62"/>
  <c r="N237" i="62"/>
  <c r="M237" i="62"/>
  <c r="P239" i="62"/>
  <c r="N239" i="62"/>
  <c r="M239" i="62"/>
  <c r="M240" i="62"/>
  <c r="N240" i="62"/>
  <c r="N241" i="62"/>
  <c r="M241" i="62"/>
  <c r="P241" i="62"/>
  <c r="N242" i="62"/>
  <c r="M242" i="62"/>
  <c r="N244" i="62"/>
  <c r="M244" i="62"/>
  <c r="P246" i="62"/>
  <c r="N246" i="62"/>
  <c r="M246" i="62"/>
  <c r="N247" i="62"/>
  <c r="M247" i="62"/>
  <c r="P247" i="62"/>
  <c r="N250" i="62"/>
  <c r="M250" i="62"/>
  <c r="P252" i="62"/>
  <c r="M252" i="62"/>
  <c r="N252" i="62"/>
  <c r="P253" i="62"/>
  <c r="M253" i="62"/>
  <c r="N253" i="62"/>
  <c r="M88" i="62"/>
  <c r="N88" i="62"/>
  <c r="R88" i="62"/>
  <c r="Q88" i="62"/>
  <c r="N89" i="62"/>
  <c r="M89" i="62"/>
  <c r="R89" i="62"/>
  <c r="Q89" i="62"/>
  <c r="N90" i="62"/>
  <c r="P90" i="62"/>
  <c r="M90" i="62"/>
  <c r="N94" i="62"/>
  <c r="P94" i="62"/>
  <c r="M94" i="62"/>
  <c r="N95" i="62"/>
  <c r="M95" i="62"/>
  <c r="P96" i="62"/>
  <c r="N96" i="62"/>
  <c r="M96" i="62"/>
  <c r="M97" i="62"/>
  <c r="P97" i="62"/>
  <c r="N97" i="62"/>
  <c r="P98" i="62"/>
  <c r="M98" i="62"/>
  <c r="N98" i="62"/>
  <c r="P99" i="62"/>
  <c r="N99" i="62"/>
  <c r="M99" i="62"/>
  <c r="N100" i="62"/>
  <c r="P100" i="62"/>
  <c r="M100" i="62"/>
  <c r="N102" i="62"/>
  <c r="M102" i="62"/>
  <c r="P102" i="62"/>
  <c r="M103" i="62"/>
  <c r="Q103" i="62" s="1"/>
  <c r="N103" i="62"/>
  <c r="N104" i="62"/>
  <c r="M104" i="62"/>
  <c r="N105" i="62"/>
  <c r="M105" i="62"/>
  <c r="M107" i="62"/>
  <c r="N107" i="62"/>
  <c r="P108" i="62"/>
  <c r="N108" i="62"/>
  <c r="M108" i="62"/>
  <c r="N109" i="62"/>
  <c r="M109" i="62"/>
  <c r="P109" i="62"/>
  <c r="P110" i="62"/>
  <c r="N110" i="62"/>
  <c r="M110" i="62"/>
  <c r="P111" i="62"/>
  <c r="N111" i="62"/>
  <c r="M111" i="62"/>
  <c r="P112" i="62"/>
  <c r="M112" i="62"/>
  <c r="N112" i="62"/>
  <c r="N113" i="62"/>
  <c r="M113" i="62"/>
  <c r="P113" i="62"/>
  <c r="P114" i="62"/>
  <c r="N114" i="62"/>
  <c r="M114" i="62"/>
  <c r="P115" i="62"/>
  <c r="M115" i="62"/>
  <c r="N115" i="62"/>
  <c r="P116" i="62"/>
  <c r="N116" i="62"/>
  <c r="M116" i="62"/>
  <c r="N117" i="62"/>
  <c r="M117" i="62"/>
  <c r="N121" i="62"/>
  <c r="P121" i="62"/>
  <c r="M121" i="62"/>
  <c r="M125" i="62"/>
  <c r="N125" i="62"/>
  <c r="N129" i="62"/>
  <c r="M129" i="62"/>
  <c r="N130" i="62"/>
  <c r="M130" i="62"/>
  <c r="P130" i="62"/>
  <c r="P132" i="62"/>
  <c r="N132" i="62"/>
  <c r="M132" i="62"/>
  <c r="N133" i="62"/>
  <c r="M133" i="62"/>
  <c r="P133" i="62"/>
  <c r="M134" i="62"/>
  <c r="N134" i="62"/>
  <c r="P137" i="62"/>
  <c r="N137" i="62"/>
  <c r="M137" i="62"/>
  <c r="P138" i="62"/>
  <c r="N138" i="62"/>
  <c r="M138" i="62"/>
  <c r="M139" i="62"/>
  <c r="N139" i="62"/>
  <c r="M141" i="62"/>
  <c r="N141" i="62"/>
  <c r="P141" i="62"/>
  <c r="M145" i="62"/>
  <c r="N145" i="62"/>
  <c r="M148" i="62"/>
  <c r="N148" i="62"/>
  <c r="M149" i="62"/>
  <c r="P149" i="62"/>
  <c r="N149" i="62"/>
  <c r="N152" i="62"/>
  <c r="M152" i="62"/>
  <c r="P152" i="62"/>
  <c r="P153" i="62"/>
  <c r="M153" i="62"/>
  <c r="N153" i="62"/>
  <c r="N154" i="62"/>
  <c r="M154" i="62"/>
  <c r="M155" i="62"/>
  <c r="N155" i="62"/>
  <c r="M158" i="62"/>
  <c r="N158" i="62"/>
  <c r="N159" i="62"/>
  <c r="M159" i="62"/>
  <c r="P159" i="62"/>
  <c r="N163" i="62"/>
  <c r="M163" i="62"/>
  <c r="M164" i="62"/>
  <c r="N164" i="62"/>
  <c r="N165" i="62"/>
  <c r="M165" i="62"/>
  <c r="P165" i="62"/>
  <c r="N168" i="62"/>
  <c r="M168" i="62"/>
  <c r="R168" i="62"/>
  <c r="Q168" i="62"/>
  <c r="M169" i="62"/>
  <c r="P169" i="62"/>
  <c r="N169" i="62"/>
  <c r="Y6" i="62"/>
  <c r="Y7" i="62"/>
  <c r="Y9" i="62"/>
  <c r="Y5" i="62"/>
  <c r="Y10" i="62"/>
  <c r="Y11" i="62"/>
  <c r="Y13" i="62"/>
  <c r="Y8" i="62"/>
  <c r="Y15" i="62"/>
  <c r="Y14" i="62"/>
  <c r="Y16" i="62"/>
  <c r="Y12" i="62"/>
  <c r="Q5" i="62"/>
  <c r="P6" i="62"/>
  <c r="V30" i="62" s="1"/>
  <c r="X30" i="62" s="1"/>
  <c r="N6" i="62"/>
  <c r="M6" i="62"/>
  <c r="M7" i="62"/>
  <c r="P7" i="62"/>
  <c r="N7" i="62"/>
  <c r="N9" i="62"/>
  <c r="M9" i="62"/>
  <c r="P9" i="62"/>
  <c r="N11" i="62"/>
  <c r="M11" i="62"/>
  <c r="P11" i="62"/>
  <c r="P12" i="62"/>
  <c r="N12" i="62"/>
  <c r="M12" i="62"/>
  <c r="M14" i="62"/>
  <c r="N14" i="62"/>
  <c r="N17" i="62"/>
  <c r="M17" i="62"/>
  <c r="R17" i="62"/>
  <c r="Q17" i="62"/>
  <c r="N19" i="62"/>
  <c r="M19" i="62"/>
  <c r="N20" i="62"/>
  <c r="M20" i="62"/>
  <c r="P20" i="62"/>
  <c r="M23" i="62"/>
  <c r="P23" i="62"/>
  <c r="N23" i="62"/>
  <c r="M24" i="62"/>
  <c r="N24" i="62"/>
  <c r="Q24" i="62"/>
  <c r="R24" i="62"/>
  <c r="N26" i="62"/>
  <c r="M26" i="62"/>
  <c r="N27" i="62"/>
  <c r="M27" i="62"/>
  <c r="P27" i="62"/>
  <c r="N29" i="62"/>
  <c r="M29" i="62"/>
  <c r="M30" i="62"/>
  <c r="N30" i="62"/>
  <c r="Q30" i="62"/>
  <c r="R30" i="62"/>
  <c r="P31" i="62"/>
  <c r="N31" i="62"/>
  <c r="M31" i="62"/>
  <c r="N32" i="62"/>
  <c r="M32" i="62"/>
  <c r="P32" i="62"/>
  <c r="N35" i="62"/>
  <c r="M35" i="62"/>
  <c r="R35" i="62"/>
  <c r="Q35" i="62"/>
  <c r="M36" i="62"/>
  <c r="N36" i="62"/>
  <c r="P36" i="62"/>
  <c r="M38" i="62"/>
  <c r="N38" i="62"/>
  <c r="P39" i="62"/>
  <c r="N39" i="62"/>
  <c r="M39" i="62"/>
  <c r="P42" i="62"/>
  <c r="N42" i="62"/>
  <c r="M42" i="62"/>
  <c r="P43" i="62"/>
  <c r="N43" i="62"/>
  <c r="M43" i="62"/>
  <c r="M44" i="62"/>
  <c r="N44" i="62"/>
  <c r="R44" i="62"/>
  <c r="Q44" i="62"/>
  <c r="P46" i="62"/>
  <c r="N46" i="62"/>
  <c r="M46" i="62"/>
  <c r="M48" i="62"/>
  <c r="N48" i="62"/>
  <c r="Q48" i="62"/>
  <c r="R48" i="62"/>
  <c r="P49" i="62"/>
  <c r="N49" i="62"/>
  <c r="M49" i="62"/>
  <c r="P52" i="62"/>
  <c r="N52" i="62"/>
  <c r="M52" i="62"/>
  <c r="N53" i="62"/>
  <c r="M53" i="62"/>
  <c r="P53" i="62"/>
  <c r="M54" i="62"/>
  <c r="N54" i="62"/>
  <c r="N56" i="62"/>
  <c r="M56" i="62"/>
  <c r="P56" i="62"/>
  <c r="M57" i="62"/>
  <c r="N57" i="62"/>
  <c r="M58" i="62"/>
  <c r="N58" i="62"/>
  <c r="P59" i="62"/>
  <c r="N59" i="62"/>
  <c r="M59" i="62"/>
  <c r="Y20" i="62" s="1"/>
  <c r="P62" i="62"/>
  <c r="N62" i="62"/>
  <c r="M62" i="62"/>
  <c r="Y21" i="62" s="1"/>
  <c r="N64" i="62"/>
  <c r="M64" i="62"/>
  <c r="P64" i="62"/>
  <c r="N65" i="62"/>
  <c r="M65" i="62"/>
  <c r="P65" i="62"/>
  <c r="P66" i="62"/>
  <c r="M66" i="62"/>
  <c r="N66" i="62"/>
  <c r="P67" i="62"/>
  <c r="N67" i="62"/>
  <c r="M67" i="62"/>
  <c r="P69" i="62"/>
  <c r="N69" i="62"/>
  <c r="M69" i="62"/>
  <c r="N71" i="62"/>
  <c r="M71" i="62"/>
  <c r="P71" i="62"/>
  <c r="N72" i="62"/>
  <c r="M72" i="62"/>
  <c r="P72" i="62"/>
  <c r="P74" i="62"/>
  <c r="V27" i="62" s="1"/>
  <c r="X27" i="62" s="1"/>
  <c r="N74" i="62"/>
  <c r="M74" i="62"/>
  <c r="N75" i="62"/>
  <c r="M75" i="62"/>
  <c r="N76" i="62"/>
  <c r="M76" i="62"/>
  <c r="N77" i="62"/>
  <c r="P77" i="62"/>
  <c r="M77" i="62"/>
  <c r="N78" i="62"/>
  <c r="M78" i="62"/>
  <c r="Q78" i="62"/>
  <c r="R78" i="62"/>
  <c r="P79" i="62"/>
  <c r="M79" i="62"/>
  <c r="N79" i="62"/>
  <c r="N81" i="62"/>
  <c r="M81" i="62"/>
  <c r="Q81" i="62"/>
  <c r="R81" i="62"/>
  <c r="N82" i="62"/>
  <c r="P82" i="62"/>
  <c r="M82" i="62"/>
  <c r="N83" i="62"/>
  <c r="M83" i="62"/>
  <c r="N84" i="62"/>
  <c r="P84" i="62"/>
  <c r="M84" i="62"/>
  <c r="N85" i="62"/>
  <c r="M85" i="62"/>
  <c r="P85" i="62"/>
  <c r="P87" i="62"/>
  <c r="M87" i="62"/>
  <c r="N87" i="62"/>
  <c r="P254" i="62"/>
  <c r="B57" i="9"/>
  <c r="B56" i="9"/>
  <c r="Q60" i="56"/>
  <c r="K60" i="56"/>
  <c r="J60" i="56"/>
  <c r="W60" i="56"/>
  <c r="L60" i="56"/>
  <c r="Q59" i="56"/>
  <c r="J59" i="56"/>
  <c r="K59" i="56"/>
  <c r="W59" i="56"/>
  <c r="L59" i="56"/>
  <c r="Q58" i="56"/>
  <c r="J58" i="56"/>
  <c r="K58" i="56"/>
  <c r="W58" i="56"/>
  <c r="L58" i="56"/>
  <c r="Q57" i="56"/>
  <c r="J57" i="56"/>
  <c r="K57" i="56"/>
  <c r="W57" i="56"/>
  <c r="L57" i="56"/>
  <c r="Q56" i="56"/>
  <c r="J56" i="56"/>
  <c r="K56" i="56"/>
  <c r="L56" i="56"/>
  <c r="W56" i="56"/>
  <c r="Q55" i="56"/>
  <c r="J55" i="56"/>
  <c r="K55" i="56"/>
  <c r="L55" i="56"/>
  <c r="W55" i="56"/>
  <c r="Q54" i="56"/>
  <c r="J54" i="56"/>
  <c r="K54" i="56"/>
  <c r="L54" i="56"/>
  <c r="W54" i="56"/>
  <c r="Q53" i="56"/>
  <c r="J53" i="56"/>
  <c r="K53" i="56"/>
  <c r="L53" i="56"/>
  <c r="W53" i="56"/>
  <c r="Q52" i="56"/>
  <c r="J52" i="56"/>
  <c r="K52" i="56"/>
  <c r="L52" i="56"/>
  <c r="W52" i="56"/>
  <c r="Q51" i="56"/>
  <c r="J51" i="56"/>
  <c r="K51" i="56"/>
  <c r="W51" i="56"/>
  <c r="L51" i="56"/>
  <c r="Q50" i="56"/>
  <c r="J50" i="56"/>
  <c r="K50" i="56"/>
  <c r="W50" i="56"/>
  <c r="L50" i="56"/>
  <c r="Q49" i="56"/>
  <c r="J49" i="56"/>
  <c r="K49" i="56"/>
  <c r="W49" i="56"/>
  <c r="L49" i="56"/>
  <c r="Q48" i="56"/>
  <c r="J48" i="56"/>
  <c r="K48" i="56"/>
  <c r="W48" i="56"/>
  <c r="L48" i="56"/>
  <c r="Q47" i="56"/>
  <c r="J47" i="56"/>
  <c r="K47" i="56"/>
  <c r="W47" i="56"/>
  <c r="L47" i="56"/>
  <c r="Q46" i="56"/>
  <c r="J46" i="56"/>
  <c r="K46" i="56"/>
  <c r="W46" i="56"/>
  <c r="L46" i="56"/>
  <c r="Q45" i="56"/>
  <c r="J45" i="56"/>
  <c r="K45" i="56"/>
  <c r="W45" i="56"/>
  <c r="L45" i="56"/>
  <c r="Q44" i="56"/>
  <c r="J44" i="56"/>
  <c r="K44" i="56"/>
  <c r="L44" i="56"/>
  <c r="W44" i="56"/>
  <c r="Q43" i="56"/>
  <c r="J43" i="56"/>
  <c r="K43" i="56"/>
  <c r="W43" i="56"/>
  <c r="L43" i="56"/>
  <c r="Q42" i="56"/>
  <c r="J42" i="56"/>
  <c r="K42" i="56"/>
  <c r="L42" i="56"/>
  <c r="W42" i="56"/>
  <c r="Q41" i="56"/>
  <c r="J41" i="56"/>
  <c r="K41" i="56"/>
  <c r="W41" i="56"/>
  <c r="L41" i="56"/>
  <c r="Q40" i="56"/>
  <c r="J40" i="56"/>
  <c r="K40" i="56"/>
  <c r="W40" i="56"/>
  <c r="L40" i="56"/>
  <c r="Q39" i="56"/>
  <c r="J39" i="56"/>
  <c r="K39" i="56"/>
  <c r="W39" i="56"/>
  <c r="L39" i="56"/>
  <c r="Q38" i="56"/>
  <c r="J38" i="56"/>
  <c r="K38" i="56"/>
  <c r="L38" i="56"/>
  <c r="W38" i="56"/>
  <c r="Q37" i="56"/>
  <c r="J37" i="56"/>
  <c r="K37" i="56"/>
  <c r="W37" i="56"/>
  <c r="L37" i="56"/>
  <c r="Q36" i="56"/>
  <c r="J36" i="56"/>
  <c r="K36" i="56"/>
  <c r="L36" i="56"/>
  <c r="W36" i="56"/>
  <c r="Q35" i="56"/>
  <c r="J35" i="56"/>
  <c r="K35" i="56"/>
  <c r="W35" i="56"/>
  <c r="L35" i="56"/>
  <c r="Q34" i="56"/>
  <c r="J34" i="56"/>
  <c r="K34" i="56"/>
  <c r="W34" i="56"/>
  <c r="L34" i="56"/>
  <c r="Q33" i="56"/>
  <c r="J33" i="56"/>
  <c r="K33" i="56"/>
  <c r="W33" i="56"/>
  <c r="L33" i="56"/>
  <c r="Q32" i="56"/>
  <c r="J32" i="56"/>
  <c r="K32" i="56"/>
  <c r="W32" i="56"/>
  <c r="L32" i="56"/>
  <c r="Q31" i="56"/>
  <c r="J31" i="56"/>
  <c r="K31" i="56"/>
  <c r="L31" i="56"/>
  <c r="W31" i="56"/>
  <c r="Q30" i="56"/>
  <c r="J30" i="56"/>
  <c r="K30" i="56"/>
  <c r="W30" i="56"/>
  <c r="L30" i="56"/>
  <c r="Q29" i="56"/>
  <c r="J29" i="56"/>
  <c r="K29" i="56"/>
  <c r="W29" i="56"/>
  <c r="L29" i="56"/>
  <c r="Q28" i="56"/>
  <c r="J28" i="56"/>
  <c r="K28" i="56"/>
  <c r="W28" i="56"/>
  <c r="L28" i="56"/>
  <c r="Q27" i="56"/>
  <c r="K27" i="56"/>
  <c r="J27" i="56"/>
  <c r="W27" i="56"/>
  <c r="L27" i="56"/>
  <c r="Q26" i="56"/>
  <c r="K26" i="56"/>
  <c r="J26" i="56"/>
  <c r="L26" i="56"/>
  <c r="W26" i="56"/>
  <c r="Q25" i="56"/>
  <c r="J25" i="56"/>
  <c r="K25" i="56"/>
  <c r="L25" i="56"/>
  <c r="W25" i="56"/>
  <c r="D64" i="56"/>
  <c r="E64" i="56"/>
  <c r="E65" i="56"/>
  <c r="D66" i="56"/>
  <c r="E66" i="56"/>
  <c r="D65" i="56"/>
  <c r="D12" i="9"/>
  <c r="B35" i="9"/>
  <c r="W28" i="62" s="1"/>
  <c r="X28" i="62" s="1"/>
  <c r="C38" i="9"/>
  <c r="C42" i="9"/>
  <c r="C39" i="9"/>
  <c r="A33" i="9"/>
  <c r="C35" i="9"/>
  <c r="C36" i="9"/>
  <c r="C37" i="9"/>
  <c r="B7" i="9"/>
  <c r="B31" i="9"/>
  <c r="B43" i="9" s="1"/>
  <c r="C10" i="9"/>
  <c r="D10" i="9" s="1"/>
  <c r="Q24" i="56"/>
  <c r="K24" i="56"/>
  <c r="J24" i="56"/>
  <c r="W24" i="56"/>
  <c r="L24" i="56"/>
  <c r="Q23" i="56"/>
  <c r="J23" i="56"/>
  <c r="K23" i="56"/>
  <c r="W23" i="56"/>
  <c r="L23" i="56"/>
  <c r="Q22" i="56"/>
  <c r="J22" i="56"/>
  <c r="K22" i="56"/>
  <c r="L22" i="56"/>
  <c r="W22" i="56"/>
  <c r="Q21" i="56"/>
  <c r="J21" i="56"/>
  <c r="K21" i="56"/>
  <c r="L21" i="56"/>
  <c r="W21" i="56"/>
  <c r="Q20" i="56"/>
  <c r="J20" i="56"/>
  <c r="K20" i="56"/>
  <c r="L20" i="56"/>
  <c r="W20" i="56"/>
  <c r="Q19" i="56"/>
  <c r="J19" i="56"/>
  <c r="K19" i="56"/>
  <c r="L19" i="56"/>
  <c r="W19" i="56"/>
  <c r="Q18" i="56"/>
  <c r="J18" i="56"/>
  <c r="K18" i="56"/>
  <c r="L18" i="56"/>
  <c r="W18" i="56"/>
  <c r="Q17" i="56"/>
  <c r="K17" i="56"/>
  <c r="J17" i="56"/>
  <c r="W17" i="56"/>
  <c r="L17" i="56"/>
  <c r="Q16" i="56"/>
  <c r="J16" i="56"/>
  <c r="K16" i="56"/>
  <c r="L16" i="56"/>
  <c r="W16" i="56"/>
  <c r="Q15" i="56"/>
  <c r="K15" i="56"/>
  <c r="J15" i="56"/>
  <c r="L15" i="56"/>
  <c r="W15" i="56"/>
  <c r="Q14" i="56"/>
  <c r="J14" i="56"/>
  <c r="K14" i="56"/>
  <c r="W14" i="56"/>
  <c r="L14" i="56"/>
  <c r="Q13" i="56"/>
  <c r="J13" i="56"/>
  <c r="K13" i="56"/>
  <c r="L13" i="56"/>
  <c r="W13" i="56"/>
  <c r="Q12" i="56"/>
  <c r="J12" i="56"/>
  <c r="K12" i="56"/>
  <c r="W12" i="56"/>
  <c r="L12" i="56"/>
  <c r="Q11" i="56"/>
  <c r="J11" i="56"/>
  <c r="K11" i="56"/>
  <c r="L11" i="56"/>
  <c r="W11" i="56"/>
  <c r="Q10" i="56"/>
  <c r="J10" i="56"/>
  <c r="K10" i="56"/>
  <c r="W10" i="56"/>
  <c r="L10" i="56"/>
  <c r="Q9" i="56"/>
  <c r="K9" i="56"/>
  <c r="J9" i="56"/>
  <c r="W9" i="56"/>
  <c r="L9" i="56"/>
  <c r="Q8" i="56"/>
  <c r="K8" i="56"/>
  <c r="J8" i="56"/>
  <c r="W8" i="56"/>
  <c r="L8" i="56"/>
  <c r="Q7" i="56"/>
  <c r="J7" i="56"/>
  <c r="K7" i="56"/>
  <c r="L7" i="56"/>
  <c r="W7" i="56"/>
  <c r="Q6" i="56"/>
  <c r="J6" i="56"/>
  <c r="K6" i="56"/>
  <c r="L6" i="56"/>
  <c r="W6" i="56"/>
  <c r="Q5" i="56"/>
  <c r="J5" i="56"/>
  <c r="K5" i="56"/>
  <c r="W5" i="56"/>
  <c r="L5" i="56"/>
  <c r="Q4" i="56"/>
  <c r="J4" i="56"/>
  <c r="K4" i="56"/>
  <c r="L4" i="56"/>
  <c r="W4" i="56"/>
  <c r="D6" i="9"/>
  <c r="C15" i="9"/>
  <c r="D15" i="9" s="1"/>
  <c r="D14" i="9"/>
  <c r="D9" i="9"/>
  <c r="J95" i="56"/>
  <c r="Q95" i="56"/>
  <c r="J94" i="56"/>
  <c r="Q94" i="56"/>
  <c r="Q93" i="56"/>
  <c r="J93" i="56"/>
  <c r="Q92" i="56"/>
  <c r="J92" i="56"/>
  <c r="J91" i="56"/>
  <c r="Q91" i="56"/>
  <c r="J90" i="56"/>
  <c r="Q90" i="56"/>
  <c r="Q89" i="56"/>
  <c r="J89" i="56"/>
  <c r="J88" i="56"/>
  <c r="Q88" i="56"/>
  <c r="J87" i="56"/>
  <c r="Q87" i="56"/>
  <c r="Q86" i="56"/>
  <c r="J86" i="56"/>
  <c r="J85" i="56"/>
  <c r="Q85" i="56"/>
  <c r="Q84" i="56"/>
  <c r="J84" i="56"/>
  <c r="Q83" i="56"/>
  <c r="J83" i="56"/>
  <c r="C98" i="56"/>
  <c r="C99" i="56"/>
  <c r="C100" i="56"/>
  <c r="Q82" i="56"/>
  <c r="J82" i="56"/>
  <c r="Q256" i="62" l="1"/>
  <c r="R256" i="62"/>
  <c r="R259" i="62"/>
  <c r="Q259" i="62"/>
  <c r="Q260" i="62"/>
  <c r="R260" i="62"/>
  <c r="R267" i="62"/>
  <c r="Q267" i="62"/>
  <c r="R271" i="62"/>
  <c r="Q271" i="62"/>
  <c r="R273" i="62"/>
  <c r="Q273" i="62"/>
  <c r="R276" i="62"/>
  <c r="Q276" i="62"/>
  <c r="Q279" i="62"/>
  <c r="R279" i="62"/>
  <c r="R284" i="62"/>
  <c r="Q284" i="62"/>
  <c r="R287" i="62"/>
  <c r="Q287" i="62"/>
  <c r="R291" i="62"/>
  <c r="Q291" i="62"/>
  <c r="Q292" i="62"/>
  <c r="R292" i="62"/>
  <c r="Q175" i="62"/>
  <c r="R175" i="62"/>
  <c r="Q176" i="62"/>
  <c r="R176" i="62"/>
  <c r="R178" i="62"/>
  <c r="Q178" i="62"/>
  <c r="R181" i="62"/>
  <c r="Q181" i="62"/>
  <c r="R182" i="62"/>
  <c r="Q182" i="62"/>
  <c r="Q184" i="62"/>
  <c r="R184" i="62"/>
  <c r="R185" i="62"/>
  <c r="Q185" i="62"/>
  <c r="R186" i="62"/>
  <c r="Q186" i="62"/>
  <c r="Q187" i="62"/>
  <c r="R187" i="62"/>
  <c r="Q189" i="62"/>
  <c r="R189" i="62"/>
  <c r="R191" i="62"/>
  <c r="Q191" i="62"/>
  <c r="R193" i="62"/>
  <c r="Q193" i="62"/>
  <c r="Q199" i="62"/>
  <c r="R199" i="62"/>
  <c r="R202" i="62"/>
  <c r="Q202" i="62"/>
  <c r="R206" i="62"/>
  <c r="Q206" i="62"/>
  <c r="Q207" i="62"/>
  <c r="R207" i="62"/>
  <c r="R213" i="62"/>
  <c r="Q213" i="62"/>
  <c r="R217" i="62"/>
  <c r="Q217" i="62"/>
  <c r="R221" i="62"/>
  <c r="Q221" i="62"/>
  <c r="R224" i="62"/>
  <c r="Q224" i="62"/>
  <c r="R227" i="62"/>
  <c r="Q227" i="62"/>
  <c r="Q230" i="62"/>
  <c r="R230" i="62"/>
  <c r="R234" i="62"/>
  <c r="Q234" i="62"/>
  <c r="R235" i="62"/>
  <c r="Q235" i="62"/>
  <c r="Q236" i="62"/>
  <c r="R236" i="62"/>
  <c r="Q237" i="62"/>
  <c r="R237" i="62"/>
  <c r="R239" i="62"/>
  <c r="Q239" i="62"/>
  <c r="Q241" i="62"/>
  <c r="R241" i="62"/>
  <c r="Q246" i="62"/>
  <c r="R246" i="62"/>
  <c r="Q247" i="62"/>
  <c r="R247" i="62"/>
  <c r="R252" i="62"/>
  <c r="Q252" i="62"/>
  <c r="Q253" i="62"/>
  <c r="R253" i="62"/>
  <c r="Q90" i="62"/>
  <c r="R90" i="62"/>
  <c r="R94" i="62"/>
  <c r="Q94" i="62"/>
  <c r="R96" i="62"/>
  <c r="Q96" i="62"/>
  <c r="R97" i="62"/>
  <c r="Q97" i="62"/>
  <c r="Q98" i="62"/>
  <c r="R98" i="62"/>
  <c r="Q99" i="62"/>
  <c r="R99" i="62"/>
  <c r="Q100" i="62"/>
  <c r="R100" i="62"/>
  <c r="Q102" i="62"/>
  <c r="R102" i="62"/>
  <c r="R108" i="62"/>
  <c r="Q108" i="62"/>
  <c r="R109" i="62"/>
  <c r="Q109" i="62"/>
  <c r="Q110" i="62"/>
  <c r="R110" i="62"/>
  <c r="Q111" i="62"/>
  <c r="R111" i="62"/>
  <c r="R112" i="62"/>
  <c r="Q112" i="62"/>
  <c r="Q113" i="62"/>
  <c r="R113" i="62"/>
  <c r="R114" i="62"/>
  <c r="Q114" i="62"/>
  <c r="Q115" i="62"/>
  <c r="R115" i="62"/>
  <c r="R116" i="62"/>
  <c r="Q116" i="62"/>
  <c r="Q121" i="62"/>
  <c r="R121" i="62"/>
  <c r="R130" i="62"/>
  <c r="Q130" i="62"/>
  <c r="R132" i="62"/>
  <c r="Q132" i="62"/>
  <c r="Q133" i="62"/>
  <c r="R133" i="62"/>
  <c r="Q137" i="62"/>
  <c r="R137" i="62"/>
  <c r="Q138" i="62"/>
  <c r="R138" i="62"/>
  <c r="Q141" i="62"/>
  <c r="R141" i="62"/>
  <c r="Q149" i="62"/>
  <c r="R149" i="62"/>
  <c r="Q152" i="62"/>
  <c r="R152" i="62"/>
  <c r="Q153" i="62"/>
  <c r="R153" i="62"/>
  <c r="R159" i="62"/>
  <c r="Q159" i="62"/>
  <c r="Q165" i="62"/>
  <c r="R165" i="62"/>
  <c r="Q169" i="62"/>
  <c r="R169" i="62"/>
  <c r="Q6" i="62"/>
  <c r="R6" i="62"/>
  <c r="R7" i="62"/>
  <c r="Q7" i="62"/>
  <c r="Q9" i="62"/>
  <c r="R9" i="62"/>
  <c r="Q11" i="62"/>
  <c r="R11" i="62"/>
  <c r="R12" i="62"/>
  <c r="Q12" i="62"/>
  <c r="R20" i="62"/>
  <c r="Q20" i="62"/>
  <c r="R23" i="62"/>
  <c r="Q23" i="62"/>
  <c r="R27" i="62"/>
  <c r="Q27" i="62"/>
  <c r="R31" i="62"/>
  <c r="Q31" i="62"/>
  <c r="R32" i="62"/>
  <c r="Q32" i="62"/>
  <c r="Q36" i="62"/>
  <c r="R36" i="62"/>
  <c r="R39" i="62"/>
  <c r="Q39" i="62"/>
  <c r="R42" i="62"/>
  <c r="Q42" i="62"/>
  <c r="Q43" i="62"/>
  <c r="R43" i="62"/>
  <c r="Q46" i="62"/>
  <c r="R46" i="62"/>
  <c r="R49" i="62"/>
  <c r="Q49" i="62"/>
  <c r="R52" i="62"/>
  <c r="Q52" i="62"/>
  <c r="Q53" i="62"/>
  <c r="R53" i="62"/>
  <c r="R56" i="62"/>
  <c r="Q56" i="62"/>
  <c r="R59" i="62"/>
  <c r="Q59" i="62"/>
  <c r="Q62" i="62"/>
  <c r="R62" i="62"/>
  <c r="R64" i="62"/>
  <c r="Q64" i="62"/>
  <c r="R65" i="62"/>
  <c r="Q65" i="62"/>
  <c r="Q66" i="62"/>
  <c r="R66" i="62"/>
  <c r="R67" i="62"/>
  <c r="Q67" i="62"/>
  <c r="Q69" i="62"/>
  <c r="R69" i="62"/>
  <c r="R71" i="62"/>
  <c r="Q71" i="62"/>
  <c r="Q72" i="62"/>
  <c r="R72" i="62"/>
  <c r="Q74" i="62"/>
  <c r="R74" i="62"/>
  <c r="Q77" i="62"/>
  <c r="R77" i="62"/>
  <c r="R79" i="62"/>
  <c r="Q79" i="62"/>
  <c r="Q82" i="62"/>
  <c r="R82" i="62"/>
  <c r="R84" i="62"/>
  <c r="Q84" i="62"/>
  <c r="Q85" i="62"/>
  <c r="R85" i="62"/>
  <c r="Q87" i="62"/>
  <c r="R87" i="62"/>
  <c r="R254" i="62"/>
  <c r="Q254" i="62"/>
  <c r="Y22" i="62"/>
  <c r="Y19" i="62"/>
  <c r="Y18" i="62"/>
  <c r="V29" i="62"/>
  <c r="X29" i="62" s="1"/>
  <c r="Y23" i="62"/>
  <c r="P60" i="56"/>
  <c r="X60" i="56"/>
  <c r="X59" i="56"/>
  <c r="P59" i="56"/>
  <c r="P58" i="56"/>
  <c r="X58" i="56"/>
  <c r="P57" i="56"/>
  <c r="X57" i="56"/>
  <c r="P56" i="56"/>
  <c r="X56" i="56"/>
  <c r="P55" i="56"/>
  <c r="X55" i="56"/>
  <c r="P54" i="56"/>
  <c r="X54" i="56"/>
  <c r="P53" i="56"/>
  <c r="X53" i="56"/>
  <c r="P52" i="56"/>
  <c r="X52" i="56"/>
  <c r="P51" i="56"/>
  <c r="X51" i="56"/>
  <c r="P50" i="56"/>
  <c r="X50" i="56"/>
  <c r="P49" i="56"/>
  <c r="X49" i="56"/>
  <c r="P48" i="56"/>
  <c r="X48" i="56"/>
  <c r="P47" i="56"/>
  <c r="X47" i="56"/>
  <c r="X46" i="56"/>
  <c r="P46" i="56"/>
  <c r="X45" i="56"/>
  <c r="P45" i="56"/>
  <c r="P44" i="56"/>
  <c r="X44" i="56"/>
  <c r="P43" i="56"/>
  <c r="X43" i="56"/>
  <c r="P42" i="56"/>
  <c r="X42" i="56"/>
  <c r="P41" i="56"/>
  <c r="X41" i="56"/>
  <c r="X40" i="56"/>
  <c r="P40" i="56"/>
  <c r="X39" i="56"/>
  <c r="P39" i="56"/>
  <c r="P38" i="56"/>
  <c r="X38" i="56"/>
  <c r="P37" i="56"/>
  <c r="X37" i="56"/>
  <c r="P36" i="56"/>
  <c r="X36" i="56"/>
  <c r="P35" i="56"/>
  <c r="X35" i="56"/>
  <c r="P34" i="56"/>
  <c r="X34" i="56"/>
  <c r="P33" i="56"/>
  <c r="X33" i="56"/>
  <c r="P32" i="56"/>
  <c r="X32" i="56"/>
  <c r="X31" i="56"/>
  <c r="P31" i="56"/>
  <c r="P30" i="56"/>
  <c r="X30" i="56"/>
  <c r="P29" i="56"/>
  <c r="X29" i="56"/>
  <c r="P28" i="56"/>
  <c r="X28" i="56"/>
  <c r="P27" i="56"/>
  <c r="X27" i="56"/>
  <c r="P26" i="56"/>
  <c r="X26" i="56"/>
  <c r="P25" i="56"/>
  <c r="X25" i="56"/>
  <c r="C40" i="9"/>
  <c r="C41" i="9"/>
  <c r="P24" i="56"/>
  <c r="X24" i="56"/>
  <c r="P23" i="56"/>
  <c r="X23" i="56"/>
  <c r="X22" i="56"/>
  <c r="P22" i="56"/>
  <c r="P21" i="56"/>
  <c r="X21" i="56"/>
  <c r="P20" i="56"/>
  <c r="X20" i="56"/>
  <c r="P19" i="56"/>
  <c r="X19" i="56"/>
  <c r="P18" i="56"/>
  <c r="X18" i="56"/>
  <c r="P17" i="56"/>
  <c r="X17" i="56"/>
  <c r="X16" i="56"/>
  <c r="P16" i="56"/>
  <c r="X15" i="56"/>
  <c r="P15" i="56"/>
  <c r="X14" i="56"/>
  <c r="P14" i="56"/>
  <c r="X13" i="56"/>
  <c r="P13" i="56"/>
  <c r="P12" i="56"/>
  <c r="X12" i="56"/>
  <c r="P11" i="56"/>
  <c r="X11" i="56"/>
  <c r="P10" i="56"/>
  <c r="I66" i="56" s="1"/>
  <c r="N66" i="56" s="1"/>
  <c r="O66" i="56" s="1"/>
  <c r="X10" i="56"/>
  <c r="P9" i="56"/>
  <c r="X9" i="56"/>
  <c r="P8" i="56"/>
  <c r="X8" i="56"/>
  <c r="X7" i="56"/>
  <c r="P7" i="56"/>
  <c r="P6" i="56"/>
  <c r="X6" i="56"/>
  <c r="P5" i="56"/>
  <c r="I64" i="56" s="1"/>
  <c r="N64" i="56" s="1"/>
  <c r="O64" i="56" s="1"/>
  <c r="X5" i="56"/>
  <c r="X4" i="56"/>
  <c r="P4" i="56"/>
  <c r="D75" i="56"/>
  <c r="C30" i="9"/>
  <c r="A17" i="9"/>
  <c r="B53" i="9"/>
  <c r="D7" i="9"/>
  <c r="B54" i="9"/>
  <c r="C20" i="9"/>
  <c r="C26" i="9"/>
  <c r="C29" i="9"/>
  <c r="C21" i="9"/>
  <c r="C24" i="9"/>
  <c r="C22" i="9"/>
  <c r="C25" i="9"/>
  <c r="C23" i="9"/>
  <c r="C28" i="9"/>
  <c r="C27" i="9"/>
  <c r="C19" i="9"/>
  <c r="C101" i="56"/>
  <c r="D67" i="56" s="1"/>
  <c r="I67" i="56" s="1"/>
  <c r="N67" i="56" s="1"/>
  <c r="O67" i="56" s="1"/>
  <c r="C72" i="56" l="1"/>
  <c r="C76" i="56" s="1"/>
  <c r="C73" i="56"/>
  <c r="C74" i="56"/>
  <c r="I65" i="56"/>
  <c r="N65" i="56" s="1"/>
  <c r="O65" i="56" s="1"/>
  <c r="D72" i="56"/>
  <c r="D74" i="56"/>
  <c r="C31" i="9"/>
  <c r="D76" i="5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52" authorId="0" shapeId="0" xr:uid="{F9689F0C-D0FE-4CAC-87A7-02B1637CABAA}">
      <text>
        <r>
          <rPr>
            <b/>
            <sz val="9"/>
            <color indexed="81"/>
            <rFont val="Tahoma"/>
            <family val="2"/>
          </rPr>
          <t>User:</t>
        </r>
        <r>
          <rPr>
            <sz val="9"/>
            <color indexed="81"/>
            <rFont val="Tahoma"/>
            <family val="2"/>
          </rPr>
          <t xml:space="preserve">
predictive </t>
        </r>
      </text>
    </comment>
    <comment ref="B68" authorId="0" shapeId="0" xr:uid="{8307751F-648C-4E6B-B7BB-164849ED9AA7}">
      <text>
        <r>
          <rPr>
            <b/>
            <sz val="9"/>
            <color indexed="81"/>
            <rFont val="Tahoma"/>
            <family val="2"/>
          </rPr>
          <t>User:</t>
        </r>
        <r>
          <rPr>
            <sz val="9"/>
            <color indexed="81"/>
            <rFont val="Tahoma"/>
            <family val="2"/>
          </rPr>
          <t xml:space="preserve">
method-based</t>
        </r>
      </text>
    </comment>
    <comment ref="B218" authorId="0" shapeId="0" xr:uid="{298B154F-06E8-42C1-980A-F5A1413A8AB3}">
      <text>
        <r>
          <rPr>
            <b/>
            <sz val="9"/>
            <color indexed="81"/>
            <rFont val="Tahoma"/>
            <family val="2"/>
          </rPr>
          <t>User:</t>
        </r>
        <r>
          <rPr>
            <sz val="9"/>
            <color indexed="81"/>
            <rFont val="Tahoma"/>
            <family val="2"/>
          </rPr>
          <t xml:space="preserve">
TraceIT Tissue Marker
excluded</t>
        </r>
      </text>
    </comment>
    <comment ref="B238" authorId="0" shapeId="0" xr:uid="{CE9AACF6-72FE-4BDA-B053-02CD7DE62116}">
      <text>
        <r>
          <rPr>
            <b/>
            <sz val="9"/>
            <color indexed="81"/>
            <rFont val="Tahoma"/>
            <family val="2"/>
          </rPr>
          <t>User:</t>
        </r>
        <r>
          <rPr>
            <sz val="9"/>
            <color indexed="81"/>
            <rFont val="Tahoma"/>
            <family val="2"/>
          </rPr>
          <t xml:space="preserve">
phase 1
</t>
        </r>
      </text>
    </comment>
    <comment ref="B328" authorId="0" shapeId="0" xr:uid="{D67E07E4-E691-4045-B178-CF721C7AE204}">
      <text>
        <r>
          <rPr>
            <b/>
            <sz val="9"/>
            <color indexed="81"/>
            <rFont val="Tahoma"/>
            <family val="2"/>
          </rPr>
          <t>User:</t>
        </r>
        <r>
          <rPr>
            <sz val="9"/>
            <color indexed="81"/>
            <rFont val="Tahoma"/>
            <family val="2"/>
          </rPr>
          <t xml:space="preserve">
no efficacy outcomes
excluded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F66" authorId="0" shapeId="0" xr:uid="{89542F33-B68C-40B5-87C3-420A875A32D2}">
      <text>
        <r>
          <rPr>
            <b/>
            <sz val="9"/>
            <color indexed="81"/>
            <rFont val="Tahoma"/>
          </rPr>
          <t>User:</t>
        </r>
        <r>
          <rPr>
            <sz val="9"/>
            <color indexed="81"/>
            <rFont val="Tahoma"/>
          </rPr>
          <t xml:space="preserve">
Added at revision. Record originally excluded ('No survival outcome') because cell H132 of 'Abstract review' held the abstract of a different paper (row 131, Su et al., 10.1111/cas.16456). Abstract corrected by the review team; re-screened against PICOS and included — tumour-tissue transcriptomic readout (eligible under D12) with a reported survival association (eligible under Outcomes). Independent prognostic value not demonstrated (no multivariable analysis reported), so AA = no and the study does not enter 'Data extraction 2'. See 'QC log' ERR-2.</t>
        </r>
      </text>
    </comment>
    <comment ref="AA100" authorId="0" shapeId="0" xr:uid="{26412C57-D77E-481D-87BC-2CC0F50BB559}">
      <text>
        <r>
          <rPr>
            <b/>
            <sz val="9"/>
            <color indexed="81"/>
            <rFont val="Tahoma"/>
          </rPr>
          <t>User:</t>
        </r>
        <r>
          <rPr>
            <sz val="9"/>
            <color indexed="81"/>
            <rFont val="Tahoma"/>
          </rPr>
          <t xml:space="preserve">
QC correction (QC log AA-4): abstract states "multivariate analysis revealed age, high monocyte infiltration, and high CD68-positive cell infiltration as independent prognostic factors for overall survival". Previously coded No in error. No external validation cohort - reflected in lower evidence level.</t>
        </r>
      </text>
    </comment>
    <comment ref="AA106" authorId="0" shapeId="0" xr:uid="{7A916AEF-1100-4F10-B9D5-3E07735EFBD1}">
      <text>
        <r>
          <rPr>
            <b/>
            <sz val="9"/>
            <color indexed="81"/>
            <rFont val="Tahoma"/>
          </rPr>
          <t>User:</t>
        </r>
        <r>
          <rPr>
            <sz val="9"/>
            <color indexed="81"/>
            <rFont val="Tahoma"/>
          </rPr>
          <t xml:space="preserve">
QC correction (QC log AA-1): column T states hypoxia score is an independent prognostic factor, adjusted for age/TNM, with external validation in ICGC PACA-CA and PACA-AU. Previously coded No in error.</t>
        </r>
      </text>
    </comment>
    <comment ref="AA109" authorId="0" shapeId="0" xr:uid="{BA97227B-5749-4ADA-8CAA-AEA7D497A5B3}">
      <text>
        <r>
          <rPr>
            <b/>
            <sz val="9"/>
            <color indexed="81"/>
            <rFont val="Tahoma"/>
          </rPr>
          <t>User:</t>
        </r>
        <r>
          <rPr>
            <sz val="9"/>
            <color indexed="81"/>
            <rFont val="Tahoma"/>
          </rPr>
          <t xml:space="preserve">
QC correction (QC log AA-2): column T states CSCLPI is an independent prognostic index adjusted for clinical covariates, validated in GEO and CPTAC. Previously coded No in error.</t>
        </r>
      </text>
    </comment>
    <comment ref="AA110" authorId="0" shapeId="0" xr:uid="{E3067CC7-E064-4B29-B61B-42829AEFC382}">
      <text>
        <r>
          <rPr>
            <b/>
            <sz val="9"/>
            <color indexed="81"/>
            <rFont val="Tahoma"/>
          </rPr>
          <t>User:</t>
        </r>
        <r>
          <rPr>
            <sz val="9"/>
            <color indexed="81"/>
            <rFont val="Tahoma"/>
          </rPr>
          <t xml:space="preserve">
QC correction (QC log AA-3): column T states the risk score is independent in multivariable Cox, with GEO validation cohort. Previously coded No in error.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6" authorId="0" shapeId="0" xr:uid="{5AAFDD6F-595B-4AA9-8A0F-362D74235578}">
      <text>
        <r>
          <rPr>
            <b/>
            <sz val="9"/>
            <color indexed="81"/>
            <rFont val="Tahoma"/>
            <charset val="1"/>
          </rPr>
          <t xml:space="preserve">User: </t>
        </r>
        <r>
          <rPr>
            <sz val="8"/>
            <color indexed="81"/>
            <rFont val="Tahoma"/>
            <family val="2"/>
          </rPr>
          <t>bioinformatic analysis of patient/public datasets is not considered an in vivo experimental model</t>
        </r>
        <r>
          <rPr>
            <sz val="9"/>
            <color indexed="81"/>
            <rFont val="Tahoma"/>
            <charset val="1"/>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0" authorId="0" shapeId="0" xr:uid="{8119ACBD-A2F6-4CC4-8970-16869FC8F432}">
      <text>
        <r>
          <rPr>
            <b/>
            <sz val="9"/>
            <color indexed="81"/>
            <rFont val="Tahoma"/>
          </rPr>
          <t>User:</t>
        </r>
        <r>
          <rPr>
            <sz val="9"/>
            <color indexed="81"/>
            <rFont val="Tahoma"/>
          </rPr>
          <t xml:space="preserve">
Source: 'Data extraction' row 108 — Ge J, Cai J, Zhang G, Li D, Tao L (2025), 'SPP1+ macrophages facilitate pancreatic cancer progression via ITGB6-mediated interactions'. Added at revision: the study is coded 'independent prognostic biomarker = Yes' in 'Data extraction'!AA108 but had been omitted from this evidence table.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96A5CF7-AA74-4F62-A7FD-16184A75EF69}" keepAlive="1" name="Query - GSM1843893_54018" description="Connection to the 'GSM1843893_54018' query in the workbook." type="5" refreshedVersion="8" background="1" saveData="1">
    <dbPr connection="Provider=Microsoft.Mashup.OleDb.1;Data Source=$Workbook$;Location=GSM1843893_54018;Extended Properties=&quot;&quot;" command="SELECT * FROM [GSM1843893_54018]"/>
  </connection>
</connections>
</file>

<file path=xl/sharedStrings.xml><?xml version="1.0" encoding="utf-8"?>
<sst xmlns="http://schemas.openxmlformats.org/spreadsheetml/2006/main" count="21834" uniqueCount="10888">
  <si>
    <t>Title</t>
  </si>
  <si>
    <t>Authors</t>
  </si>
  <si>
    <t>DOI</t>
  </si>
  <si>
    <t>Mapping cellular heterogeneity and dynamic interactions in pancreatic cancer</t>
  </si>
  <si>
    <t>Sandhya T, Kumari S, Meghapriya A, Manam VKC, Nagaraju GP, Srilatha M.</t>
  </si>
  <si>
    <t>10.1016/j.jconrel.2026.114757</t>
  </si>
  <si>
    <t>A Sequential Proteomic Relay Defines a Decade-long Pre-diagnostic Window for Pancreatic Cancer</t>
  </si>
  <si>
    <t>Lehrer S, Rheinstein PH.</t>
  </si>
  <si>
    <t>10.21873/cdp.10520</t>
  </si>
  <si>
    <t>Comprehensive machine learning identifies anoikis signatures predicting therapeutic resistance and survival in gastric cancer</t>
  </si>
  <si>
    <t>Liu F, Zhou Y, Xie Y, Dong Z, Dao C, Wang J, Li Y, Guo Y, Pan Z, Liang F.</t>
  </si>
  <si>
    <t>10.1038/s41598-026-38996-5</t>
  </si>
  <si>
    <t>Identifying of Ubiquitin-Fold Modifier 1 as a Potential Prognostic Biomarker for Unresectable Pancreatic Cancer by Proteomics Analysis</t>
  </si>
  <si>
    <t>Wang J, Xu K, Xu L, Geng J, Liu C, Gu X, Li X.</t>
  </si>
  <si>
    <t>10.2147/CMAR.S573143</t>
  </si>
  <si>
    <t>Spatial transcriptomics reveals the mechanistic role of lactate metabolism in the pancreatic ductal adenocarcinoma microenvironment</t>
  </si>
  <si>
    <t>Gao F, Tang Z, Lian J, Zhang L.</t>
  </si>
  <si>
    <t>10.3389/fimmu.2026.1743187</t>
  </si>
  <si>
    <t>Network divergence analysis identifies adaptive gene modules and two orthogonal vulnerability axes in pancreatic cancer</t>
  </si>
  <si>
    <t>Nelson B, Delgado-Coka L, Marchenko N, Escobar-Hoyos LF, Shroyer KR, Yurovsky A, Ideker T, Balázsi G, MacCarthy T, Powers S.</t>
  </si>
  <si>
    <t>10.1002/1878-0261.70218</t>
  </si>
  <si>
    <t>Integrated inference of cancer gene expression from cell-free plasma chromatin</t>
  </si>
  <si>
    <t>Gulati GS, Vasseur D, Nawfal R, Sotudian S, Semaan K, Eid M, Seo JH, Phillips N, Canniff JJ, Savignano H, Chhetri SB, Jin Z, Ou Y, Bani MA, Lee GM, Trowbridge R, Epstein IB, Rickards G, Cordeiro PRDS, Zhang Z, Chehade REH, James B, Massard C, Italiano A, Hollebecque A, Soria JC, André F, Badoual C, Bellmunt J, Singh H, Aguirre AJ, Wolpin BM, Choueiri TK, Baca SC, Freedman ML.</t>
  </si>
  <si>
    <t>10.64898/2026.02.18.706026</t>
  </si>
  <si>
    <t>Signatures of Pancreatic Ductal Adenocarcinoma Uncovered by Integrative Multi-Omics Analysis</t>
  </si>
  <si>
    <t>Miao B, Lih TM, Hu Y, Zhang H.</t>
  </si>
  <si>
    <t>10.3390/cancers18040687</t>
  </si>
  <si>
    <t>Comprehensive analysis of mitochondrial unfolded protein response related genes for prognosis and therapeutic response in pancreatic cancer</t>
  </si>
  <si>
    <t>Li C, Lu C, Ma Z, Zhao T, Xiao M, Xu Z, Sun Z, Wu Q, Wang L, Zhao L.</t>
  </si>
  <si>
    <t>10.3389/fimmu.2026.1717925</t>
  </si>
  <si>
    <t>Multi-scale systems toxicology defines a KLF5-centered adverse outcome pathway linking DEHP exposure to pancreatic cancer progression and signaling programs relevant to therapy tolerance</t>
  </si>
  <si>
    <t>Chen J, Pang H, Wang J, Guo J, Huang T, Zhou H.</t>
  </si>
  <si>
    <t>10.3389/fcell.2026.1769023</t>
  </si>
  <si>
    <t>Integrative Transcriptomic and Proteomic Profiling Defines Secretory and Immune Related Subtypes in Pancreatic Ductal Adenocarcinoma</t>
  </si>
  <si>
    <t>Lin S, Yao X, Guo P, Shi H, Luo H, Ke K, Teng T, Weng S.</t>
  </si>
  <si>
    <t>10.1021/acs.jproteome.5c01146</t>
  </si>
  <si>
    <t>UNC93B1 promotes pancreatic cancer progression through modulation of cGAS-STING signaling</t>
  </si>
  <si>
    <t>Yang H, Li Y, Su J, Zhang H, Zhu W, Shen K, Xu W.</t>
  </si>
  <si>
    <t>10.3389/fimmu.2026.1718849</t>
  </si>
  <si>
    <t>Circadian-rhythm-based dynamics of the secretome in molecular subtypes of pancreatic ductal adenocarcinoma</t>
  </si>
  <si>
    <t>Vellan CJ, Peng Soon K, Abdul Aziz A, Jacqueline Jayapalan J.</t>
  </si>
  <si>
    <t>10.1080/14789450.2026.2634792</t>
  </si>
  <si>
    <t>Identification of serum protein biomarkers for pre-cancerous lesions associated with pancreatic ductal adenocarcinoma</t>
  </si>
  <si>
    <t>Mearns H, Long JS, Lilla S, Hodge K, Ladds MJGW, Nixon C, Fernández-Palanca P, Zanivan S, Acedo P, Pereira SP, Ryan KM.</t>
  </si>
  <si>
    <t>10.1002/1878-0261.70213</t>
  </si>
  <si>
    <t>Emerging roles of non-coding RNAs in the tumor microenvironment of pancreatic cancer: Focusing on current challenges and future directions</t>
  </si>
  <si>
    <t>Cui XT, Li CL, Zhong X, Liu YK, Liu SG, Wang ZS.</t>
  </si>
  <si>
    <t>10.1016/j.gene.2026.150063</t>
  </si>
  <si>
    <t>Single-Cell Analysis of Chemotherapy-induced Remodeling Reveals CD276-driven Basal-like Chemoresistance in Pancreatic Cancer</t>
  </si>
  <si>
    <t>Zhang Y, Du Y, Wang J, Wang D, Li J, Zhang J, Zhao Y, Sun S, Sun H, Qi J, Bao R, Shao C, Zhang M, He X, Zhang L, Zhou C, Wang D, Su B, Zou D, Ye Y.</t>
  </si>
  <si>
    <t>10.1053/j.gastro.2025.09.043</t>
  </si>
  <si>
    <t>Multi-omic data integration and exploiting metabolic models using systems biology approach increase precision in subtyping and early diagnosis of cancer</t>
  </si>
  <si>
    <t>Tanıl E, Nikerel E.</t>
  </si>
  <si>
    <t>10.1002/qub2.70012</t>
  </si>
  <si>
    <t>Inferring Clinically Relevant Molecular Subtypes of Pancreatic Cancer from Routine Histopathology Using Deep Learning</t>
  </si>
  <si>
    <t>Akbar AR, Levya A, Esnakula A, Hasanov E, Noonan A, Manne U, Sahai V, Meng L, Tsai S, Parwani A, Chen W, Manne A, Niazi MKK.</t>
  </si>
  <si>
    <t>10.21203/rs.3.rs-8545050/v1</t>
  </si>
  <si>
    <t>An oncogenic KRAS-driven secretome involving TNFα promotes niche preparation prior to pancreatic cancer onset</t>
  </si>
  <si>
    <t>Allgöwer C, Mulaw MA, Nagai J, Wiedenmann S, Ringel EA, Ferrara B, Piemonti L, Maulana TI, Ferreira LT, Flinders A, Teufel C, Reichardt L, Lopatta PB, Srinivasan D, Lahusen A, Seufferlein T, Gaisa NT, Beck A, Lindenmayer J, Melzer MK, Zimmer E, Roger E, Heller S, Löhr JM, Liebau S, Loskill P, Lin YN, Camisa PR, Jorgensen C, Crippa S, Meier M, Hohwieler M, Costa IG, Breunig M, Kleger A.</t>
  </si>
  <si>
    <t>10.1186/s12943-025-02541-1</t>
  </si>
  <si>
    <t>Randomized, multicenter Phase III trial of adjuvant chemotherapy with modified FOLFIRINOX versus capecitabine or gemcitabine in patients with resected ampullary adenocarcinoma</t>
  </si>
  <si>
    <t>Roth GS, Cros J, Neuzillet C, Barbier E, Guarssifi M, Bennacer A, Ducreux M, Muller M, Edeline J, Manfredi S, Williet N, Dusetti N, Laurent-Puig P, Ruffino V, Chanez B, Nicolle R, Taieb J, Malka D.</t>
  </si>
  <si>
    <t>10.1016/j.dld.2026.01.211</t>
  </si>
  <si>
    <t>PCDH1 facilitates migration, proliferation, and stemness of pancreatic cancer cells through PI3K-Akt signaling</t>
  </si>
  <si>
    <t>Yang Z, Zhang Z, Song Y, Dai C, Zhang W, Zhao D.</t>
  </si>
  <si>
    <t>10.3389/fonc.2025.1696695</t>
  </si>
  <si>
    <t>Integrated multi-omics and single-cell analysis identify SERPINE1 as a key mediator of the inflammatory tumor microenvironment in PDAC</t>
  </si>
  <si>
    <t>Wang D, Chen Q, Li CM, Xie Y, Yuan C, Lang R, Jiang WT.</t>
  </si>
  <si>
    <t>10.3389/fimmu.2025.1716878</t>
  </si>
  <si>
    <t>Prehabilitation as a Biologically Active Intervention Is Associated with the Remodeling of the Pancreatic Tumor-Immune Microenvironment</t>
  </si>
  <si>
    <t>Stubbins R, Li B, Vasquez M, Gorman BK, Zambelas J, Allenson K, Dhala A, Dong W, Zhao H, Wong S.</t>
  </si>
  <si>
    <t>10.3390/ijms27020943</t>
  </si>
  <si>
    <t>Identification of Prognostic Genes and Establishment of a Risk Score Model Related to Pancreatic Adenocarcinoma and Brown Adipose Tissue Based on Transcriptomics and Experimental Validation</t>
  </si>
  <si>
    <t>Kang B, Wang W, Guo X, Bai T, Lv C, Shen Y.</t>
  </si>
  <si>
    <t>10.3390/genes17010048</t>
  </si>
  <si>
    <t>Machine learning identifies disulfidptosis-related gene signature for pancreatic cancer prognosis and immune infiltration</t>
  </si>
  <si>
    <t>Pei Y, Cheng M, Yu T, Ma W, Sun X, Zhang J, Li J, Li W, Zhou Y, Hu H, Qi Y, Liu Y, Wang Y.</t>
  </si>
  <si>
    <t>10.1007/s12672-026-04463-w</t>
  </si>
  <si>
    <t>Cancer-associated fibroblast subtypes in the tumor microenvironment of prostate cancer and associations to patient outcomes</t>
  </si>
  <si>
    <t>Blanke ML, Salachan PV, Georgsen JB, Fredsøe J, Ulhøi B, Borre M, Sørensen KD.</t>
  </si>
  <si>
    <t>10.1002/path.70023</t>
  </si>
  <si>
    <t>AMIGO2 as a Novel Biomarker Predicting Poor Prognosis and Associated with Adhesion-Driven Metastasis in Pancreatic Adenocarcinoma</t>
  </si>
  <si>
    <t>Chen ZS, Chang TS, Shen WJ, Liu SJ, Wang CY, Lee YK, Hsu WH, Wang WJ.</t>
  </si>
  <si>
    <t>10.7150/ijms.121794</t>
  </si>
  <si>
    <t>Molecular Subtyping and Prognostic Prediction in Pancreatic Cancer Based on Mitophagy-Related Genes</t>
  </si>
  <si>
    <t>Cai Y, Yue T, Ma Y, Liu G, Zhang J, Rong L.</t>
  </si>
  <si>
    <t>10.7150/ijms.121350</t>
  </si>
  <si>
    <t>Integrative multi-omics reveal a CD4⁺ T cell-derived six-gene signature linking the immune-stromal ecosystem to prognosis and immunotherapy selection in pancreatic cancer</t>
  </si>
  <si>
    <t>Liang Y, Ma S, Chen X, Su Y, Zhong D, Yan H, Chen Y, Wang M, Leng Z, Huang X.</t>
  </si>
  <si>
    <t>10.1186/s12885-026-15613-2</t>
  </si>
  <si>
    <t>SLC25A39 binds and modulates PRDX1 to suppress ROS-induced necroptosis in hepatocellular carcinoma</t>
  </si>
  <si>
    <t>Liu W, Kuang T, Dong K, Li M, Deng W, Yu J.</t>
  </si>
  <si>
    <t>10.1016/j.intimp.2026.116246</t>
  </si>
  <si>
    <t>Glycolytic heterogeneity drives metabolic-targeted therapy in pancreatic ductal adenocarcinoma</t>
  </si>
  <si>
    <t>Chianese U, Papulino C, Saggese G, Ali A, Ciotola M, Lonardo E, Cortese M, Favale G, Di Mauro A, La Gioia D, Golino V, Sommella E, Campiglia P, Franco R, Ciardiello F, De Vita F, Carafa V, Altucci L, Benedetti R.</t>
  </si>
  <si>
    <t>10.1038/s41392-025-02546-8</t>
  </si>
  <si>
    <t>LY6D identifies persistent stem-like cells driving pancreatic tumourigenesis</t>
  </si>
  <si>
    <t>Shi J, Wang X, Tang Y, Meng S, Zhang Z, Lu P, Xu J, Yu F, Wang X, Wang Z, Sun Y, Xue J.</t>
  </si>
  <si>
    <t>10.1136/gutjnl-2025-336460</t>
  </si>
  <si>
    <t>10.64898/2026.01.06.26343539</t>
  </si>
  <si>
    <t>Analysis of molecular subtypes and prognostic signature of senescence-associated secretory phenotype in pancreatic cancer</t>
  </si>
  <si>
    <t>Kuang Y, Jia M, Zhu Y, Xiang Z.</t>
  </si>
  <si>
    <t>10.7717/peerj.20476</t>
  </si>
  <si>
    <t>Prognostic model for pancreatic cancer based on machine learning of routine slides and transcriptomic tumor analysis</t>
  </si>
  <si>
    <t>Takamatsu M, Tanaka M, Masugi Y, Inoue Y, Nagano H, Le TN, Nishida K, Sawa Y, Sugiura K, Kawaguchi Y, Kazami Y, Nakai Y, Hamada T, Suzuki T, Hara K, Kurebayashi Y, Takeda T, Sasahira N, Uematsu Y, Uemura S, Fujishiro M, Hasegawa K, Kitago M, Takahashi Y, Sekine S, Ushiku T, Takeuchi K; GTK Pancreatic Cancer Study Group in Japan.</t>
  </si>
  <si>
    <t>10.1038/s41416-025-03308-7</t>
  </si>
  <si>
    <t>Integrative multi-omics and radiogenomic profiling decodes NNK-related tumor remodeling and prognostic stratification in pancreatic cancer</t>
  </si>
  <si>
    <t>Xie Z, Fang Y, Huang J, Shen J, Li J, Li H, Zeng M, Tang Q, Zhu Q, Zhou J, Hong M, Xu Y, Sun H.</t>
  </si>
  <si>
    <t>10.1097/JS9.0000000000004732</t>
  </si>
  <si>
    <t>CRISPR-Cas13a diagnostics for circulating microbial transcripts in pancreatic cancer</t>
  </si>
  <si>
    <t>Mehmood MS, Iqbal I, Hajj F.</t>
  </si>
  <si>
    <t>10.1097/MS9.0000000000004392</t>
  </si>
  <si>
    <t>Integrative immunogenomic profiling identifies CALU as a brown adipocyte-linked modulator of progression and treatment response in pancreatic cancer</t>
  </si>
  <si>
    <t>Wu F, Cai X, Qian Z, Song G, Zhang X, Ding T, Xu W, Wang W.</t>
  </si>
  <si>
    <t>10.1007/s12672-025-04309-x</t>
  </si>
  <si>
    <t>Integrated Bioinformatics and Experimental Analysis of Argonaute Family Members in Pancreatic Adenocarcinoma</t>
  </si>
  <si>
    <t>Gulbey O, Duran T.</t>
  </si>
  <si>
    <t>10.21873/invivo.14178</t>
  </si>
  <si>
    <t>Low CTDNEP1 Expression Predicts Poor Prognosis and Is Associated With Immune Modulation in Pancreatic Cancer</t>
  </si>
  <si>
    <t>Nii M, Hayata T.</t>
  </si>
  <si>
    <t>10.21873/cgp.20567</t>
  </si>
  <si>
    <t>Comparative Tumor Microenvironment Analysis for HCC and PDAC Using KMplotter</t>
  </si>
  <si>
    <t>Chang WH, Shah D, Myers S, Potts M, Qazi S, Trieu V.</t>
  </si>
  <si>
    <t>10.3390/ijms262411920</t>
  </si>
  <si>
    <t>Single-Cell Sequencing Unravels Pancreatic Cancer: Novel Technologies Reveal Novel Aspects of Cellular Heterogeneity and Inform Therapeutic Strategies</t>
  </si>
  <si>
    <t>Chen K, Chen Z, Wang J, Zhou M, Liu Y, Xu B, Yu Z, Li Y, Yang G, Xu T.</t>
  </si>
  <si>
    <t>10.3390/biomedicines13123024</t>
  </si>
  <si>
    <t>Innovations in Oncology Diagnostics: Genetic Research and Liquid Biopsy as Tools of Personalised Medicine</t>
  </si>
  <si>
    <t>Niyazbekova L, Marku E, Petkov P, Karimova N, Ulmasov F.</t>
  </si>
  <si>
    <t>10.31557/APJCP.2025.26.12.4549</t>
  </si>
  <si>
    <t>Single-cell and spatial transcriptomics reveal the interaction between PRRX2-driven epithelial cells and SPP1+ macrophages in mediating gemcitabine resistance in pancreatic ductal adenocarcinoma</t>
  </si>
  <si>
    <t>Liu J, Li Z, Liu G, Pei Z, Liu W, Yang W, Li F, Huo L.</t>
  </si>
  <si>
    <t>10.1097/CM9.0000000000003966</t>
  </si>
  <si>
    <t>The Emerging Triad in Cancer and Aging: Cellular Senescence, Microbiome, and Tumor Microenvironment</t>
  </si>
  <si>
    <t>Gong X, Wang S, Xia Q.</t>
  </si>
  <si>
    <t>10.14336/AD.2025.1495</t>
  </si>
  <si>
    <t>A window trial in metastatic pancreatic ductal adenocarcinoma reveals resistance mechanisms to targeting the KRAS-MEK pathway</t>
  </si>
  <si>
    <t>Tsuda M, Keith D, Daniel CJ, Pelz C, Blise KE, Ozmen TY, Ozmen F, Hawthone K, Eng JR, Li X, Wang X, Zimny H, Sivagnanam S, Betre K, Kirchberger N, Chong B, Lee J, Matter A, Smith A, Agritelley ES, Waugh T, Sannecy A, Alarcon K, Youm I, Protzek S, Egger J, English IA, Yang M, Shah VM, Link JM, Creason AL, Worth PJ, Goodyear SM, Chin K, Muschler JL, Suciu CG, Corless CL, Cao S, Soucek L, Kardosh A, Coussens LM, Brody JR, Lopez CD, Mills GB, Sears RC.</t>
  </si>
  <si>
    <t>10.64898/2025.12.12.693851</t>
  </si>
  <si>
    <t>Characterization of pancreatic cancer stem cells and construction of a stem cell-based prognostic signature</t>
  </si>
  <si>
    <t>Fang J, Ji H, Wang M, Zheng B, Zhou J, Xiao C.</t>
  </si>
  <si>
    <t>10.1038/s41598-025-33029-z</t>
  </si>
  <si>
    <t>Combined action of suicide gene exosomes from pancreatic cancer-associated fibroblasts and from mesenchymal stem cells as a pancreatic ductal adenocarcinoma treatment approach</t>
  </si>
  <si>
    <t>Jakubechova J, Altanerova U, Andrezal M, Vanova D, Zeleznikova T, Bartek P, Cihova M, Smolkova B, Buocikova V, Makovicky P, Jakic K, Burikova M, Urbanova M, Repaska V, Spanik B, Tomas M, Dubovan P, Kolnikova G, Zdrahal Z, Pustka V, Potesil D, Altaner C.</t>
  </si>
  <si>
    <t>10.1186/s12935-025-04130-0</t>
  </si>
  <si>
    <t>PLAAT2 facilitates the development of pancreatic cancer and serves as a predictor of resistance to chemotherapy</t>
  </si>
  <si>
    <t>Chen Q, Liang T, Wu C, Lu J, Li X, Wan J, Lu Y, Guo Q.</t>
  </si>
  <si>
    <t>10.1186/s12885-025-15481-2</t>
  </si>
  <si>
    <t>PRSS23 promotes pancreatic cancer progression through regulating Hippo-YAP activity</t>
  </si>
  <si>
    <t>Liu Z, Jiang Q, Sun Y, Song Y, Yu B.</t>
  </si>
  <si>
    <t>10.1016/j.bbrc.2025.153157</t>
  </si>
  <si>
    <t>Integrative Analysis of eQTL Genes Reveals Key Biomarkers and Mechanisms for Early Diagnosis of Pancreatic Ductal Adenocarcinoma</t>
  </si>
  <si>
    <t>Wang X, Zhang X, Liang S, Wang J, Xie Y, Wang J, Chen B.</t>
  </si>
  <si>
    <t>10.1177/11769351251400465</t>
  </si>
  <si>
    <t>MEG3 Promoter Methylation and F11 Receptor (F11R) Overexpression Define a High-Risk Subtype of Diabetic Pancreatic Cancer</t>
  </si>
  <si>
    <t>Yamazaki K, Mizukami H, Yamada T, Hara Y, Tamba H, Tatara Y, Wang Z, Itaya A, Kushibiki H, Ryuzaki M, Sasaki T, Ruike H, Ogasawara S, Tu Y, Ishido K, Itoh K, Hakamada K.</t>
  </si>
  <si>
    <t>10.1016/j.modpat.2025.100953</t>
  </si>
  <si>
    <t>Transgelin defines pro-tumorigenic cancer-associated fibroblasts in pancreatic cancer</t>
  </si>
  <si>
    <t>Wang X, Shinjo K, Kumegawa K, Maruyama R, Mii S, Shiraki Y, Nishimura T, Murofushi Y, Suzuki M, Kabasawa T, Futakuchi M, Kanai A, Suzuki Y, Enomoto A, Kondo Y.</t>
  </si>
  <si>
    <t>10.1038/s41416-025-03299-5</t>
  </si>
  <si>
    <t>Better pancreatic adenocarcinoma outcomes linked to anti-EBV TCR CDR3 detection via tumor RNAseq files</t>
  </si>
  <si>
    <t>Baker MC, Paul S, Lewis GV, Goel N, Huda TI, Singh T, Song JJ, Blanck G.</t>
  </si>
  <si>
    <t>10.1016/j.humimm.2025.111633</t>
  </si>
  <si>
    <t>c-Rel drives pancreatic cancer metastasis through fibronectin-integrin signaling-induced isolation stress resistance and EMT</t>
  </si>
  <si>
    <t>Bakırdöğen D, Görgülü K, Xin J, Richter L, Alcalá S, Ruiz-Cañas L, Dai C, Frank KJ, Wu N, Diakopoulos KN, Ozturk H, Demircioğlu D, Peschke K, Ranjan R, Fusco F, Martinez-Useros J, Fernandez-Aceñero MJ, Chhabra NF, López-Gil JC, Ai J, Ruess DA, Kaya-Aksoy E, Schmidt F, Kohlmann L, Berninger A, Yang H, Schicktanz F, Steiger K, Demir IE, Schmid RM, Reichert M, Adli M, Lesina M, Sainz B Jr, Algül H.</t>
  </si>
  <si>
    <t>10.1186/s12943-025-02486-5</t>
  </si>
  <si>
    <t>Senescence-driven molecular subtyping in pancreatic cancer: a multi-omics framework for precision medicine</t>
  </si>
  <si>
    <t>Shi M, Li P, Li B, Wang H, Yin X, Shi X, Gao S, Li Y, Teng C, Yuan S, Liu X, Fu Z, Kang X, Jin W, Song B, Zheng K, Zhang Y, Xu X, Guo S, Jin G.</t>
  </si>
  <si>
    <t>10.1186/s12885-025-15341-z</t>
  </si>
  <si>
    <t>Serial proteomic analysis identifies small extracellular vesicle-MASP2 as an early biomarker of chemotherapy response in advanced pancreatic cancer</t>
  </si>
  <si>
    <t>Dey S, Pandya D, Lo T, Narbutas R, Khandpur B, Krumholtz P, Shervinrad M, Sullivan K, August D, Evans S, Nair S, Okby N, Niland G, Frank RC.</t>
  </si>
  <si>
    <t>10.1016/j.tranon.2025.102636</t>
  </si>
  <si>
    <t>Transcriptomics analysis unveils the complex interplay between diabetes and hypertension in regulating renal cell carcinoma pathway followed by pancreatic metastasis</t>
  </si>
  <si>
    <t>Islam KMT, Khanam R, Roy A, Mohiuddin RB, Akter J, Haque S, Al Ashik SA, Sarker S, Mohiuddin AKM, Mahmud S.</t>
  </si>
  <si>
    <t>10.1016/j.jgeb.2025.100616</t>
  </si>
  <si>
    <t>Efferocytosis-associated genes serve as prognostic biomarkers for pancreatic ductal adenocarcinoma and identify P2RY6 as a therapeutic target</t>
  </si>
  <si>
    <t>Wang X, Wang W, Yang C, Wang P, Liu Y, Yu L, Zhang S, Yan X, Wang J.</t>
  </si>
  <si>
    <t>10.3389/fimmu.2025.1708441</t>
  </si>
  <si>
    <t>Enhanced oral nanomedicine utilizing biomineralized oncolytic virus for synergistic gastrointestinal cancer therapy</t>
  </si>
  <si>
    <t>Hu Z, Sun Y, Yu S, Zheng F, Yan Z, Lu N, Ye L, Yuan S, Zhu Y, Deng J, Wang J, Bai Y.</t>
  </si>
  <si>
    <t>10.1016/j.mtbio.2025.102583</t>
  </si>
  <si>
    <t>A mitochondria-related gene-based signature predicts pancreatic ductal adenocarcinoma clinical outcome and revealed CAMK2A/THEM4 regulates progression phenotypes and mitophagy in vivo and in vitro</t>
  </si>
  <si>
    <t>Nie G, Zhu Z, Huang J, Shi X, Yin X, Li G, Jin G.</t>
  </si>
  <si>
    <t>10.1186/s12967-025-07456-5</t>
  </si>
  <si>
    <t>Integrated bioinformatics and pharmacology reveal esculin's mechanism against pancreatic adenocarcinoma drug resistance</t>
  </si>
  <si>
    <t>Wang J, Gao H, Chen B, Liu Q, Wang S, Wang J, Hao Y, Duan R, Zhao L, Liang Z, Wei Y, Huang D.</t>
  </si>
  <si>
    <t>10.1016/j.phymed.2025.157583</t>
  </si>
  <si>
    <t>Ferroptosis-induced remodeling of glycosylation the immune microenvironment and improves survival in pancreatic cancer</t>
  </si>
  <si>
    <t>Tan H, Zhang H, Gao J, Wang L, Luan X.</t>
  </si>
  <si>
    <t>10.1186/s12957-025-04146-w</t>
  </si>
  <si>
    <t>Prognostic differential subpopulation classification and immunotherapy response prediction in pancreatic cancer patients based on the gene features of necrotizing apoptosis</t>
  </si>
  <si>
    <t>Liao K, Fu Z, Liu X, Yu X, Jin L, Cheng J, Yang D, Ai K, Liu Z, Guo D, Liu S, Yan X, Li Z, Xu M, Yan X, Gan J, Cheng Z, Zhu W, Cai M, Xu W, Li Z, Xu J, Wang X.</t>
  </si>
  <si>
    <t>10.3389/fimmu.2025.1592231</t>
  </si>
  <si>
    <t>Multiomics profiling Identifies MCMBP as a prognostic biomarker and a potential immune-related target in pancreatic ductal adenocarcinoma via the JAK-STAT3 pathway</t>
  </si>
  <si>
    <t>Zhang X, Ma J, Yuan H, Li Y, Wang Y, Chen Y, Zhang L, Li F, Ma X, Li B, Xu W, Wang Y.</t>
  </si>
  <si>
    <t>10.3389/fimmu.2025.1621927</t>
  </si>
  <si>
    <t>Single-cell transcriptomic analysis reveals key cell types and pathogenic genes associated with metastasis in pancreatic adenocarcinoma</t>
  </si>
  <si>
    <t>Shen S, Li Z, Yang H, Zhang X, Chen G, Pa C.</t>
  </si>
  <si>
    <t>10.1007/s10238-025-01974-8</t>
  </si>
  <si>
    <t>Deciphering the role of complement system genes in pancreatic cancer susceptibility and prognosis</t>
  </si>
  <si>
    <t>Langtry A, Rabadan R, Alonso L, Filip I, Sabroso-Lasa S, Moreno-Oya A, Lawlor R, Carrato A, Alvarez-Gallego R, Iglesias M, Molero X, Löhr MJ, Michalski CW, Perea J, O'Rorke M, Barberà VM, Tardón A, Farré A, Muñoz-Bellvís L, Crnogorac-Jurcevic T, Domínguez-Muñoz E, Gress TM, Greenhalf W, Sharp L, Balsells J, Costello E, Kleeff J, Kong B, Mora J, O'Driscoll D, Scarpa A, Ye W, Real FX, López de Maturana E, Malats N; PanGenEU Consortium Investigators.</t>
  </si>
  <si>
    <t>10.1038/s41467-025-65811-y</t>
  </si>
  <si>
    <t>Defensin-Rich Platelets Drive Pro-Tumorigenic Programs in Pancreatic Adenocarcinoma</t>
  </si>
  <si>
    <t>Gonzalez-Ruiz J, Sarmiento-Casas M, Bahena-Ocampo I, Espinosa M, Ceballos-Cancino G, Vazquez-Santillan K, Maldonado V, Melendez-Zajgla J.</t>
  </si>
  <si>
    <t>10.3390/ijms262210898</t>
  </si>
  <si>
    <t>S100 Calcium-Binding Protein P and Cathepsin E as Key Mediators in Pancreatic Cancer Tumorigenesis</t>
  </si>
  <si>
    <t>Meng Y, Deng Q, Zhang Y, Wei F, Wu J, Yan H.</t>
  </si>
  <si>
    <t>10.3390/biomedicines13112780</t>
  </si>
  <si>
    <t>A autophagy related gene signature to predict the prognosis of pancreatic carcinoma and tumor immune microenvironment evaluation</t>
  </si>
  <si>
    <t>Wang X, Wang X, Ying B.</t>
  </si>
  <si>
    <t>10.1038/s41598-025-26358-6</t>
  </si>
  <si>
    <t>Comprehensive transcriptomic analysis identifies Lrg1 as a potential therapeutic target for preventing muscle atrophy in cancer cachexia</t>
  </si>
  <si>
    <t>Lee H, Kim A, Son K, Choi A, Cha S, Shin H, Kim NS, Lee H.</t>
  </si>
  <si>
    <t>10.1152/ajpcell.00319.2025</t>
  </si>
  <si>
    <t>Prognostic and Immunological Significance of TIPARP in Pancreatic Cancer</t>
  </si>
  <si>
    <t>Jiang H, Niu W, Pan Y, Jiang Z, Wu J, Qiao Z, Jiang X, Huang L.</t>
  </si>
  <si>
    <t>10.1007/s10620-025-09546-2</t>
  </si>
  <si>
    <t>Tumor-intrinsic MHC-II activation in pancreatic ductal adenocarcinoma enhances immune response and treatment efficacy</t>
  </si>
  <si>
    <t>Chen C, Gribbin KP, Li X, Ozmen TY, Ozmen F, Sivagnanam S, Kim J, Blise KE, Yang X, Zhang Y, Dai RS, Keith D, Sherman MH, Dai MS, Coussens LM, Lopez CD, Sears RC, Mills GB, Byrne KT, Xia Z.</t>
  </si>
  <si>
    <t>10.1101/2025.10.21.683745</t>
  </si>
  <si>
    <t>PanSCOPE - Pancreatic cancer signature COllection for prognostic evaluation</t>
  </si>
  <si>
    <t>Oketch DJA, Giulietti M, Piva F.</t>
  </si>
  <si>
    <t>10.1016/j.pan.2025.11.001</t>
  </si>
  <si>
    <t>BNC2 as a novel driver of pancreatic cancer progression through transcriptional regulation of COL3A1 and epithelial-to-mesenchymal transition</t>
  </si>
  <si>
    <t>Li X, Yu T, Yu Z, Zou X, He J, Wang D, Shen X, Liu S, Liu B.</t>
  </si>
  <si>
    <t>10.1007/s12032-025-03139-9</t>
  </si>
  <si>
    <t>Identification of pancreatic subtypes and prognostic markers on the basis of changes in immunologic signature gene sets activity</t>
  </si>
  <si>
    <t>Fang J, Gao S, Wang M, Ni W, Du J, Lin W, Lin M.</t>
  </si>
  <si>
    <t>10.1097/MD.0000000000045385</t>
  </si>
  <si>
    <t>zDHHC-mediated palmitoylation modification patterns and tumor immune microenvironment infiltration characterization in pancreatic cancer</t>
  </si>
  <si>
    <t>Lu C, He Y, Zhang LQ, Miao JY, Wang W.</t>
  </si>
  <si>
    <t>10.1016/j.intimp.2025.115863</t>
  </si>
  <si>
    <t>Progression-free survival for unresectable non-metastatic locally advanced pancreatic cancer after surgical microwave ablation plus durvalumab and tremelimumab: phase-2 non-randomized prospective clinical trial</t>
  </si>
  <si>
    <t>Topal H, Venken T, Bassez A, Chiritescu G, Van Cutsem E, van der Merwe S, Lambrechts D, Topal B.</t>
  </si>
  <si>
    <t>10.1038/s43856-025-01186-x</t>
  </si>
  <si>
    <t>Development of a consensus molecular classifier for pancreatic ductal adenocarcinoma</t>
  </si>
  <si>
    <t>Villoslada-Blanco P, Alonso L, Sabroso-Lasa S, Maquedano M, Estudillo L, Real FX, López de Maturana E, Malats N.</t>
  </si>
  <si>
    <t>10.1186/s13073-025-01568-9</t>
  </si>
  <si>
    <t>Integration of bulk and single-cell transcriptomic data reveals a novel signature related to liver metastasis and basement membrane in pancreatic cancer</t>
  </si>
  <si>
    <t>Zhou D, Zhong C, Yang Q, Cui B, Wang Y.</t>
  </si>
  <si>
    <t>10.3389/fimmu.2025.1671956</t>
  </si>
  <si>
    <t>Deciphering immune landscapes: an ICD-lncRNA-derived prognostic signature for pancreatic adenocarcinoma</t>
  </si>
  <si>
    <t>Zhu H, Gan X, Shen D, Sun D.</t>
  </si>
  <si>
    <t>10.21037/tcr-2025-582</t>
  </si>
  <si>
    <t>Stimulator of interferon genes signaling network-driven prognostic signature for pancreatic cancer: Hub gene discovery with multimodal validation</t>
  </si>
  <si>
    <t>Yu W, Liao J, Li J, Wu Y.</t>
  </si>
  <si>
    <t>10.3892/ol.2025.15348</t>
  </si>
  <si>
    <t>Novel Machine Learning Approaches Revolutionize Pancreatic Malignancy Prognosis: Exploring Programed Cell Death</t>
  </si>
  <si>
    <t>Xu N, Miao X, Jiang J, Han X, Kuang L, Fan T, Zhang Q, Wang X.</t>
  </si>
  <si>
    <t>10.1155/mi/4068444</t>
  </si>
  <si>
    <t>Machine Learning-Based WGCNA Approach for Developing an Immunogenic Cell Death-Related Hub Gene Signature and Identification of AJM1 as a Prognostic Biomarker in Pancreatic Adenocarcinoma</t>
  </si>
  <si>
    <t>Ma T, Gongye X, Dongzhi C, Chai Y, Wang Q, Tian M.</t>
  </si>
  <si>
    <t>10.7150/ijms.119960</t>
  </si>
  <si>
    <t>Analysis of the SH3-Domain Kinase Binding Protein 1 Predictive Model for Pancreatic Ductal Adenocarcinoma and CCCTC-Binding Factor Transcriptional Regulatory Study</t>
  </si>
  <si>
    <t>Sun RZ, Qiao KP, Xu XL, Chen YH, Meng J.</t>
  </si>
  <si>
    <t>10.14740/wjon2668</t>
  </si>
  <si>
    <t>The Aging Microenvironment Is a Determinant of Immune Exclusion and Metastatic Fate in Pancreatic Cancer</t>
  </si>
  <si>
    <t>Gupta P, Murad R, Ling L, Zhang Y, Duong-Polk K, Huang W, Scortegagna M, Maganti S, Galapate CM, Commisso C.</t>
  </si>
  <si>
    <t>10.1158/0008-5472.CAN-25-1904</t>
  </si>
  <si>
    <t>Development of a ferroptosis-related signature and identification of NOTCH2 as a novel prognostic biomarker in pancreatic cancer</t>
  </si>
  <si>
    <t>Zhang S, Li X, Li X, Zhang Z, Zhu K, Guo J.</t>
  </si>
  <si>
    <t>10.3389/fimmu.2025.1659652</t>
  </si>
  <si>
    <t>OCIAD2-IQGAP1 interaction promotes pancreatic cancer progression by suppressing oxidative stress and mitochondria-mediated apoptosis</t>
  </si>
  <si>
    <t>Pan Z, Kong L, Shi F, Ying K, Xie H, Wu X, Lin G, Yao J, Chen Z, Wang Y, Chen G, Zhu Q.</t>
  </si>
  <si>
    <t>10.1016/j.cellsig.2025.112217</t>
  </si>
  <si>
    <t>Molecular, metabolic, and histological subtypes of pancreatic ductal adenocarcinoma and its tumor microenvironment: Insights into tumor heterogeneity and clinical implications</t>
  </si>
  <si>
    <t>Ohara Y, Liu H, Moreno P, Suzuki S, Hussain SP.</t>
  </si>
  <si>
    <t>10.1016/j.pharmthera.2025.108946</t>
  </si>
  <si>
    <t>Machine learning-based integration develops a lactate metabolism related gene signature for improving outcomes in pancreatic ductal adenocarcinoma</t>
  </si>
  <si>
    <t>Ge WL, Hou CQ, Zong QQ, Li DR, Peng YP, Li Q.</t>
  </si>
  <si>
    <t>10.1016/j.seminoncol.2025.152428</t>
  </si>
  <si>
    <t>A novel defined cuproptosis-related signature score to predict prognosis and immunotherapy efficacy in pancreatic cancer</t>
  </si>
  <si>
    <t>Ge W, Wang Y, Shentu D, Yue M, Wang Y.</t>
  </si>
  <si>
    <t>10.3892/ol.2025.15337</t>
  </si>
  <si>
    <t>Transcriptomic and Clinical Profiling Reveals LGALS3 as a Prognostic Oncogene in Pancreatic Cancer</t>
  </si>
  <si>
    <t>Scuderi G, Mijatovic S, Maksimovic-Ivanic D, Di Rosa M, Muñoz-Valle JF, Vizcaíno-Quirarte AM, Leone GM, Mangano K, Fagone P, Nicoletti F.</t>
  </si>
  <si>
    <t>10.3390/genes16101170</t>
  </si>
  <si>
    <t>Strong Association Between Higher Expression of Anillin Actin-binding Protein in Pancreatic Adenocarcinoma Tissues and Patient Survival Analyzed With the UALCAN and GEPIA Platforms Using the TCGA Database</t>
  </si>
  <si>
    <t>Yamashita SN, Tanaka Y, Islam S, Kitagawa T, Tokuda K, Paudel D, Giri S, Ohta T, Harada F, Nagayasu H, Kuramitsu Y.</t>
  </si>
  <si>
    <t>10.21873/cgp.20555</t>
  </si>
  <si>
    <t>Cellular states associated with metastatic organotropism and survival in patients with pancreatic ductal adenocarcinoma</t>
  </si>
  <si>
    <t>Chalabi Hajkarim M, May M, Amin AD, Jamison J, Tagore S, D'Souza E, Caprio L, Walsh ZH, Fan JL, Zhang M, Shah P, Abuzaid S, Michel A, Dajiang S, Wong W, Shaikh N, Ramaradj P, Bakir B, Kluger MD, Chabot J, Azizi E, Hibshoosh H, Rustgi AK, Raufi AG, Manji GA, Izar B.</t>
  </si>
  <si>
    <t>10.1038/s41588-025-02345-5</t>
  </si>
  <si>
    <t>Integrated Multiomics Validation of Key MUC Gene Expression for the Signature Biomarker in the Pakistani Cohort</t>
  </si>
  <si>
    <t>Naeem M, Munir N, Ahmed I, Basharat Z, Sultan A.</t>
  </si>
  <si>
    <t>10.1155/bmri/9777346</t>
  </si>
  <si>
    <t>High mesothelin expression is associated with low cytotoxic T cell infiltration in pancreatic cancer</t>
  </si>
  <si>
    <t>Liang O, White AL, Fielder T, Shin JS, Sagnella SM, Schmitz U, Yeo D.</t>
  </si>
  <si>
    <t>10.3389/fimmu.2025.1651687</t>
  </si>
  <si>
    <t>ITGB5-mediated biomechanical regulation in pancreatic ductal adenocarcinoma stroma impacts tumor progression and prognosis</t>
  </si>
  <si>
    <t>Yang A, Gu C, Liu Y, Luo B, Zeng Y, Zhou M, Li C, Pan C, Wu L, Hu Z, Zhang X, Gao F, Shi Y.</t>
  </si>
  <si>
    <t>10.1186/s12967-025-07119-5</t>
  </si>
  <si>
    <t>RNA Signature as Potential Diagnostic Marker for Differentiation of Pancreatic Cysts: A Pilot Study</t>
  </si>
  <si>
    <t>Freylikhman O, Seyfedinova S, Kamalova V, Vatian A, Boukhanovsky A, Kostareva A, Solonitsyn E, Kalinina O.</t>
  </si>
  <si>
    <t>10.3390/ijms26199680</t>
  </si>
  <si>
    <t>Comparison of Familial and Sporadic Pancreatic Cancer: Clinicopathological and Genomic Features</t>
  </si>
  <si>
    <t>Miura Y, Ohnami S, Ohshima K, Nagashima T, Okamura Y, Hatakeyama K, Urakami K, Akiyama Y, Ashida R, Ohgi K, Kato Y, Otsuka S, Dei H, Uesaka K, Yamaguchi K, Sugiura T.</t>
  </si>
  <si>
    <t>10.1245/s10434-025-18556-3</t>
  </si>
  <si>
    <t>Prognostic model establishment and immune microenvironment analysis based on transcriptomic data of long-term survivors of pancreatic ductal adenocarcinoma</t>
  </si>
  <si>
    <t>Lin L, Norrsell R, Andersson R, Shen X, Ansari D.</t>
  </si>
  <si>
    <t>10.1016/j.bbrep.2025.102280</t>
  </si>
  <si>
    <t>Dendritic cell-related gene signature in pancreatic cancer stratifies patient subtypes and implicates a KCTD14-TNF signaling axis</t>
  </si>
  <si>
    <t>Liang Y, Gu Y, Zhang Z, Zhong D, Yan H, Su Y, Chen Y, Wang F, Leng Z, Huang X.</t>
  </si>
  <si>
    <t>10.3389/fimmu.2025.1665906</t>
  </si>
  <si>
    <t>Serum fucosylated receptor expression-enhancing protein 5 as a biomarker for early stage pancreatic cancer</t>
  </si>
  <si>
    <t>Sogawa K, Yonekubo R, Shimizu M, Muraoka S, Adachi J, Takano S, Takizawa H, Ohtsuka M, Tomonaga T.</t>
  </si>
  <si>
    <t>10.3892/ol.2025.15302</t>
  </si>
  <si>
    <t>EDC4 enhances multi-drug chemosensitivity in pancreatic cancer via GR50-based profiling</t>
  </si>
  <si>
    <t>Qin C, Li T, Zhao B, Li Z, Zhao Y, Zhang X, Xie Y, Yan Y, Han J, Shao Q, Lin C, Wang W.</t>
  </si>
  <si>
    <t>10.1186/s12935-025-04000-9</t>
  </si>
  <si>
    <t>FNDC4 Drives Metastasis and Immune Evasion in Pancreatic Cancer</t>
  </si>
  <si>
    <t>Li J, Wu R, Jin X, Yang Y, Jiang K, Wang Y, Huang S, Tondi S, Lai CH, Dong S, Sabanovic B, Roberto M, Wen C, Jiang Y, Fu D, Aicher A, Shen B, Heeschen C.</t>
  </si>
  <si>
    <t>10.1158/0008-5472.CAN-25-1001</t>
  </si>
  <si>
    <t>Utility of peritoneal fluid for multiplexed mRNA profiling of peritoneal metastasis from pancreatic cancer</t>
  </si>
  <si>
    <t>Kulatheivam S, Jakobsen LLM, Burton M, Ainsworth AP, Fristrup C, Graversen M, Mortensen MB, Pfeiffer P, Tarpgaard LS, Detlefsen S.</t>
  </si>
  <si>
    <t>10.1016/j.prp.2025.156250</t>
  </si>
  <si>
    <t>Toward Precision Chemotherapy for Pancreatic Cancer Guided by Transcriptomic Signatures</t>
  </si>
  <si>
    <t>Chanez B, Delaye M, Fraunhoffer N, Iovanna J, Neuzillet C, Dusetti N.</t>
  </si>
  <si>
    <t>10.1002/ueg2.70124</t>
  </si>
  <si>
    <t>OCIAD2 as a novel prognostic and therapeutic biomarker for pancreatic cancer: A study based on transcriptomic signature and bioinformatics analysis</t>
  </si>
  <si>
    <t>Cui Z, Lei X, Gou Y, Wu Z, Huang X.</t>
  </si>
  <si>
    <t>10.1371/journal.pcbi.1013566</t>
  </si>
  <si>
    <t>Single-cell and multi-omics analysis identifies TRIM9 as a key ubiquitination regulator in pancreatic cancer</t>
  </si>
  <si>
    <t>Chen L, Ying X, Ma C, Tang Q, Chen S.</t>
  </si>
  <si>
    <t>10.3389/fimmu.2025.1631708</t>
  </si>
  <si>
    <t>Noninvasive Computed Tomography-Based Quantification of Tumor Fibrosis Predicts Pancreatic Cancer Response to Gemcitabine/Nab-Paclitaxel</t>
  </si>
  <si>
    <t>Yang Q, Mao Y, Han Y, Li K, Hu W, Zhou J, Gong X, Huang S, Zhang R, Liu L, Niu N, Li Y, Ji L, Yi X, Xue W, Ni D, Mao W, Luo P, Luo D, Cheng J.</t>
  </si>
  <si>
    <t>10.34133/research.0937</t>
  </si>
  <si>
    <t>Efficacy and safety of TAS-102 plus Surufatinib in third and later line metastatic pancreatic cancer: a prospective, single center and biomarker exploratory, phase II study</t>
  </si>
  <si>
    <t>Lu Y, Lin Q, Mo Y, Liu F, Zhang M, Huang R, Wang Y, Wang Y, Wang Z, Luo H, Guo G, Chen J, Liu Y, He M, Wang F, Wang F, Zhang D.</t>
  </si>
  <si>
    <t>10.1186/s12943-025-02437-0</t>
  </si>
  <si>
    <t>DUSP6 is upregulated in metastasis and influences migration and metabolism in pancreatic cancer cells</t>
  </si>
  <si>
    <t>Ruckert MT, Walsh RM, Bye BA, Eades AE, Yan W, Bednar F, Shi J, Lasse Opsahl EL, Pasca di Magliano M, Lyssiotis CA, VanSaun MN, Silveira VS.</t>
  </si>
  <si>
    <t>10.1038/s41598-025-12967-8</t>
  </si>
  <si>
    <t>Identification of A-to-I RNA editing profiles and their clinical relevance in pancreatic neuroendocrine neoplasms</t>
  </si>
  <si>
    <t>Xu Y, He N, Dai G, Zhou T, Ye M, Tang Q.</t>
  </si>
  <si>
    <t>10.1016/j.pan.2025.09.006</t>
  </si>
  <si>
    <t>Multiplexed Quantitation of Plasma Proteins by Targeted Mass Spectrometry for Early Diagnosis of Pancreatic Ductal Adenocarcinoma</t>
  </si>
  <si>
    <t>Korobkov DN, Molodtsov IA, Kononikhin AS, Bugrova AE, Indeykina MI, Brzhozovskiy AG, Kanner DY, Nikolaev EN, Vasilieva E, Komissarov AA.</t>
  </si>
  <si>
    <t>10.3390/ijms26189219</t>
  </si>
  <si>
    <t>Functional Precision in Pancreatic Cancer: Redefining Biomarkers with Patient-Derived Organoids</t>
  </si>
  <si>
    <t>Chew CA, Wun CM, Lee YF, Chee CE, Ho KY, Bonney GK.</t>
  </si>
  <si>
    <t>10.3390/ijms26189083</t>
  </si>
  <si>
    <t>Development and Validation of a Centrosome Amplification-Related Prognostic Model in Pancreatic Cancer: Multi-Omics Guided Risk Stratification and Tumor Microenvironment</t>
  </si>
  <si>
    <t>Sun Y, Hu T, Li Y, Li M.</t>
  </si>
  <si>
    <t>10.3390/cancers17182983</t>
  </si>
  <si>
    <t>Mapping the Proteomic Landscape of Pancreatic Cancer: Prognostic Insights and Subtype Stratification</t>
  </si>
  <si>
    <t>Aref AT, Grealey J, Pathan M, Noor Z, Anees A, Azad AKM, Smith DL, Humphries EM, Bucio-Noble D, Koh JMS, Sykes EK, Williams SG, Lyons RJ, Lucas N, Xavier D, Sahni S, Mittal A, Samra JS, Pearson JV, Waddell N, Kondrashova O, Chou A, Sioson L, Sheen A; Australian Pancreatic Cancer Genome Initiative (APGI); Hains PG, Robinson PJ, Zhong Q, Reddel RR, Gill AJ.</t>
  </si>
  <si>
    <t>10.1158/2767-9764.CRC-25-0229</t>
  </si>
  <si>
    <t>Proteomic Characterization Reveals CYP2S1 as a Mediator of Drug Resistance in PDAC</t>
  </si>
  <si>
    <t>Thiel V, Nadler WM, Kerner A, Kuhlmann L, Reitberger M, Vorberg T, Schwerd-Kleine P, Noll E, Giese NA, Yen HY, Steiger K, Vogel V, Klein C, Hackert T, Koschny R, Opitz CA, Trumpp A, Sprick MR, Rösli C.</t>
  </si>
  <si>
    <t>10.1097/MPA.0000000000002553</t>
  </si>
  <si>
    <t>Quantitative immunohistochemistry analysis of pancreatic adenocarcinoma upregulated factor expression in pancreatic cancer and its prognostic significance</t>
  </si>
  <si>
    <t>Kim JH, Na HY, Jung K, Jang D, Youn Y, Kim DH, Han HD, Hwang JH.</t>
  </si>
  <si>
    <t>10.4251/wjgo.v17.i9.109055</t>
  </si>
  <si>
    <t>DEAD/H-box RNA helicase 10 promotes pancreatic cancer cell proliferation via ribonucleotide reductase M2</t>
  </si>
  <si>
    <t>Qiu ZS, Wang XC, Ma JC, Zhu CL, Hu YL, Da MX.</t>
  </si>
  <si>
    <t>10.4251/wjgo.v17.i9.108672</t>
  </si>
  <si>
    <t>Development of a translational radiobiology platform using pancreatic cancer patient-derived organoids for personalized radiation oncology</t>
  </si>
  <si>
    <t>Kessler C, Cadacio F, Maurer C, Schäfer A, Orben F, Fischer JC, Schilling D, Fricke L, Rasch S, Demir IE, Steiger K, Weichert W, Schmid RM, Combs SE, Reichert M, Dobiasch S.</t>
  </si>
  <si>
    <t>10.1016/j.tranon.2025.102535</t>
  </si>
  <si>
    <t>Alternative Splicing of Secretin Receptor (SCTR) and Its Low Expression Drive the Occurrence of Pancreatic Ductal Adenocarcinoma</t>
  </si>
  <si>
    <t>Ke Y, Wang L, Liu Q, Gao F.</t>
  </si>
  <si>
    <t>10.1097/MPA.0000000000002569</t>
  </si>
  <si>
    <t>Predictive value of metabolic state on PanNET response to mTOR inhibitors</t>
  </si>
  <si>
    <t>Cros J, Bucau M, Tihy M, Palazzo M, Bourgoin P, Chassac A, Albuquerque M, Sauvanet A, Dokmak S, Dioguardi Burgio M, Paradis V, Hentic O, Ruszniewski P, de Mestier L, Rebours V, Couvelard A.</t>
  </si>
  <si>
    <t>10.1530/ERC-24-0331</t>
  </si>
  <si>
    <t>Pancreatic Cancer Induces Population-Specific Switching of Myosin Isoforms and Discrete Activation of Cachexia Genes in Skeletal Muscle Myocytes</t>
  </si>
  <si>
    <t>Counts BR, Jean S, Gaafer O, Ota SK, Inabathini I, Guo T, Guttridge DC, Ostrowski MC, Koniaris LG, Cao S, Roh HC, Zimmers TA.</t>
  </si>
  <si>
    <t>10.1101/2025.09.01.673500</t>
  </si>
  <si>
    <t>Radiomics Combined with Transcriptomics Improves Prediction of Breast Cancer Recurrence, Molecular Subtype and Grade</t>
  </si>
  <si>
    <t>Acquaah-Mensah GK, Aguilar B, Abdilleh K.</t>
  </si>
  <si>
    <t>10.3390/cancers17172912</t>
  </si>
  <si>
    <t>Molecular subtypes of human skeletal muscle in cancer cachexia</t>
  </si>
  <si>
    <t>Bhatt BJ, Ghosh S, Mazurak V, Brun AQ, Bathe O, Baracos VE, Damaraju S.</t>
  </si>
  <si>
    <t>10.1038/s41586-025-09502-0</t>
  </si>
  <si>
    <t>Hypoxia-induced metastatic heterogeneity in pancreatic cancer</t>
  </si>
  <si>
    <t>Gunasekaran PM, Wang Q, Chang YC, Guseva P, Chauhan R, Kley A, Lee G, Roy SG, Masoudpoor Y, Roberts A, Walton KW, Franciosa L, Bhat S, Zachariah E, Patel K, Zhou Z, Chen W, Ni JZ, Gu SG, Montagna C, Chiou SH.</t>
  </si>
  <si>
    <t>10.1101/2025.08.26.672389</t>
  </si>
  <si>
    <t>Novel Insights into T-Cell Exhaustion and Cancer Biomarkers in PDAC Using ScRNA-Seq</t>
  </si>
  <si>
    <t>Saleem MU, Sajid HA, Arshad MW, Torres AOR, Shabbir MI, Rai SK.</t>
  </si>
  <si>
    <t>10.3390/biology14081015</t>
  </si>
  <si>
    <t>Prognostic and immune microenvironment analysis of cuproptosis-related lncRNAs in human pancreatic cancer</t>
  </si>
  <si>
    <t>Duo H, Luo J, Tayier D, You J, Tian C, Du S, Ye Q, Zhou W, Yang Z, Wang Z.</t>
  </si>
  <si>
    <t>10.1016/j.compbiomed.2025.111004</t>
  </si>
  <si>
    <t>Phase 1/2 trial of encorafenib, cetuximab, and nivolumab in microsatellite stable BRAF(V600E) metastatic colorectal cancer</t>
  </si>
  <si>
    <t>Morris VK, Parseghian CM, Bahrambeigi V, Abdelfattah N, Xiao L, Agrawal A, Lin K, Raghav KPS, Wolff RA, Dasari A, Huey RW, Kee BK, Overman MJ, Willis JA, Le PH, Escano M, Baig YC, Pan K, Menter D, Tam AL, Foo WC, Shen L, Lee HM, Gallup TD, Margain C, Gallup D, Rajapakshe KI, Guerrero PA, Wang J, Corcoran RB, Maitra A, Yun K, Kopetz S.</t>
  </si>
  <si>
    <t>10.1016/j.ccell.2025.08.002</t>
  </si>
  <si>
    <t>Decoding Pancreatic Neuroendocrine Tumors: Molecular Profiles, Biomarkers, and Pathways to Personalized Therapy</t>
  </si>
  <si>
    <t>Galasso L, Vitale F, Giansanti G, Esposto G, Borriello R, Mignini I, Nicoletti A, Zileri Dal Verme L, Gasbarrini A, Ainora ME, Zocco MA.</t>
  </si>
  <si>
    <t>10.3390/ijms26167814</t>
  </si>
  <si>
    <t>The Role of the ALDH Family in Predicting Prognosis and Therapy Response in Pancreatic Cancer</t>
  </si>
  <si>
    <t>Wu X, Zhang B, Chen Y, Trojanowicz B, Sunami Y, Kleeff J.</t>
  </si>
  <si>
    <t>10.3390/biomedicines13082018</t>
  </si>
  <si>
    <t>Form Follows Function: A New Paradigm of Pancreatic Cancer Progression</t>
  </si>
  <si>
    <t>Gasper W, Pontecorvi G, Chi Z, Enrico S, Goodman L, Amarneh H, Mazzarelli E, Thomas J, Zhang L, Handloser R, LeCates S, Tomescu AL, Rossi F, Sykes M, Bhatt A, Fazio N, Bifolco A, Fatimah N, Seamann A, Lewis C, Melton S, Zeh HJ, Wachsmann MB, Ghersi D, Ligorio M.</t>
  </si>
  <si>
    <t>10.1101/2025.08.12.667175</t>
  </si>
  <si>
    <t>Clinical and molecular dissection of CAR T cell resistance in pancreatic cancer</t>
  </si>
  <si>
    <t>Aznar MA, Good CR, Barber-Rotenberg JS, Agarwal S, Wilson W, Watts A, Zhang Z, Gonzales D, Donahue G, Hwang WT, Rennels AK, Rech AJ, Kuramitsu S, Huang H, Glastad KM, Alexander KA, Plesa G, Dowd E, Brennan A, Siegel DL, Tanyi J, Haas A, Torigian DA, Nadolski G, Gonzalez VE, Hexner EO, Fraietta JA, Jadlowsky JK, Young RM, Berger SL, June CH, O'Hara MH.</t>
  </si>
  <si>
    <t>10.1016/j.xcrm.2025.102301</t>
  </si>
  <si>
    <t>Genomic and Immune Landscape of Pancreatic Ductal Adenocarcinoma Associated with Germline Pathogenic Variants in ATM</t>
  </si>
  <si>
    <t>Yadav S, Bao R, Graham RP, Hu C, Hart SN, Na J, Boddicker N, Gnanaolivu RD, Smadbeck J, Ding L, Billadeau DD, Mayer AT, Majumder S, Morais Lyra PC, Lee AV, Monteiro AN, Villasboas JC, McWilliams R, Couch FJ.</t>
  </si>
  <si>
    <t>10.1158/1078-0432.CCR-24-4120</t>
  </si>
  <si>
    <t>Neoadjuvant Immunotherapy Promotes the Formation of Mature Tertiary Lymphoid Structures in a Remodeled Pancreatic Tumor Microenvironment</t>
  </si>
  <si>
    <t>Sidiropoulos DN, Shin SM, Wetzel M, Girgis AA, Bergman D, Danilova L, Perikala S, Shu D, Montagne JM, Deshpande A, Leatherman J, Dequiedt L, Jacobs V, Ogurtsova A, Mo G, Yuan X, Lvovs D, Stein-O'Brien G, Yarchoan M, Zhu Q, Harper EI, Weeraratna AT, Kiemen AL, Jaffee EM, Zheng L, Ho WJ, Anders RA, Fertig EJ, Kagohara LT.</t>
  </si>
  <si>
    <t>10.1158/2326-6066.CIR-25-0387</t>
  </si>
  <si>
    <t>Core-fucosylated glycoproteins as biomarkers for diagnosing pancreatic ductal adenocarcinoma</t>
  </si>
  <si>
    <t>Zhao X, Huang Y, Wu J, Wang A, Yang G, Hao C, Ying W.</t>
  </si>
  <si>
    <t>10.1016/j.ijbiomac.2025.146774</t>
  </si>
  <si>
    <t>The role of APOBEC mutagenesis in the progression and therapeutic guidance of pancreatic cancer</t>
  </si>
  <si>
    <t>Yu X, Shen G, Liu Z, Kaysar P, Shang X, Ni B, Zhang W, Zhou Y, Xie Y, Liu W.</t>
  </si>
  <si>
    <t>10.1016/j.ygeno.2025.111098</t>
  </si>
  <si>
    <t>Efficacy of NAMPT Inhibitors in Pancreatic Cancer After Stratification by MAP17 (PDZK1IP1) Levels</t>
  </si>
  <si>
    <t>Verdugo-Sivianes EM, Martínez-Pérez J, Navas LE, Sáez C, Carnero A.</t>
  </si>
  <si>
    <t>10.3390/cancers17152575</t>
  </si>
  <si>
    <t>Bimodal silencing of the acinar cell-specific mRNA translation repressor PAIP2B defines a poor prognostic subgroup within the classical pancreatic tumor type</t>
  </si>
  <si>
    <t>Corre E, Alard A, Marbœuf C, Lasfargues C, Dailhau S, Blum Y, Nicolle R, Iovanna J, Dusetti N, Pyronnet S.</t>
  </si>
  <si>
    <t>10.1016/j.canlet.2025.217971</t>
  </si>
  <si>
    <t>Recurrent BEND2 Fusion Genes Identified by Whole Transcriptome Sequencing of Nonfunctional Pancreatic Neuroendocrine Tumors Correlate With Poor Patient Prognosis</t>
  </si>
  <si>
    <t>Wood-Trageser MA, Nichols CT, Hutchings DA, Bell D, Wald AI, Smith K, Hong SM, Luchini C, Brosens LAA, Verschuur AVD, Bevere M, Lawlor RT, Scarpa A, Keating S, Tucker J, O'Sullivan RJ, Liu TC, McGrath K, Fasanella K, Brand RE, Lennon AM, Das R, Singh H, Slivka A, Mahmood S, Hosmer AE, Khalid A, Romutis SL, Zureikat AH, Zeh HJ, Hogg ME, Lee KK, Paniccia A, Nunns G, Ongchin M, Park WG, Polanco PM, He J, Simeone DM, Ferrone CR, Hsu D, Zhang J, Gorantla V, Rhee J, Hruban RH, Singhi AH, Singhi SA, Wang CK, Shaker N, Bubar R, Grupillo M, Lai YT, Nikiforova MN, Heaphy CM, Waters KM, Singhi AD.</t>
  </si>
  <si>
    <t>10.1016/j.modpat.2025.100863</t>
  </si>
  <si>
    <t>A Novel 14-Gene Panel Associated With Efferocytosis for Predicting Pancreatic Cancer Prognosis Through Bulk and Single-Cell Databases</t>
  </si>
  <si>
    <t>Wu Y, Zhao L, Yi D, Tian Z, Dong B, Ye C, Liu J, Ma H, Zhao W.</t>
  </si>
  <si>
    <t>10.31083/FBL40818</t>
  </si>
  <si>
    <t>Exploring the causal relationship between hemoglobin and pancreatic cancer and its potential mechanisms through bioinformatics and Mendelian randomization</t>
  </si>
  <si>
    <t>Wang S, Huang S, Ren X, Zhang H, Tian Y, Luo Z, Wang H.</t>
  </si>
  <si>
    <t>10.1007/s12672-025-03352-y</t>
  </si>
  <si>
    <t>The Construction of ceRNA Regulatory Network Unraveled Prognostic Biomarkers and Repositioned Drug Candidates for the Management of Pancreatic Ductal Adenocarcinoma</t>
  </si>
  <si>
    <t>Aydin B, Okutan K, Aydogan OO, Sinha R, Turanli B.</t>
  </si>
  <si>
    <t>10.3390/cimb47070496</t>
  </si>
  <si>
    <t>Elevated plasma levels of WAP four-disulfide core domain 2 as a potential prognostic biomarker for various cancers</t>
  </si>
  <si>
    <t>Watanabe M, Ieguchi K, Onishi N, Shimizu T, Ohkuma R, Suzuki R, Mura E, Iriguchi N, Ishiguro T, Hirasawa Y, Ikeda G, Shimokawa M, Ariizumi H, Horiike A, Yoshimura K, Tsunoda T, Tsuji M, Kobayashi S, Kiuchi Y, Wada S.</t>
  </si>
  <si>
    <t>10.3389/fonc.2025.1614102</t>
  </si>
  <si>
    <t>Serine-Driven Metabolic Plasticity Drives Adaptive Resilience in Pancreatic Cancer Cells</t>
  </si>
  <si>
    <t>Bonanomi M, Mallia S, Scalise M, Aramini T, Baldassari F, Brivio E, Conte F, Lo Dico A, Bonas M, Porro D, Indiveri C, Metallo CM, Gaglio D.</t>
  </si>
  <si>
    <t>10.3390/antiox14070833</t>
  </si>
  <si>
    <t>SPP1 + macrophages facilitate pancreatic cancer progression via ITGB6-mediated interactions: evidence from integrated multi-omics analysis and experimental validation</t>
  </si>
  <si>
    <t>Ge J, Cai J, Zhang G, Li D, Tao L.</t>
  </si>
  <si>
    <t>10.1007/s12026-025-09666-x</t>
  </si>
  <si>
    <t>Combined bulk and single-cell transcriptomic analysis reveals cell-type-specific inflammatory crosstalk in pancreatic cancer</t>
  </si>
  <si>
    <t>Golestanifar A, Zakeri M, Gohari-Lasaki S, Khedri H, Saberiyan M.</t>
  </si>
  <si>
    <t>10.1007/s10238-025-01815-8</t>
  </si>
  <si>
    <t>Primary and metastatic cellular landscapes in human pancreatic cancer</t>
  </si>
  <si>
    <t>Steele NG, Sirihorachai VR, Elhossiny AM, Loveless IM, Kadiyala P, Bonilla M, Lasse-Opsahl EL, Vargas CS, Donahue KL, Kemp SB, Gunchick V, Shah YM, Frankel TL, Bednar F, Rao A, Allen BL, Shi J, Sahai V, Crawford HC, Carpenter ES, Pasca di Magliano M.</t>
  </si>
  <si>
    <t>10.1016/j.isci.2025.113012</t>
  </si>
  <si>
    <t>A STAT3/integrin axis accelerates pancreatic cancer initiation and progression</t>
  </si>
  <si>
    <t>Campos AD, Shepard RM, Ortega Z, Heumann I, Wilke AE, Nam A, Cable C, Kouhmareh K, Klemke R, Mattson NM, Ideker T, De Arruda Saldanha C, Heinz S, Weaver V, Von Schalscha T, Wettersten HI, Weis SM, Cheresh DA.</t>
  </si>
  <si>
    <t>10.1016/j.celrep.2025.116010</t>
  </si>
  <si>
    <t>A novel defined manganese metabolism-related gene signature for predicting the prognosis of pancreatic ductal adenocarcinoma</t>
  </si>
  <si>
    <t>Xiong Z, Zhang Z, Cheng S, Liao S.</t>
  </si>
  <si>
    <t>10.3892/ol.2025.15182</t>
  </si>
  <si>
    <t>Importance of landscape exploration and progress in molecular therapies and precision medicine for pancreatic ductal adenocarcinoma</t>
  </si>
  <si>
    <t>Hendi M, Zhang B, Mou YP, Cai XJ.</t>
  </si>
  <si>
    <t>10.4251/wjgo.v17.i7.103337</t>
  </si>
  <si>
    <t>An immune responsive tumor microenvironment imprints into PBMCs and predicts outcome in advanced pancreatic cancer: lessons from the PREDICT trial</t>
  </si>
  <si>
    <t>Lahusen A, Lutz MP, Fang R, Kirchner M, Albus S, Kluck K, Karthaus M, Schwarzer A, Siegler G, Kleger A, Ettrich TJ, Becher A, Höfling S, Siveke JT, Budczies J, Tannapfel A, Stenzinger A, Cheung PF, Eiseler T, Seufferlein T.</t>
  </si>
  <si>
    <t>10.1186/s12943-025-02406-7</t>
  </si>
  <si>
    <t>Integrated multiomics analysis identifies PHLDA1+ fibroblasts as prognostic biomarkers and mediators of biological functions in pancreatic cancer</t>
  </si>
  <si>
    <t>Wang R, Qin GH, Jiang Y, Chen FX, Wang ZH, Ju LL, Chen L, Fu D, Liu EY, Zhang SQ, Cai WH.</t>
  </si>
  <si>
    <t>10.3389/fimmu.2025.1592416</t>
  </si>
  <si>
    <t>FN1 from cancer-associated fibroblasts orchestrates pancreatic cancer metastasis via integrin-PI3K/AKT signaling</t>
  </si>
  <si>
    <t>Zhu X, Li Y, Liu H, Xiao Z.</t>
  </si>
  <si>
    <t>10.3389/fonc.2025.1595523</t>
  </si>
  <si>
    <t>Identification of a fibroblast-derived gene signature reveals prognostic and therapeutic insights in pancreatic cancer</t>
  </si>
  <si>
    <t>Wang W, Li H, Gong J, Liu Y.</t>
  </si>
  <si>
    <t>10.1007/s10238-025-01801-0</t>
  </si>
  <si>
    <t>Integration of single-cell RNA and bulk RNA sequencing revealed malignant ductal cell heterogeneity and prognosis signatures in pancreatic cancer</t>
  </si>
  <si>
    <t>Du H, Si G, Si J, Song X, Si F.</t>
  </si>
  <si>
    <t>10.3389/fimmu.2025.1579184</t>
  </si>
  <si>
    <t>Integrating bulk and single-cell RNA sequencing reveals intratumor heterogeneity phenotypes and immune infiltration in pancreatic cancer</t>
  </si>
  <si>
    <t>Zhao L, Huang Y, Li J, Xie R, Li K.</t>
  </si>
  <si>
    <t>10.1007/s12672-025-03080-3</t>
  </si>
  <si>
    <t>The Impact of Peroxiredoxin 3 on Molecular Testing, Diagnosis, and Prognosis in Human Pancreatic Ductal Adenocarcinoma</t>
  </si>
  <si>
    <t>Kakehashi A, Suzuki S, Nishidoi Y, Hagihara A, Ikenaga H, Shiota M, Qiu G, Noura I, Kuwae Y, Vachiraarunwong A, Fujioka M, Gi M, Kawada N, Wanibuchi H.</t>
  </si>
  <si>
    <t>10.3390/cancers17132212</t>
  </si>
  <si>
    <t>Machine learning-based construction of a programmed cell death-related model reveals prognosis and immune infiltration in pancreatic adenocarcinoma patients</t>
  </si>
  <si>
    <t>Wang B, Long Z, Zou X, Sun Z, Xiao Y.</t>
  </si>
  <si>
    <t>10.1038/s41598-025-10847-9</t>
  </si>
  <si>
    <t>Integrated analysis of polytranscriptomics reveals TNFSF ligand genes in pancreatic cancer prognosis and immune regulation</t>
  </si>
  <si>
    <t>Deng Z, Li L, Yang Z, Zeng G, Liu R.</t>
  </si>
  <si>
    <t>10.1186/s12865-025-00733-4</t>
  </si>
  <si>
    <t>CEMIP2 sensitizes PDAC to chemotherapy through extracellular matrix remodeling by hyaluronan degradation</t>
  </si>
  <si>
    <t>Yao N, Fu Y, Wang T, Qin J, Cao Y, Shi M, Ma F, Shen B, Jiang L.</t>
  </si>
  <si>
    <t>10.1016/j.canlet.2025.217898</t>
  </si>
  <si>
    <t>Differential gene expression profiles of pancreatic ductal adenocarcinomas among African American and Caucasian American patients</t>
  </si>
  <si>
    <t>Bajpai P, Paluri R, Diffalha SA, Chandrashekar DS, Afaq F, Otali D, Elkholy A, Miller CR, Peter S, Manne A, Nagaraju GP, Saddala MS, Khushman M, Varambally S, Manne U.</t>
  </si>
  <si>
    <t>10.1016/j.tranon.2025.102466</t>
  </si>
  <si>
    <t>Multi-omics integration and machine learning uncover molecular basal-like subtype of pancreatic cancer and implicate A2ML1 in promoting tumor epithelial-mesenchymal transition</t>
  </si>
  <si>
    <t>10.1186/s12967-025-06711-z</t>
  </si>
  <si>
    <t>Neutrophil extracellular trap gene expression signatures identify prognostic and targetable signaling axes for inhibiting pancreatic tumour metastasis</t>
  </si>
  <si>
    <t>McDonald PC, Topham JT, Awrey S, Tavakoli H, Carroll R, Brown WS, Gerbec ZJ, Kalloger SE, Karasinska JM, Tang P, Goodwin R, Jones SJM, Laskin J, Marra MA, Morin GB, Renouf DJ, Schaeffer DF, Dedhar S.</t>
  </si>
  <si>
    <t>10.1038/s42003-025-08440-x</t>
  </si>
  <si>
    <t>Biomarkers for Early Detection of Pancreatic Cancer</t>
  </si>
  <si>
    <t>Bengtsson A, Andersson R, Linders J, Gulla A, Ansari D.</t>
  </si>
  <si>
    <t>10.1159/000546584</t>
  </si>
  <si>
    <t>Analysis of an engineered organoid model of pancreatic cancer identifies hypoxia as a contributing factor in determining transcriptional subtypes</t>
  </si>
  <si>
    <t>Landon-Brace N, Latour S, Innes BT, Nurse M, Cadavid JL, Co IL, Tan CM, Nowlan F, Drissler S, Notta F, Jackson HW, Bader GD, McGuigan AP.</t>
  </si>
  <si>
    <t>10.1038/s41598-025-98344-x</t>
  </si>
  <si>
    <t>Elevated KRAS protein level is associated with better survival in pancreatic cancer</t>
  </si>
  <si>
    <t>Stålberg SM, Silwal-Pandit L, Hamfjord J, Nebdal DJH, Lehtiö J, Lingjærde OC, Skålhegg BS, Kure EH.</t>
  </si>
  <si>
    <t>10.1186/s12885-025-14461-w</t>
  </si>
  <si>
    <t>Multi-omics analysis of polyamine metabolism implicates NT5E/CD73 in the progression of pancreatic cancer</t>
  </si>
  <si>
    <t>Zhang E, Ding X, Zhang J, Liu W, Liu G, Li M, Liu X, Wang Y, Zhang F, Li B, Zhu Y, Yan Y, Liu J, Wang Y, Tian X, Ma Y, Yang Y.</t>
  </si>
  <si>
    <t>10.1016/j.canlet.2025.217887</t>
  </si>
  <si>
    <t>Pancreatic organoids as cancer avatars for true personalized medicine</t>
  </si>
  <si>
    <t>Gout J, Ekizce M, Roger E, Kleger A.</t>
  </si>
  <si>
    <t>10.1016/j.addr.2025.115642</t>
  </si>
  <si>
    <t>Noggin Promotes Cell Proliferation Through Up-regulating EGFR/HER2 in Pancreatic Cancer Cells</t>
  </si>
  <si>
    <t>Liu M, Chan K, Bancroft A, Ruge F, Hao C, Jiang WG, Ye L.</t>
  </si>
  <si>
    <t>10.21873/cgp.20522</t>
  </si>
  <si>
    <t>Advancing Precision Medicine in PDAC: An Ethical Scoping Review and Call to Action for IHC Implementation</t>
  </si>
  <si>
    <t>Delgado-Coka LA, Roa-Peña L, Flescher A, Escobar-Hoyos LF, Shroyer KR.</t>
  </si>
  <si>
    <t>10.3390/cancers17121899</t>
  </si>
  <si>
    <t>Attenuated immune surveillance during squamous cell transformation of pancreatic adenosquamous cancer defines new therapeutic opportunity for cancer interception</t>
  </si>
  <si>
    <t>Chen X, Sun S, Li S, Yu S, Chen J, Chen X.</t>
  </si>
  <si>
    <t>10.1136/jitc-2025-012066</t>
  </si>
  <si>
    <t>Pan-Cancer Analysis Reveals Ribonuclease K (RNASEK) as a Potential Prognostic Biomarker in Pancreatic Cancer and a Diagnostic Indicator Across Multiple Human Cancers</t>
  </si>
  <si>
    <t>Hassan Elsheikh NA, A Abaker NA, Almrshoud MF, A Abdalfadil FA, Alfaki M.</t>
  </si>
  <si>
    <t>10.7759/cureus.84574</t>
  </si>
  <si>
    <t>Transcriptomic profiling of pancreatic neuroendocrine tumors: dysregulation of WNT, MAPK, PI3K, neddylation pathways and potential non-invasive biomarkers</t>
  </si>
  <si>
    <t>Niedra H, Rogoza O, Saksis R, Peculis R, Halilova A, Gerina A, Vilisova S, Senterjakova N, Pukitis A, Ruz-Caracuel I, Earl J, Kolnikova G, Dubovan P, Tomas M, Makovicky P, Urbanova M, Smolkova B, Koniaris E, Aggelioudaki I, Kataki A, Rovite V.</t>
  </si>
  <si>
    <t>10.1371/journal.pone.0325672</t>
  </si>
  <si>
    <t>Computational theranostics strategy for pancreatic ductal adenocarcinoma</t>
  </si>
  <si>
    <t>Kamble P, Varma T, Kumar R, Garg P.</t>
  </si>
  <si>
    <t>10.1007/s11030-025-11241-3</t>
  </si>
  <si>
    <t>A multi-phase approach using supervised algorithms and clinical models to generate high-accuracy signatures for pancreatic cancer</t>
  </si>
  <si>
    <t>Bararia A, Chakraborty A, Ghosh G, Dastidar DG, Mukherjee S, Sikdar N.</t>
  </si>
  <si>
    <t>10.1016/j.compbiomed.2025.110559</t>
  </si>
  <si>
    <t>Stromal Hedgehog Signaling Is Associated with Favorable Outcomes in Pancreatic Cancer</t>
  </si>
  <si>
    <t>Manoukian P, Damhofer H, Zhao L, van Laarhoven HWM, Bijlsma MF.</t>
  </si>
  <si>
    <t>10.3390/ijms26115200</t>
  </si>
  <si>
    <t>SPP1(+) Venous Endothelial Cells and CRABP2(+) Tumor Cells Contribute to Favorable Body and Tail Pancreatic Ductal Adenocarcinoma Tumor Microenvironment</t>
  </si>
  <si>
    <t>Liu Y, Fu Y, Liu T, Wang J, Zhang Z, Shi Y, Cao Z, Yang G, Chen H, Luo W, Tao J, Wang Y, Weng G, Zhang M, Ye L, Xiao J, Qiu J, Zhang T, Huang H.</t>
  </si>
  <si>
    <t>10.1002/mc.23936</t>
  </si>
  <si>
    <t>Transcriptomic analysis of laser-capture microdissected tumors reveals RAD51AP1 as a tumor-specific marker associated progression from pancreatic intraepithelial neoplasia to invasive pancreatic cancer</t>
  </si>
  <si>
    <t>Rezagholizadeh F, Salimi A, Sharifi-Zarchi A, Azmoudeh-Ardalan F, Mousavizadeh K, Tajik F, Mahshid Panahi, Khorramdelazad H, Wadji MB, Kashanizadeh A, Lotfalizadeh A, Javad Mowla S, Joghataei MT.</t>
  </si>
  <si>
    <t>10.1186/s12935-025-03810-1</t>
  </si>
  <si>
    <t>Innate immune cell barrier-related genes inform precision prognosis in pancreatic cancer</t>
  </si>
  <si>
    <t>Luo Q, Jiang T, Xie D, Li X, Xie K.</t>
  </si>
  <si>
    <t>10.3389/fimmu.2025.1559373</t>
  </si>
  <si>
    <t>Recent advances of circulating biomarkers with potential diagnostic, prognostic, and therapeutic value in pancreatic cancer: Limitations of clinical application</t>
  </si>
  <si>
    <t>Yousefli Z, Rafiee N, Nourollahian T, Alipour A, Haghshenas Z, Islampanah M, Khazaei M, Fiuji H, Hassanian SM, Ferns GA, Nazari E, Avan A.</t>
  </si>
  <si>
    <t>10.1016/j.prp.2025.156045</t>
  </si>
  <si>
    <t>Establishment of M2 macrophage-related prognostic signature in pancreatic ductal adenocarcinoma</t>
  </si>
  <si>
    <t>Chen H, Yin J, Wang X, Xia R, Qin F, Li Z, Yang J, Liu C, Guo S, Wang H.</t>
  </si>
  <si>
    <t>10.1007/s12672-025-02838-z</t>
  </si>
  <si>
    <t>Cancer Cell-Derived Exosomal miR-519a/522-5p Promotes Pancreatic Cancer Progression by Enhancing Warburg Effect</t>
  </si>
  <si>
    <t>Feng S, Chen R, Huang H, Ong M, Jiang J, Cui J, Ling Q.</t>
  </si>
  <si>
    <t>10.1245/s10434-025-17540-1</t>
  </si>
  <si>
    <t>Small extracellular vesicle-miR-183-5p mediated crosstalk between tumor cells and macrophages in high-risk pancreatic neuroendocrine tumors</t>
  </si>
  <si>
    <t>Zhang W, Xu J, Huang D, Qin Y, Lou X, Gao H, Ye Z, Wang F, Wang Y, Jing D, Fan G, Zhuo Q, Xin C, Chen J, Xu X, Yu X, Ji S.</t>
  </si>
  <si>
    <t>10.1038/s41388-025-03462-5</t>
  </si>
  <si>
    <t>Pan-cancer analysis reveals multifaceted roles of nonmyelinating Schwann cells in gastrointestinal cancers</t>
  </si>
  <si>
    <t>Li H, Jiang L, Zhang S, Miao X, Jiang SH.</t>
  </si>
  <si>
    <t>10.1016/j.canlet.2025.217850</t>
  </si>
  <si>
    <t>Medical management of pancreatic cancer: from personalization to broadening treatment strategies</t>
  </si>
  <si>
    <t>Dusetti N, Bachet JB, Chanez B, Neuzillet C, de Mestier L, Williet N, Frauhoffer N, Nicolle R, Boilève A, Turpin A, Rodriguez R, Cros J, Iovanna J, Hammel P.</t>
  </si>
  <si>
    <t>10.1016/j.ctrv.2025.102973</t>
  </si>
  <si>
    <t>Integrated multi-omics profiling to establish an IGFBP-based prognostic score for pancreatic ductal adenocarcinoma: unraveling prognostic biomarkers, immune microenvironment crosstalk, and therapeutic implications</t>
  </si>
  <si>
    <t>Guan X, Mu Y, Jin X, Wang C.</t>
  </si>
  <si>
    <t>10.3389/fimmu.2025.1600527</t>
  </si>
  <si>
    <t>Stratification of G2 pancreatic neuroendocrine tumors using a Ten Percent Ki-67 index cut-off based on clinicopathological and molecular analyses</t>
  </si>
  <si>
    <t>Kageyama Y, Ashida R, Ohike N, Ohshima K, Norose T, Ohgi K, Yamada M, Otsuka S, Kato Y, Kubo H, Uesaka K, Sugiura T, Sugino T, Notsu A, Naruoka A, Nagashima T, Urakami K, Yamaguchi K.</t>
  </si>
  <si>
    <t>10.1038/s41598-025-04356-y</t>
  </si>
  <si>
    <t>Identification of Cancer Associated Fibroblasts Related Genes Signature to Facilitate Improved Prediction of Prognosis and Responses to Therapy in Patients with Pancreatic Cancer</t>
  </si>
  <si>
    <t>Zhou Y, Lu Y, Czubayko F, Chen J, Zheng S, Mo H, Liu R, Weber GF, Grützmann R, Pilarsky C, David P.</t>
  </si>
  <si>
    <t>10.3390/ijms26104876</t>
  </si>
  <si>
    <t>Author Correction: Single-cell transcriptomics analysis reveals dynamic changes and prognostic signature in tumor microenvironment of PDAC</t>
  </si>
  <si>
    <t>Li Y, Noto D, Hoshino Y, Mizuno M, Yoshikawa S, Miyake S.</t>
  </si>
  <si>
    <t>10.1038/s41598-025-02747-9</t>
  </si>
  <si>
    <t>Spatial transcriptomics reveal high T cell and monocyte status as predictive and prognostic markers in pancreatic cancer</t>
  </si>
  <si>
    <t>Han YB, Lee S, Lee JO, Jeong SI, Lee KR, Ahn S, Jung K, Lee JC, Yoon YS, Hwang JH, Han HS, Na HY, Kim J.</t>
  </si>
  <si>
    <t>10.1186/s12967-025-06599-9</t>
  </si>
  <si>
    <t>Mutational and expression analysis of classical protein tyrosine phosphatase genes in pancreatic ductal adenocarcinoma</t>
  </si>
  <si>
    <t>Naeem M, Ahmed K, Sultan A.</t>
  </si>
  <si>
    <t>10.1016/j.compbiomed.2025.110319</t>
  </si>
  <si>
    <t>Protein N-Glycosylation Traits Combined with CA19-9 Accurately Distinguish Pancreatic Cancer Cases From Healthy Controls and Benign Pancreatic Diseases</t>
  </si>
  <si>
    <t>Bogdanski AM, Klatte DCF, van Leerdam ME, Cobbaert CM, Ballieux BEPB, van Hooft JE, Clift KE, Wuhrer M, Mesker WE, Bi Y, Wallace MB, van der Burgt YEM.</t>
  </si>
  <si>
    <t>10.1097/MPA.0000000000002517</t>
  </si>
  <si>
    <t>Lactate-associated gene MCU promotes the proliferation, migration, and invasion of pancreatic ductal adenocarcinoma</t>
  </si>
  <si>
    <t>Chen Y, Zhang F, Dai S, Zhao J, Cai W, Zhang K, Liao X, Chen L.</t>
  </si>
  <si>
    <t>10.1186/s12885-025-14319-1</t>
  </si>
  <si>
    <t>ARHGAP11A is a potential prognostic biomarker and therapeutic target for pancreatic adenocarcinoma</t>
  </si>
  <si>
    <t>Shu QA, Huang XD, Wu J, Liang XR, Wang YL, Yu JM, Wang ZW, Liu N, Wang JH, Xie N.</t>
  </si>
  <si>
    <t>10.1016/j.biocel.2025.106804</t>
  </si>
  <si>
    <t>Advances in pancreatic cancer diagnosis: from DNA methylation to AI-assisted imaging</t>
  </si>
  <si>
    <t>Sharma R, Komal K, Kumar S, Ghosh R, Pandey P, Gupta GD, Kumar M.</t>
  </si>
  <si>
    <t>10.1080/14737159.2025.2509022</t>
  </si>
  <si>
    <t>Deciphering the interaction between the expression of LRP2 served as a mitochondrial metabolism-related gene and prognosis in colon cancer integrating multi-omics analysis</t>
  </si>
  <si>
    <t>Zhang J, Liu Z, Ma X, Shi Z, Zhao J, Xie Y, Shang X, Zhang X.</t>
  </si>
  <si>
    <t>10.1007/s12672-025-02568-2</t>
  </si>
  <si>
    <t>Integrative single-cell RNA sequencing and bulk RNA sequencing reveals the characteristics of glutathione metabolism and protective role of GSTA4 gene in pancreatic cancer</t>
  </si>
  <si>
    <t>Jia X, Zhang Q, Wang Z, Cao J, Song A, Lan C, Hu Y.</t>
  </si>
  <si>
    <t>10.3389/fimmu.2025.1571431</t>
  </si>
  <si>
    <t>Drug Resistance Analysis of Pancreatic Cancer Based on Universally Differentially Expressed Genes</t>
  </si>
  <si>
    <t>Xia J, Zheng L, Zhang H, Fan Q, Liu H, Wang O, Yan H.</t>
  </si>
  <si>
    <t>10.3390/ijms26093936</t>
  </si>
  <si>
    <t>SCGB3A1-Epi and KLK10-Epi Crosstalk With Fibroblasts Promotes Liver Metastasis of Breast Cancer and Pancreatic Ductal Adenocarcinoma</t>
  </si>
  <si>
    <t>Xuan Z, Wu Z, Cheng L, Jiang J, Zhang Y, Xia Y.</t>
  </si>
  <si>
    <t>10.1002/cam4.70904</t>
  </si>
  <si>
    <t>The PancreasView gemcitabine transcriptomic signature predicts response to gemcitabine in patients with resected pancreatic ductal adenocarcinoma</t>
  </si>
  <si>
    <t>Bolm L, Fraunhoffer N, Dusetti N, Straesser J, Petruch N, Fernandez Del Castillo C, Iovanna J.</t>
  </si>
  <si>
    <t>10.1093/oncolo/oyaf083</t>
  </si>
  <si>
    <t>Development of a hypoxia-responsive macrophage prognostic model using single-cell and bulk RNA sequencing in pancreatic cancer</t>
  </si>
  <si>
    <t>Ge H, Wolters-Eisfeld G, Hackert T, Li Y, Güngör C.</t>
  </si>
  <si>
    <t>10.1371/journal.pone.0322618</t>
  </si>
  <si>
    <t>Emerging pathological diagnostic strategies for solid pseudopapillary neoplasm of the pancreas: insights from omics and innovative techniques</t>
  </si>
  <si>
    <t>Liu Y, Peng J, Zhao Y, Wang W.</t>
  </si>
  <si>
    <t>10.1002/2056-4538.70029</t>
  </si>
  <si>
    <t>ANP32E expression in pancreatic cancer is associated with impaired gemcitabine efficacy and poor patient prognosis</t>
  </si>
  <si>
    <t>Liu X, Zhao Y, Zhang L, Wang J, Luo L, Zhang S, Zhu Q, Shi Y, Yuan C, Xiao Q, Xiong M, Duan Y, Chen H, Yao H, Cai L, Zhang J, Li G, Li L.</t>
  </si>
  <si>
    <t>10.1016/j.mcp.2025.102030</t>
  </si>
  <si>
    <t>The Association of Aquaporins with MAPK Signaling Pathway Unveils Potential Prognostic Biomarkers for Pancreatic Cancer: A Transcriptomics Approach</t>
  </si>
  <si>
    <t>da Silva IV, Lopes PA, Fonseca E, Vigia E, Paulino J, Soveral G.</t>
  </si>
  <si>
    <t>10.3390/biom15040488</t>
  </si>
  <si>
    <t>Heterogenous cancer-associated fibroblasts related tumor microenvironment marked by CD10/KLF4/TIAM1 were identified in pancreatic adenocarcinoma by integrated transcriptomics</t>
  </si>
  <si>
    <t>Wan Y, Hu Q, Sun K, Shi J, Liu L, Zhang X, Huang J, Gong C, Liu J, Wang H, Yan J.</t>
  </si>
  <si>
    <t>10.3389/fimmu.2025.1557698</t>
  </si>
  <si>
    <t>Single-nucleus RNA sequencing and spatial transcriptomics reveal an immunosuppressive tumor microenvironment related to metastatic dissemination during pancreatic cancer liver metastasis</t>
  </si>
  <si>
    <t>Liu H, Chen M, Hong B, Xiao Y, Chen Q, Qian Y.</t>
  </si>
  <si>
    <t>10.7150/thno.108925</t>
  </si>
  <si>
    <t>Cyst fluid proteins stratify malignant risk of intraductal papillary mucinous neoplasm of the pancreas</t>
  </si>
  <si>
    <t>Liu C, Mosley A, Irajizad E, Yip-Schneider M, Wu H, Smith-Kinnaman WR, Tran T, Long JP, Do KA, Fahrmann J, DeWitt JM, Hanash S, Schmidt CM, Zhang J.</t>
  </si>
  <si>
    <t>10.1016/j.canlet.2025.217753</t>
  </si>
  <si>
    <t>Identification of prognostic and therapeutic biomarkers associated with macrophage and lipid metabolism in pancreatic cancer</t>
  </si>
  <si>
    <t>Wu L, Liang F, Chen C, Zhang Y, Huang H, Pan Y.</t>
  </si>
  <si>
    <t>10.1038/s41598-025-99144-z</t>
  </si>
  <si>
    <t>Pancreatic cancer subtyping - the keystone of precision treatment</t>
  </si>
  <si>
    <t>Fan Z, Xiao Y, Du Y, Zhang Y, Zhou W.</t>
  </si>
  <si>
    <t>10.3389/fimmu.2025.1563725</t>
  </si>
  <si>
    <t>Identification of a NEK7-related pyroptosis gene signature against pancreatic cancer and evaluation of its potential in tumor microenvironment remodeling via regulating inflammasome complex</t>
  </si>
  <si>
    <t>Liu J, Yan Z, Zhong T, Qu J, Lei D, Lai J, Zhang C, Lai Z, Ai W, Liu X.</t>
  </si>
  <si>
    <t>10.1007/s10142-025-01597-y</t>
  </si>
  <si>
    <t>Establishment and validation of an immune-related nomogram for the prognosis of pancreatic adenocarcinoma</t>
  </si>
  <si>
    <t>Wang K, Lu Y, Cao Y, Feng P, Wu Q, Xiao P, Ding Y.</t>
  </si>
  <si>
    <t>10.1038/s41598-025-98503-0</t>
  </si>
  <si>
    <t>Integrated analysis of scRNA-seq and bulk RNA-seq data identifies BHLHE40 as a key gene in pancreatic cancer progression and gemcitabine resistance</t>
  </si>
  <si>
    <t>Wu Y, Zhang C, Huang J, Chen Q, Zhang Y, Liu F, Xu D, Jiang K, Shi R, Chen M, Yuan H.</t>
  </si>
  <si>
    <t>10.1016/j.seminoncol.2025.152338</t>
  </si>
  <si>
    <t>Unveiling FAM111B: A Pan-Cancer Biomarker for DNA Repair and Immune Infiltration</t>
  </si>
  <si>
    <t>Wei F, Li W, Zhou T, Yuan X, Zhang L.</t>
  </si>
  <si>
    <t>10.3390/ijms26073151</t>
  </si>
  <si>
    <t>Gene Expression Profiling of Pancreatic Ductal Adenocarcinoma Cells in Hypercapnia Identifies SIAH3 as a Novel Prognostic Biomarker</t>
  </si>
  <si>
    <t>Zohar N, Maguire R, Khalilieh S, Jain A, Bosykh D, Bowne WB, Lavu H, Yeo CJ, Nevler A.</t>
  </si>
  <si>
    <t>10.3390/ijms26072848</t>
  </si>
  <si>
    <t>Deciphering the heterogeneity of epithelial cells in pancreatic ductal adenocarcinoma: implications for metastasis and immune evasion</t>
  </si>
  <si>
    <t>Liu J, Li H, Lin X, Xiong J, Wu G, Ding L, Lin B.</t>
  </si>
  <si>
    <t>10.1186/s12957-025-03793-3</t>
  </si>
  <si>
    <t>Serum proteomics reveals survival-associated biomarkers in pancreatic cancer patients treated with chemoimmunotherapy</t>
  </si>
  <si>
    <t>Tognetti M, Chatterjee L, Beaton N, Sklodowski K, Bruderer R, Reiter L, Messner CB.</t>
  </si>
  <si>
    <t>10.1016/j.isci.2025.112230</t>
  </si>
  <si>
    <t>Personalized Neoadjuvant Chemotherapy for Gastrointestinal Cancers: Shaping Imprecision to be Precise</t>
  </si>
  <si>
    <t>Høgdall D, Schou JV, Bromann JJA, Andersen JB, O'Rourke CJ.</t>
  </si>
  <si>
    <t>10.1158/1078-0432.CCR-24-4309</t>
  </si>
  <si>
    <t>Identification of a novel prognostic marker ADGRG6 in pancreatic adenocarcinoma: multi-omics analysis and experimental validation</t>
  </si>
  <si>
    <t>Wu H, Shang J, Bao Y, Liu H, Zhang H, Xiao Y, Li Y, Huang Z, Cheng X, Ma Z, Zhang W, Mo P, Wang D, Zhang M, Zhan Y.</t>
  </si>
  <si>
    <t>10.3389/fimmu.2025.1530789</t>
  </si>
  <si>
    <t>Tissue inhibitor of metalloproteinase 1 as a biomarker of venous invasion in pancreatic ductal adenocarcinoma</t>
  </si>
  <si>
    <t>Sung YN, Kim MJ, Jun SY, Kim YW, Park J, Jang SW, Song TJ, Song KB, Hong SM.</t>
  </si>
  <si>
    <t>10.62347/OVUJ4436</t>
  </si>
  <si>
    <t>In Silico Identification of ANKRD22 as a Theragnostic Target for Pancreatic Cancer and Fostamatinib's Therapeutic Potential</t>
  </si>
  <si>
    <t>Huynh HTLK, Lim HG, Lee YG, Phan TV, Vo TH, Chen CH, Wu ATH.</t>
  </si>
  <si>
    <t>10.7150/ijms.105193</t>
  </si>
  <si>
    <t>Identifying and validating PLAU as a potential prognostic biomarker for PDAC</t>
  </si>
  <si>
    <t>An P, Wang J, Fan R.</t>
  </si>
  <si>
    <t>10.1038/s41598-025-97629-5</t>
  </si>
  <si>
    <t>Prognostic and immunotherapeutic potential of disulfidptosis-associated signature in pancreatic cancer</t>
  </si>
  <si>
    <t>Cui R, Wang G, Hu R, Wang Y, Mu H, Song Y, Chen B, Jiang X.</t>
  </si>
  <si>
    <t>10.3389/fimmu.2025.1568976</t>
  </si>
  <si>
    <t>Identification of DNA damage and repair gene-related markers in pancreatic ductal adenocarcinoma by single-cell and bulk RNA sequencing</t>
  </si>
  <si>
    <t>Zhang C, Tang R, Yang J, Chen Y, Li Y, Zhou C, Wang W, Yu XJ, Xu J.</t>
  </si>
  <si>
    <t>10.1007/s12672-025-02293-w</t>
  </si>
  <si>
    <t>A lipid metabolism related gene signature predicts postoperative recurrence in pancreatic cancer through multicenter cohort validation</t>
  </si>
  <si>
    <t>Deng Z, Yang Z, Li L, Zeng G, Meng Z, Liu R.</t>
  </si>
  <si>
    <t>10.1038/s41598-025-96855-1</t>
  </si>
  <si>
    <t>METTL3/IGF2BP3 mediates ORC6 via N6-methyladenosine modification to promote the progression of pancreatic ductal adenocarcinoma</t>
  </si>
  <si>
    <t>Shi Y, Liu J, Cheng Q, Wu S, Song W, Wang K, Chen Z, Li X, Wei Q, Tayier D, Liao B, Yang Z.</t>
  </si>
  <si>
    <t>10.1016/j.gene.2025.149468</t>
  </si>
  <si>
    <t>Proteogenomic characterization of non-functional pancreatic neuroendocrine tumors unravels clinically relevant subgroups</t>
  </si>
  <si>
    <t>Ji S, Cao L, Gao J, Du Y, Ye Z, Lou X, Liu F, Zhang Y, Xu J, Shi X, Wang H, Li P, Li Y, Chen H, Yang Z, Gao S, Zhang W, Huang D, Ni S, Wei M, Wang F, Wang Y, Ding T, Jing D, Fan G, Gong Z, Lu R, Qin Y, Chen J, Xu X, Wang P, Zhang B, Ding L, Robles AI, Rodriguez H, Chang DK, Hruban RH, Gao D, Gao D, Jin G, Zhou H, Wu J, Yu X.</t>
  </si>
  <si>
    <t>10.1016/j.ccell.2025.03.016</t>
  </si>
  <si>
    <t>A myeloid IFN gamma response gene signature correlates with cancer prognosis</t>
  </si>
  <si>
    <t>Zhang Y, Khanniche A, Li Y, Wu Z, Wang H, Zhang H, Li X, Hu L, Kong X.</t>
  </si>
  <si>
    <t>10.1002/ctm2.70139</t>
  </si>
  <si>
    <t>Integrated spatial morpho-transcriptomics predicts functional traits in pancreatic cancer</t>
  </si>
  <si>
    <t>Gong D, Liu R, Cui Y, Rhodes M, Bae JW, Beechem JM, Hwang WL.</t>
  </si>
  <si>
    <t>10.1101/2025.03.12.642933</t>
  </si>
  <si>
    <t>Pancreatic neuroendocrine neoplasms (pNENs): Genetic and environmental biomarkers for risk of occurrence and prognosis</t>
  </si>
  <si>
    <t>Tacelli M, Gentiluomo M, Biamonte P, Castano JP, Berković MC, Cives M, Kapitanović S, Marinoni I, Marinovic S, Nikas I, Nosáková L, Pedraza-Arevalo S, Pellè E, Perren A, Strosberg J, Campa D, Capurso G.</t>
  </si>
  <si>
    <t>10.1016/j.semcancer.2025.03.005</t>
  </si>
  <si>
    <t>Molecular Classification and Characterization of Noninsulinoma: Ready for Prime Time in Clinical Practice?</t>
  </si>
  <si>
    <t>Zhang K.</t>
  </si>
  <si>
    <t>10.1177/10668969251327748</t>
  </si>
  <si>
    <t>Conserved spatial subtypes and cellular neighborhoods of cancer-associated fibroblasts revealed by single-cell spatial multi-omics</t>
  </si>
  <si>
    <t>Liu Y, Sinjab A, Min J, Han G, Paradiso F, Zhang Y, Wang R, Pei G, Dai Y, Liu Y, Cho KS, Dai E, Basi A, Burks JK, Rajapakshe KI, Chu Y, Jiang J, Zhang D, Yan X, Guerrero PA, Serrano A, Li M, Hwang TH, Futreal A, Ajani JA, Solis Soto LM, Jazaeri AA, Kadara H, Maitra A, Wang L.</t>
  </si>
  <si>
    <t>10.1016/j.ccell.2025.03.004</t>
  </si>
  <si>
    <t>Deciphering of SOX9 Functions in Pancreatic Cancer Cells</t>
  </si>
  <si>
    <t>Kashkin K, Kondratyeva L, Kopantzev E, Abramov I, Zhukova L, Chernov I.</t>
  </si>
  <si>
    <t>10.3390/ijms26062652</t>
  </si>
  <si>
    <t>Construction of T-Cell-Related Prognostic Risk Models and Prediction of Tumor Immune Microenvironment Regulation in Pancreatic Adenocarcinoma via Integrated Analysis of Single-Cell RNA-Seq and Bulk RNA-Seq</t>
  </si>
  <si>
    <t>Sun D, Hu Y, Peng J, Wang S.</t>
  </si>
  <si>
    <t>10.3390/ijms26062384</t>
  </si>
  <si>
    <t>Multi-Omics Profiling Reveals Glycerolipid Metabolism-Associated Molecular Subtypes and Identifies ALDH2 as a Prognostic Biomarker in Pancreatic Cancer</t>
  </si>
  <si>
    <t>Liu J, Ma S, Deng D, Yang Y, Li J, Zhang Y, Yin P, Shang D.</t>
  </si>
  <si>
    <t>10.3390/metabo15030207</t>
  </si>
  <si>
    <t>Transcriptomic profiling of blood platelets identifies a diagnostic signature for pancreatic cancer</t>
  </si>
  <si>
    <t>Ji W, Xiong Y, Yang W, Shao Z, Guo X, Jin G, Su J, Zhou M.</t>
  </si>
  <si>
    <t>10.1038/s41416-025-02980-z</t>
  </si>
  <si>
    <t>Deletion of ENO1 sensitizes pancreatic cancer cells to gemcitabine via MYC/RRM1-mediated glycolysis</t>
  </si>
  <si>
    <t>Lu Y, Ma H, Xiong X, Du Y, Liu L, Wang J, Zhao W.</t>
  </si>
  <si>
    <t>10.1038/s41598-025-94319-0</t>
  </si>
  <si>
    <t>Preoperative Prognostic Factors in Resectable Pancreatic Cancer: State of the Art and Prospects</t>
  </si>
  <si>
    <t>Boubaddi M, Rossi J, Marichez A, Marty M, Amintas S, Laurent C, Dabernat S.</t>
  </si>
  <si>
    <t>10.1245/s10434-025-17062-w</t>
  </si>
  <si>
    <t>Molecular structure and mechanism of protein MSMB, TPPP3, SPI1: Construction of novel 4 pancreatic cancer-related protein signatures model based on machine learning</t>
  </si>
  <si>
    <t>Ren Z, Gao W, Li X, Jing Y, Liu Z, Li X, Zhang T, Han X.</t>
  </si>
  <si>
    <t>10.1016/j.ijbiomac.2025.142075</t>
  </si>
  <si>
    <t>Hypoxia-induced MIR31HG expression promotes partial EMT and basal-like phenotype in pancreatic ductal adenocarcinoma based on data mining and experimental analyses</t>
  </si>
  <si>
    <t>Ko CC, Yang PM.</t>
  </si>
  <si>
    <t>10.1186/s12967-025-06292-x</t>
  </si>
  <si>
    <t>Prognostic implications and characterization of tumor-associated tertiary lymphoid structures genes in pancreatic cancer</t>
  </si>
  <si>
    <t>Zhang E, Ma Y, Liu Z, Zhang J, Liu W, Chen Y, Liu G, Liu X, Zhang F, Zhu Y, Yang Y, Tian X.</t>
  </si>
  <si>
    <t>10.1186/s12967-025-06152-8</t>
  </si>
  <si>
    <t>Unveiling circulating targets in pancreatic cancer: Insights from proteogenomic evidence and clinical cohorts</t>
  </si>
  <si>
    <t>Feng H, Chen Z, Li J, Feng J, Yang F, Meng F, Yin H, Guo Y, Xu H, Liu Y, Liu R, Lou W, Liu L, Han X, Su H, Zhang L.</t>
  </si>
  <si>
    <t>10.1016/j.isci.2024.111693</t>
  </si>
  <si>
    <t>Serum microRNA-24-based nomogram predicts prognosis for patients with resected pancreatic cancer</t>
  </si>
  <si>
    <t>Huang J, Zhang Q, Ge Y, Zheng R, Yang M, Sun Y, Go VLW, Zhang Z, Fang H, Liu J, Guo J, Xiao GG.</t>
  </si>
  <si>
    <t>10.1038/s41598-024-82369-9</t>
  </si>
  <si>
    <t>Transcriptome Landscape of Cancer-Associated Fibroblasts in Human PDAC</t>
  </si>
  <si>
    <t>Tao M, Liu W, Chen J, Liu R, Zou J, Yu B, Wang C, Huang M, Chen Q, Zhang Z, Chen Z, Sun H, Zhou C, Tan S, Zheng Y, Wang H.</t>
  </si>
  <si>
    <t>10.1002/advs.202415196</t>
  </si>
  <si>
    <t>Spatial Transcriptomics of Intraductal Papillary Mucinous Neoplasms Reveals Divergent Indolent and Malignant States</t>
  </si>
  <si>
    <t>Iyer MK, Fletcher AA, Okoye JO, Shi C, Chen F, Kanu EN, Eckhoff AM, Bao M, Pasca di Magliano M, Frankel TL, Chinnaiyan AM, Nussbaum DP, Allen PJ.</t>
  </si>
  <si>
    <t>10.1158/1078-0432.CCR-24-1529</t>
  </si>
  <si>
    <t>KRAS mutation status integrated with RNA subtyping improves prognostic modeling in FOLFIRINOX-treated metastatic pancreatic cancer</t>
  </si>
  <si>
    <t>Lansbergen MF, Dings MPG, Koster J, Labots M, Kerver ED, Jochems A, Homs MYV, de Vos-Geelen J, Hendriks MP, Tanck MWT, Wilmink JW, van Laarhoven HWM, Bijlsma MF.</t>
  </si>
  <si>
    <t>10.1016/j.medj.2025.100601</t>
  </si>
  <si>
    <t>Extracellular vesicles from the lung pro-thrombotic niche drive cancer-associated thrombosis and metastasis via integrin beta 2</t>
  </si>
  <si>
    <t>Lucotti S, Ogitani Y, Kenific CM, Geri J, Kim YH, Gu J, Balaji U, Bojmar L, Shaashua L, Song Y, Cioffi M, Lauritzen P, Joseph OM, Asao T, Grandgenett PM, Hollingsworth MA, Peralta C, Pagano AE, Molina H, Lengel HB, Dunne EG, Jing X, Schmitter M, Borriello L, Miller T, Zhang H, Romin Y, Manova K, Paul D, Remmel HL, O'Reilly EM, Jarnagin WR, Kelsen D, Castellino SM, Giulino-Roth L, Jones DR, Condeelis JS, Pascual V, Bussel JB, Boudreau N, Matei I, Entenberg D, Bromberg JF, Simeone DM, Lyden D.</t>
  </si>
  <si>
    <t>10.1016/j.cell.2025.01.025</t>
  </si>
  <si>
    <t>Elevated levels of circulating microbial-associated uremic toxins are associated with metastatic duodenopancreatic neuroendocrine tumors in patients with Multiple Endocrine Neoplasia Type 1</t>
  </si>
  <si>
    <t>Ballarò R, Wasylishen AR, Pieterman CRC, Olsen C, Irajizad E, Wu R, Katayama H, Liu H, Cai Y, León-Letelier RA, Dennison JB, Waguespack S, Do KA, Agarwal SK, Walter M, Welch J, Weinstein L, Blau JE, Jha S, Nilubol N, Vriens MR, van Leeuwaarde RS, van Treijen MJC, Valk GD, Perrier ND, Hanash SM, Fahrmann JF.</t>
  </si>
  <si>
    <t>10.1016/j.canlet.2025.217537</t>
  </si>
  <si>
    <t>Glucocorticoid receptor suppresses GATA6-mediated RNA polymerase II pause release to modulate classical subtype identity in pancreatic cancer</t>
  </si>
  <si>
    <t>Ekstrom TL, Rosok RM, Abdelrahman AM, Parassiadis C, Manjunath M, Dittrich MY, Wang X, Kutschat AP, Kanakan A, Rajput A, Schacherer N, Lukic T, Carlson DM, Thiel J, Kopp W, Stroebel P, Ellenrieder V, Gaedcke J, Dong M, Najafova Z, Truty MJ, Hessmann E, Johnsen SA.</t>
  </si>
  <si>
    <t>10.1136/gutjnl-2024-334374</t>
  </si>
  <si>
    <t>Molecular Subtyping and Genomic Profiling Expand Precision Medicine in KRAS Wild-Type Pancreatic Cancer</t>
  </si>
  <si>
    <t>Su D, Ruan Y, Shi Y, Cao D, Wu T, Dang T, Wang H, Xin Y, Ma M, Meng H, Liu C, Zhang Y.</t>
  </si>
  <si>
    <t>10.1111/cas.16456</t>
  </si>
  <si>
    <t>The Landmark Series: The Future of Pancreatic Cancer Clinical Trials</t>
  </si>
  <si>
    <t>Seo YD, Katz MHG, Snyder RA.</t>
  </si>
  <si>
    <t>10.1245/s10434-024-16840-2</t>
  </si>
  <si>
    <t>Comprehensive characterization of MCL-1 in patients with colorectal cancer: Expression, molecular profiles, and outcomes</t>
  </si>
  <si>
    <t>Mittal P, Battaglin F, Baca Y, Xiu J, Farrell A, Soni S, Lo JH, Torres-Gonzalez L, Algaze S, Jayachandran P, Ashouri K, Wong A, Zhang W, Yu J, Zhang L, Weinberg BA, Lou E, Shields AF, Goldberg RM, Marshall JL, Goel S, Singh IK, Lenz HJ.</t>
  </si>
  <si>
    <t>10.1002/ijc.35304</t>
  </si>
  <si>
    <t>Integrating OMICS-based platforms and analytical tools for diagnosis and management of pancreatic cancer: a review</t>
  </si>
  <si>
    <t>Sousa P, Silva L, Câmara JS, Guedes de Pinho P, Perestrelo R.</t>
  </si>
  <si>
    <t>10.1039/d4mo00187g</t>
  </si>
  <si>
    <t>New Onset Diabetes in Pancreatic Adenocarcinoma Does Not Correlate With Molecular Subtype</t>
  </si>
  <si>
    <t>Trembath HE, LaBella ME, Kearney JF, Hariharan A, Zarmer S, Nabors M, McCabe I, Zhao RT, Meyers M, Kim HJ, Yeh JJ.</t>
  </si>
  <si>
    <t>10.1002/jso.28044</t>
  </si>
  <si>
    <t>Clinical and Multiomic Features Differentiate Young Black and White Breast Cancer Cohorts Derived by Machine Learning Approaches</t>
  </si>
  <si>
    <t>Abdilleh K, Aguilar B, Acquaah-Mensah G.</t>
  </si>
  <si>
    <t>10.1016/j.clbc.2024.11.015</t>
  </si>
  <si>
    <t>Diverse RNA methylation patterns in neutrophils: key drivers in hepatocellular carcinoma</t>
  </si>
  <si>
    <t>Xu G, Jiang Y, Tu Z, Li Y, Xu X, Tong R, Jiang N, Xie K, Chen D, Wu J.</t>
  </si>
  <si>
    <t>10.1007/s12094-024-03756-2</t>
  </si>
  <si>
    <t>ARP2/3 complex affects myofibroblast differentiation and migration in pancreatic ductal adenocarcinoma</t>
  </si>
  <si>
    <t>Sun Y, Qiao Y, Niu Y, Madhavan BK, Fang C, Hu J, Schuck K, Traub B, Friess H, Herr I, Michalski CW, Kong B.</t>
  </si>
  <si>
    <t>10.1002/ijc.35246</t>
  </si>
  <si>
    <t>Identification of potential biomarkers for pancreatic ductal adenocarcinoma: a bioinformatics analysis</t>
  </si>
  <si>
    <t>G J, A S.</t>
  </si>
  <si>
    <t>10.1080/10255842.2024.2356648</t>
  </si>
  <si>
    <t>Complement activation in tumor microenvironment after neoadjuvant therapy and its impact on pancreatic cancer outcomes.</t>
  </si>
  <si>
    <t>Zhang, Xiaofei; Lan, Ruoxin; Liu, Yongjun; Pillarisetty, Venu G; Li, Danting; Zhao, Chaohui L; Sarkar, Suparna A; Liu, Weiguo; Hanna, Iman; Gupta, Mala; Hajdu, Cristina; Melamed, Jonathan; Shusterman, Michael; Widmer, Jessica; Allendorf, John; Liu, Yao-Zhong</t>
  </si>
  <si>
    <t>10.1038/s41698-025-00848-2</t>
  </si>
  <si>
    <t>Gong, Dennis; Liu, Rachel; Cui, Yi; Rhodes, Michael; Bae, Jung Woo; Beechem, Joseph; Hwang, William</t>
  </si>
  <si>
    <t>Tissue inhibitor of metalloproteinase 1 as a biomarker of venous invasion in pancreatic ductal adenocarcinoma.</t>
  </si>
  <si>
    <t>Sung, You-Na; Kim, Mi-Ju; Jun, Sun-Young; Kim, Yeon Wook; Park, Jihyun; Jang, Sung-Wuk; Song, Tae Jun; Song, Ki Byung; Hong, Seung-Mo</t>
  </si>
  <si>
    <t>10.62347/ovuj4436</t>
  </si>
  <si>
    <t>Serum proteomics reveals survival-associated biomarkers in pancreatic cancer patients treated with chemoimmunotherapy.</t>
  </si>
  <si>
    <t>Tognetti, Marco; Chatterjee, Lopamudra; Beaton, Nigel; Sklodowski, Kamil; Bruderer, Roland; Reiter, Lukas; Messner, Christoph B</t>
  </si>
  <si>
    <t>Preoperative Prognostic Factors in Resectable Pancreatic Cancer: State of the Art and Prospects.</t>
  </si>
  <si>
    <t>Boubaddi, Mehdi; Rossi, Julia; Marichez, Arthur; Marty, Marion; Amintas, Samuel; Laurent, Christophe; Dabernat, Sandrine</t>
  </si>
  <si>
    <t>Quantification of collagen and associated features from H&amp;E-stained whole slide pathology images across cancer types using a physics-based deep learning model</t>
  </si>
  <si>
    <t>Nguyen, Tan; Zhang, Jun; Hipp, Jennifer; Chhor, Guillaume; Griffin, Michael; Le, Nhat; Kartik, Deeksha; Zhang, Yibo; Mirzadeh, Mohammad; Varao, Julia; Allay, Jim; Sweeney, Morgan; Rivera, Veronica; Johnson, Brea; Brosnan-Cashman, Jacqueline; Bronnimann, Matthew; Pokkalla, Harsha; Glass, Ben; Beck, Andrew; Lee, Justin; Egger, Robert</t>
  </si>
  <si>
    <t>10.1101/2025.03.17.643273</t>
  </si>
  <si>
    <t>Gene Expression Profiling of Pancreatic Ductal Adenocarcinoma Cells in Hypercapnia Identifies SIAH3 as a Novel Prognostic Biomarker.</t>
  </si>
  <si>
    <t>Zohar, Nitzan; Maguire, Ryan; Khalilieh, Saed; Jain, Aditi; Bosykh, Dmitriy; Bowne, Wilbur B; Lavu, Harish; Yeo, Charles J; Nevler, Avinoam</t>
  </si>
  <si>
    <t>Functional Characterization of miR-216a-5p and miR-125a-5p on Pancreatic Cancer Stem Cells.</t>
  </si>
  <si>
    <t>Fenu, Grazia; GriÃ±Ã¡n-LisÃ³n, Carmen; Etzi, Federica; GonzÃ¡lez-Titos, Aitor; Pisano, Andrea; Toledo, BelÃ©n; Farace, Cristiano; Sabalic, Angela; Carrillo, Esmeralda; Marchal, Juan Antonio; Madeddu, Roberto</t>
  </si>
  <si>
    <t>10.3390/ijms26072830</t>
  </si>
  <si>
    <t>Single-nucleus RNA sequencing and spatial transcriptomics reveal an immunosuppressive tumor microenvironment related to metastatic dissemination during pancreatic cancer liver metastasis.</t>
  </si>
  <si>
    <t>Liu, Hongsen; Chen, Mengting; Hong, Bo; Xiao, Yufei; Chen, Qianming; Qian, Yun</t>
  </si>
  <si>
    <t>Heterogenous cancer-associated fibroblasts related tumor microenvironment marked by CD10/KLF4/TIAM1 were identified in pancreatic adenocarcinoma by integrated transcriptomics.</t>
  </si>
  <si>
    <t>Wan, Yu; Hu, Qiong; Sun, Kai; Shi, Jing; Liu, Limei; Zhang, Xiangsong; Huang, Jianjun; Gong, Chulan; Liu, Jinting; Wang, Haijiu; Yan, Jun</t>
  </si>
  <si>
    <t>ANP32E expression in pancreatic cancer is associated with impaired gemcitabine efficacy and poor patient prognosis.</t>
  </si>
  <si>
    <t>Liu, Xiaohong; Zhao, Yelin; Zhang, Li; Wang, Junting; Luo, Liaoxin; Zhang, Shihui; Zhu, Qin; Shi, Yuchen; Yuan, Chenyu; Xiao, Qifeng; Xiong, Mengran; Duan, Yuanyuan; Chen, Hebing; Yao, Hongjuan; Cai, Lin; Zhang, Jianwei; Li, Guangxi; Li, Liang</t>
  </si>
  <si>
    <t>The PancreasView gemcitabine transcriptomic signature predicts response to gemcitabine in patients with resected pancreatic ductal adenocarcinoma.</t>
  </si>
  <si>
    <t>Bolm, Louisa; Fraunhoffer, Nicolas; Dusetti, Nelson; Straesser, Julia; Petruch, Natalie; Fernandez Del Castillo, Carlos; Iovanna, Juan</t>
  </si>
  <si>
    <t>Molecular analysis highlights TREM2 as a discriminating biomarker for patients suffering from pancreatic ductal adenocarcinoma.</t>
  </si>
  <si>
    <t>Papakonstantinou, Dimitrios; Wang, Haiding; Bani, Mohamed-Amine; Mulder, Kevin; Dunsmore, Garett; BoilÃ¨ve, Alice; Jules-ClÃ©ment, GÃ©rÃ´me; Panunzi, Leonardo; de Sousa, Leslie Robert; de la Calle Fabregat, Carlos; Deloger, Marc; Signolle, Nicolas; Gessain, GrÃ©goire; Nikolaev, Sergey I; Ducreux, Michel; Hollebecque, Antoine; Ginhoux, Florent; BlÃ©riot, Camille</t>
  </si>
  <si>
    <t>10.1016/j.ctarc.2025.100939</t>
  </si>
  <si>
    <t>Long Non-Coding RNAs and RNA-Binding Proteins in Pancreatic Cancer Development and Progression.</t>
  </si>
  <si>
    <t>Preckwinkel, Pit; Mir, Khursheed Ul Islam; Otto, Florian W; Elrewany, Hend; Sinz, Andrea; HÃ¼ttelmaier, Stefan; Bley, Nadine; Gutschner, Tony</t>
  </si>
  <si>
    <t>10.3390/cancers17101601</t>
  </si>
  <si>
    <t>The Aging Microenvironment as a Determinant of Immune Exclusion and Metastatic Fate in Pancreatic Cancer</t>
  </si>
  <si>
    <t>Gupta, Priyanka; Murad, Rabi; Ling, Lily; Zhang, Yijuan; Duong-Polk, Karen; Maganti, Swetha; Galapate, Cheska; Commisso, Cosimo</t>
  </si>
  <si>
    <t>10.1101/2025.05.08.652966</t>
  </si>
  <si>
    <t>Integrated multi-omics profiling to establish an IGFBP-based prognostic score for pancreatic ductal adenocarcinoma: unraveling prognostic biomarkers, immune microenvironment crosstalk, and therapeutic implications.</t>
  </si>
  <si>
    <t>Guan, Xiao; Mu, Yongrun; Jin, Xin; Wang, Chengfeng</t>
  </si>
  <si>
    <t>Lactate-associated gene MCU promotes the proliferation, migration, and invasion of pancreatic ductal adenocarcinoma.</t>
  </si>
  <si>
    <t>Chen, Yuhang; Zhang, Fenglin; Dai, Suoyi; Zhao, Jiangang; Cai, Wenxun; Zhang, Ke; Liao, Xinghe; Chen, Lianyu</t>
  </si>
  <si>
    <t>Machine learning-driven prognostic model based on sphingolipid-related gene signature in pancreatic cancer: development and validation.</t>
  </si>
  <si>
    <t>Zou, Qi; Jiang, Hailin; Sun, Qihui; Peng, Qian; He, Jie; Xie, Keping; Wei, Fang</t>
  </si>
  <si>
    <t>10.21037/tcr-24-1893</t>
  </si>
  <si>
    <t>Author Correction: Single-cell transcriptomics analysis reveals dynamic changes and prognostic signature in tumor microenvironment of PDAC.</t>
  </si>
  <si>
    <t>Li, Yaguang; Noto, Daisuke; Hoshino, Yasunobu; Mizuno, Miho; Yoshikawa, Soichiro; Miyake, Sachiko</t>
  </si>
  <si>
    <t>Stromal Hedgehog Signaling Is Associated with Favorable Outcomes in Pancreatic Cancer.</t>
  </si>
  <si>
    <t>Manoukian, Paul; Damhofer, Helene; Zhao, Lan; van Laarhoven, Hanneke W M; Bijlsma, Maarten F</t>
  </si>
  <si>
    <t>Translational studies on pancreatic cancer and gastric cancer: a methodology in PhD thesis.</t>
  </si>
  <si>
    <t>Resell, Mathilde; Qvigstad, Gunnar; Wang, Timothy C; Quante, Anne S; GonzÃ¡lez-FernÃ¡ndez, Ãfrica; Waldum, Helge; Chen, Duan; Zhao, Chun-Mei</t>
  </si>
  <si>
    <t>10.3389/fphar.2025.1604017</t>
  </si>
  <si>
    <t>Unraveling the therapeutic landscape of miRNAs in pancreatic cancer.</t>
  </si>
  <si>
    <t>El-Moaty, Zeinab A; Wasef, Maria Wagdy; Elsayed, Yara A; Shafiq, Amina Sayed; Elnagar, Mai A; Mohamed, Hadeer Rashad; Elesawyf, Ahmed E; Abdel Mageedg, Sherif S; Mohammed, Osama A; Abdel-Reheim, Mustafa Ahmed; Hamad, Rabab S; Alshomrani, Raydaa Abdullah S; Doghish, Ahmed S</t>
  </si>
  <si>
    <t>10.1007/s00210-025-04301-w</t>
  </si>
  <si>
    <t>Glucocorticoid receptor suppresses GATA6-mediated RNA polymerase II pause release to modulate classical subtype identity in pancreatic cancer.</t>
  </si>
  <si>
    <t>Ekstrom, Thomas L; Rosok, Raya M; Abdelrahman, Amro M; Parassiadis, Christina; Manjunath, Meghana; Dittrich, Marianna Y; Wang, Xin; Kutschat, Ana P; Kanakan, Akshay; Rajput, Ashish; Schacherer, Nadine; Lukic, Teodora; Carlson, Danielle M; Thiel, Julia; Kopp, Waltraut; Stroebel, Philipp; Ellenrieder, Volker; Gaedcke, Jochen; Dong, Meng; Najafova, Zeynab; Truty, Mark J; Hessmann, Elisabeth; Johnsen, Steven A</t>
  </si>
  <si>
    <t>Cancer Cell-Derived Exosomal miR-519a/522-5p Promotes Pancreatic Cancer Progression by Enhancing Warburg Effect.</t>
  </si>
  <si>
    <t>Feng, Shi; Chen, Ruihan; Huang, Haitao; Ong, Meiching; Jiang, Jingyu; Cui, Jinlong; Ling, Qi</t>
  </si>
  <si>
    <t>Computational theranostics strategy for pancreatic ductal adenocarcinoma.</t>
  </si>
  <si>
    <t>Kamble, Pradnya; Varma, Tanmaykumar; Kumar, Rajender; Garg, Prabha</t>
  </si>
  <si>
    <t>Attenuated immune surveillance during squamous cell transformation of pancreatic adenosquamous cancer defines new therapeutic opportunity for cancer interception.</t>
  </si>
  <si>
    <t>Chen, Xinyuan; Sun, Shanyue; Li, Shuofeng; Yu, Shuangni; Chen, Jie; Chen, Xianlong</t>
  </si>
  <si>
    <t>Investigating the correlation between tertiary lymphoid structures and clinical outcomes in pancreatic ductal adenocarcinoma: insights into tumor immunology.</t>
  </si>
  <si>
    <t>Hu, Lingbo; Xiao, Yanhong; Jiang, Ning; Hu, Yufen; Qiu, Liewang; Geng, Bo</t>
  </si>
  <si>
    <t>10.3389/fonc.2025.1569947</t>
  </si>
  <si>
    <t>Pancreatic organoids as cancer avatars for true personalized medicine.</t>
  </si>
  <si>
    <t>Gout, Johann; Ekizce, Menar; Roger, Elodie; Kleger, Alexander</t>
  </si>
  <si>
    <t>Multi-omics analysis of polyamine metabolism implicates NT5E/CD73 in the progression of pancreatic cancer.</t>
  </si>
  <si>
    <t>Zhang, Enkui; Ding, Xinjia; Zhang, Jixin; Liu, Weikang; Liu, Guangnian; Li, Mingzhe; Liu, Xinxin; Wang, Yingjin; Zhang, Fusheng; Li, Baoyi; Zhu, Yu; Yan, Yupeng; Liu, Jiayu; Wang, Yuxin; Tian, Xiaodong; Ma, Yongsu; Yang, Yinmo</t>
  </si>
  <si>
    <t>The Regulatory Role of Brown Adipocyte - Related Gene CALU in the Progression, Immune Microenvironment and Treatment Response of Pancreatic Cancer</t>
  </si>
  <si>
    <t>Wu, Fang; Cai, Xufan; Qian, Zhenyuan; Song, Guangyuan; Zhang, Xiao; Ding, Tao; Xu, Weilang; Wang, WeiLin</t>
  </si>
  <si>
    <t>10.21203/rs.3.rs-6709366/v1</t>
  </si>
  <si>
    <t>The Impact of Peroxiredoxin 3 on Molecular Testing, Diagnosis, and Prognosis in Human Pancreatic Ductal Adenocarcinoma.</t>
  </si>
  <si>
    <t>Kakehashi, Anna; Suzuki, Shugo; Nishidoi, Yusaku; Hagihara, Atsushi; Ikenaga, Hiroko; Shiota, Masayuki; Qiu, Guiyu; Noura, Ikue; Kuwae, Yuko; Vachiraarunwong, Arpamas; Fujioka, Masaki; Gi, Min; Kawada, Norifumi; Wanibuchi, Hideki</t>
  </si>
  <si>
    <t>A Novel 14-Gene Panel Associated With Efferocytosis for Predicting Pancreatic Cancer Prognosis Through Bulk and Single-Cell Databases.</t>
  </si>
  <si>
    <t>Wu, Yaheng; Zhao, Lin; Yi, Dingyan; Tian, Zhihua; Dong, Bin; Ye, Chunxiang; Liu, Jingtao; Ma, Huachong; Zhao, Wei</t>
  </si>
  <si>
    <t>10.31083/fbl40818</t>
  </si>
  <si>
    <t>Analysis of an engineered organoid model of pancreatic cancer identifies hypoxia as a contributing factor in determining transcriptional subtypes.</t>
  </si>
  <si>
    <t>Landon-Brace, Natalie; Latour, Simon; Innes, Brendan T; Nurse, Michelle; Cadavid, Jose L; Co, Ileana L; Tan, Cassidy M; Nowlan, Ferris; Drissler, Sibyl; Notta, Faiyaz; Jackson, Hartland Warren; Bader, Gary D; McGuigan, Alison P</t>
  </si>
  <si>
    <t>Differential gene expression profiles of pancreatic ductal adenocarcinomas among African American and Caucasian American patients.</t>
  </si>
  <si>
    <t>Bajpai, Prachi; Paluri, Ravi; Diffalha, Sameer Al; Chandrashekar, Darshan S; Afaq, Farrukh; Otali, Dennis; Elkholy, Amr; Miller, C Ryan; Peter, Shajan; Manne, Ashish; Nagaraju, Ganji Purnachandra; Saddala, Madhu Sudhana; Khushman, Moh'd; Varambally, Sooryanarayana; Manne, Upender</t>
  </si>
  <si>
    <t>CEMIP2 sensitizes PDAC to chemotherapy through extracellular matrix remodeling by hyaluronan degradation.</t>
  </si>
  <si>
    <t>Yao, Na; Fu, Yue; Wang, Ting; Qin, Jiejie; Cao, Yizhi; Shi, Minmin; Ma, Fangfang; Shen, Baiyong; Jiang, Lingxi</t>
  </si>
  <si>
    <t>Development and Validation of a Prognostic Signature Based on Transcription Factors Associated with Endoplasmic Reticulum Stress in Pancreatic Adenocarcinoma.</t>
  </si>
  <si>
    <t>Gao, Shan; Tang, Zhenchu; Zhou, Yuqian</t>
  </si>
  <si>
    <t>10.2174/0109298673364512250611034932</t>
  </si>
  <si>
    <t>Glycation Stressâ€“Driven Transcriptomic Signature Predicts Survival Benefit from Adjuvant Gemcitabine in Resectable Pancreatic Cancer</t>
  </si>
  <si>
    <t>Senar, Oier Azurmendi; Stosic, Kosta; Bouchart, Christelle; Navez, Julie; Tarfouss, Jawad; Crake, Rebekah; Verset, Laurine; Demetter, Pieter; Mauduit, Marjorie; Conroy, Thierry; Cros, JÃ©rÃ´me; Nicolle, Remy; Saiselet, Manuel; Vitoria, Joel Rodrigues; Detours, Vincent; BellahcÃ¨ne, Akeila; Arsenijevic, Tatjana; Van-Laethem, Jean-Luc; PRODIGE-24/CCTG PA6 consortium; MOSAPAC consortium</t>
  </si>
  <si>
    <t>10.1101/2025.07.07.663493</t>
  </si>
  <si>
    <t>A novel defined manganese metabolism-related gene signature for predicting the prognosis of pancreatic ductal adenocarcinoma.</t>
  </si>
  <si>
    <t>Xiong, Zichao; Zhang, Zhen; Cheng, Shaodan; Liao, Shaohua</t>
  </si>
  <si>
    <t>Elevated plasma levels of WAP four-disulfide core domain 2 as a potential prognostic biomarker for various cancers.</t>
  </si>
  <si>
    <t>Watanabe, Makoto; Ieguchi, Katsuaki; Onishi, Nobuyuki; Shimizu, Takashi; Ohkuma, Ryotaro; Suzuki, Risako; Mura, Emiko; Iriguchi, Nana; Ishiguro, Tomoyuki; Hirasawa, Yuya; Ikeda, Go; Shimokawa, Masahiro; Ariizumi, Hirotsugu; Horiike, Atsushi; Yoshimura, Kiyoshi; Tsunoda, Takuya; Tsuji, Mayumi; Kobayashi, Shinichi; Kiuchi, Yuji; Wada, Satoshi</t>
  </si>
  <si>
    <t>An immune responsive tumor microenvironment imprints into PBMCs and predicts outcome in advanced pancreatic cancer: lessons from the PREDICT trial.</t>
  </si>
  <si>
    <t>Lahusen, Anton; Lutz, Manfred P; Fang, Rui; Kirchner, Martina; Albus, Sarah; Kluck, Klaus; Karthaus, Meinolf; Schwarzer, Andreas; Siegler, Gabriele; Kleger, Alexander; Ettrich, Thomas J; Becher, Alexander; HÃ¶fling, Sabine; Siveke, Jens T; Budczies, Jan; Tannapfel, Andrea; Stenzinger, Albrecht; Cheung, Phyllis Fung-Yi; Eiseler, Tim; Seufferlein, Thomas</t>
  </si>
  <si>
    <t>A STAT3/integrin axis accelerates pancreatic cancer initiation and progression.</t>
  </si>
  <si>
    <t>Campos, Alejandro D; Shepard, Ryan M; Ortega, Zachary; Heumann, Ingrid; Wilke, Anna E; Nam, Arin; Cable, Carson; Kouhmareh, Kourosh; Klemke, Richard; Mattson, Nicole M; Ideker, Trey; De Arruda Saldanha, Camila; Heinz, Sven; Weaver, Valerie; Von Schalscha, Tami; Wettersten, Hiromi I; Weis, Sara M; Cheresh, David A</t>
  </si>
  <si>
    <t>Combined bulk and single-cell transcriptomic analysis reveals cell-type-specific inflammatory crosstalk in pancreatic cancer.</t>
  </si>
  <si>
    <t>Golestanifar, Ahmad; Zakeri, Mana; Gohari-Lasaki, Sahar; Khedri, Hengameh; Saberiyan, Mohammadreza</t>
  </si>
  <si>
    <t>Novel Insights into T-Cell Exhaustion and Cancer Biomarkers in PDAC Using ScRNA-Seq.</t>
  </si>
  <si>
    <t>Saleem, Muhammad Usman; Sajid, Hammad Ali; Arshad, Muhammad Waqar; Torres, Alejandro Omar Rivera; Shabbir, Muhammad Imran; Rai, Sunil Kumar</t>
  </si>
  <si>
    <t>The glutathione S-transferase GSTT1 mediates stemness and sensitivity to FGFR inhibitors in metastatic pancreatic cancer through regulation of &lt;i&gt;PROM1&lt;/i&gt;</t>
  </si>
  <si>
    <t>Herrera, Deborah de la Caridad Delgado; Roman, Alejandro Arroyo; McCracken, Carrie; Sadzewicz, Lisa; Tallon, Luke; Ferrer, Christina</t>
  </si>
  <si>
    <t>10.1101/2025.08.06.668944</t>
  </si>
  <si>
    <t>Yuan, Sun; Tao, Hu; Yan, Li; Ming, Li</t>
  </si>
  <si>
    <t>10.20944/preprints202508.0803.v1</t>
  </si>
  <si>
    <t>Integrative Multiomic and Deep Learning Profiling of KRAS Mutant and Wildtype Genomes in Pancreatic Tumorigenesis</t>
  </si>
  <si>
    <t>Attique, Zarlish; Azhar, Hafiz Muhammad Faraz; Ansari, Adnan Ahmed</t>
  </si>
  <si>
    <t>10.21203/rs.3.rs-7335783/v1</t>
  </si>
  <si>
    <t>Gasper, William; Pontecorvi, Giada; Chi, Zhikai; Enrico, Sebastian; Goodman, Lily; Amarneh, Haneen; Mazzarelli, Evelyn; Thomas, Joshua; Zhang, Lucia; Handloser, Rachel; LeCates, Seth; Tomescu, Ana Lucia; Rossi, Francesca; Sykes, Myla; Bhatt, Anjali; Fazio, Nicholas; Bifolco, Alessandro; Fatimah, Nafeesah; Seamann, Austin; Lewis, Cheryl; Melton, Shelby; Zeh, Herbert; Wachsmann, Megan; Ghersi, Dario; Ligorio, Matteo</t>
  </si>
  <si>
    <t>Gunasekaran, Pradeep Moon; Wang, Qianqian; Chang, Yoke-Chen; Guseva, Polina; Chauhan, Rajika; Kley, Alexander; Lee, Gene; Roy, Siddharth Ghosh; Masoudpoor, Yousef; Roberts, Arthur; Walton, Kelly Watkins; Franciosa, Lucyann; Bhat, Shafiq; Zachariah, Emmanuel; Patel, Kishan; Zhou, Zhongren; Chen, Wenjin; Ni, Julie Zhouli; Gu, Sam Guoping; Montagna, Cristina; Chiou, Shin-Heng</t>
  </si>
  <si>
    <t>Neoadjuvant BMS-813160, Nivolumab, Gemcitabine, and Nab-Paclitaxel for Patients with Pancreatic Cancer.</t>
  </si>
  <si>
    <t>Grierson, Patrick M; Wolf, Crystal; Suresh, Rama; Wang-Gillam, Andrea; Tan, Benjamin R; Ratner, Lee; Oppelt, Peter; Aranha, Olivia; Frith, Ashley; Pedersen, Katrina S; Spann, Jennifer; Boice, Nicholas; Brown, Amberly; Baer, John M; Butka, Emily G; Ahmad, Faiz; Xu, Yifei; Liu, Jingxia; DeNardo, David G; Lim, Kian-Huat</t>
  </si>
  <si>
    <t>10.1158/1078-0432.ccr-24-1821</t>
  </si>
  <si>
    <t>Quantitative immunohistochemistry analysis of pancreatic adenocarcinoma upregulated factor expression in pancreatic cancer and its prognostic significance.</t>
  </si>
  <si>
    <t>Kim, Jae Hyeong; Na, Hee Young; Jung, Kwangrok; Jang, Dayeon; Youn, Yuna; Kim, Dae Hwan; Han, Hee Dong; Hwang, Jin-Hyeok</t>
  </si>
  <si>
    <t>Single-cell Sequencing Analysis Reveals Cell Subtypes With High Expression of Coagulation Factor 3 and Their Possible Roles in Pancreatic Ductal Adenocarcinoma.</t>
  </si>
  <si>
    <t>Wang, Chunyan; Cui, Chanjuan; Huang, Shengkai; Yu, Mengyao; Wang, Lili; Gong, Hengwen; Qiao, Rui; Ma, Jun</t>
  </si>
  <si>
    <t>10.31083/fbl44029</t>
  </si>
  <si>
    <t>Genetic Variants and Soluble Isoforms of PD-1/PD-L1 as Novel Biomarkers for Pancreatic Ductal Adenocarcinoma (PDAC) Susceptibility and Prognosis.</t>
  </si>
  <si>
    <t>Hassan, Marwa; El-Maadawy, Walaa H; Elhusseny, Yasmine; Agamy, Fatma Elbatol; Fahim, Sally A; Balata, Mahmoud</t>
  </si>
  <si>
    <t>10.3390/biomedicines13092246</t>
  </si>
  <si>
    <t>Development and Validation of a Centrosome Amplification-Related Prognostic Model in Pancreatic Cancer: Multi-Omics Guided Risk Stratification and Tumor Microenvironment.</t>
  </si>
  <si>
    <t>Sun, Yuan; Hu, Tao; Li, Yan; Li, Ming</t>
  </si>
  <si>
    <t>Functional Precision in Pancreatic Cancer: Redefining Biomarkers with Patient-Derived Organoids.</t>
  </si>
  <si>
    <t>Chew, Claire Alexandra; Wun, Cheng Mun; Lee, Yi Fang; Chee, Cheng Ean; Ho, Khek Yu; Bonney, Glenn Kunnath</t>
  </si>
  <si>
    <t>Identifying gene expression signatures of oncolytic virus response in patient-derived pancreatic ductal adenocarcinoma organoids.</t>
  </si>
  <si>
    <t>Huberts, Marco; Farshadi, Elham Aida; Mohammad, Farzana; Ju, Jie; Stubbs, Andrew; Fouchier, Ron A M; van den Hoogen, Bernadette G</t>
  </si>
  <si>
    <t>10.1016/j.omton.2025.201064</t>
  </si>
  <si>
    <t>Spatial profiling of human pancreatic ductal adenocarcinoma reveals molecular alterations associated with venous invasion.</t>
  </si>
  <si>
    <t>Bell, Alexander T F; Chianchiano, Peter; Hirose, Katsuya; Salas-Escabillas, Daniel; Zucha, Doreen M; Mitchell, Jacob T; Danilova, Ludmila; Damanakis, Alexander I; Tandurella, Joseph A; Johnson, Jeanette; Zhu, Jing; Eshleman, James R; Zhu, Qingfeng; Anders, Robert A; Kagohara, Luciane T; Fertig, Elana J; Wood, Laura D</t>
  </si>
  <si>
    <t>10.1126/scitranslmed.ady7524</t>
  </si>
  <si>
    <t>Prognostic model establishment and immune microenvironment analysis based on transcriptomic data of long-term survivors of pancreatic ductal adenocarcinoma.</t>
  </si>
  <si>
    <t>Lin, Lizhi; Norrsell, Ragnar; Andersson, Roland; Shen, Xian; Ansari, Daniel</t>
  </si>
  <si>
    <t>Serum fucosylated receptor expression-enhancing protein 5 as a biomarker for early stage pancreatic cancer.</t>
  </si>
  <si>
    <t>Sogawa, Kazuyuki; Yonekubo, Riko; Shimizu, Momori; Muraoka, Satoshi; Adachi, Jun; Takano, Shigetsugu; Takizawa, Hirotaka; Ohtsuka, Masayuki; Tomonaga, Takeshi</t>
  </si>
  <si>
    <t>DUSP6 is upregulated in metastasis and influences migration and metabolism in pancreatic cancer cells.</t>
  </si>
  <si>
    <t>Ruckert, Mariana T; Walsh, R McKinnon; Bye, Bailey A; Eades, Austin E; Yan, Wei; Bednar, Filip; Shi, Jiaqi; Lasse Opsahl, Emily L; Pasca di Magliano, Marina; Lyssiotis, Costas A; VanSaun, Michael N; Silveira, Vanessa S</t>
  </si>
  <si>
    <t>Mapping the Proteomic Landscape of Pancreatic Cancer: Prognostic Insights and Subtype Stratification.</t>
  </si>
  <si>
    <t>Aref, Adel T; Grealey, Jason; Pathan, Mohashin; Noor, Zainab; Anees, Asim; Azad, AKM; Smith, Daniela Lee; Humphries, Erin M; Bucio-Noble, Daniel; Koh, Jennifer M S; Sykes, Erin K; Williams, Steven G; Lyons, Ruth J; Lucas, Natasha; Xavier, Dylan; Sahni, Sumit; Mittal, Anubhav; Samra, Jaswinder S; Pearson, John V; Waddell, Nicola; Kondrashova, Olga; Chou, Angela; Sioson, Loretta; Sheen, Amy; Australian Pancreatic Cancer Genome Initiative (APGI); Hains, Peter G; Robinson, Phillip J; Zhong, Qing; Reddel, Roger R; Gill, Anthony J</t>
  </si>
  <si>
    <t>10.1158/2767-9764.crc-25-0229</t>
  </si>
  <si>
    <t>Noninvasive Computed Tomography-Based Quantification of Tumor Fibrosis Predicts Pancreatic Cancer Response to Gemcitabine/Nab-Paclitaxel.</t>
  </si>
  <si>
    <t>Yang, Qiuxia; Mao, Yize; Han, Yulong; Li, Kailai; Hu, Wanming; Zhou, Jianyao; Gong, Xuejun; Huang, Shuxiang; Zhang, Rong; Liu, Lizhi; Niu, Ningning; Li, Yixiong; Ji, Liandong; Yi, Xiaoping; Xue, Wufeng; Ni, Dong; Mao, Wenjun; Luo, Peng; Luo, Dong; Cheng, Jun</t>
  </si>
  <si>
    <t>Transcriptomic and Clinical Profiling Reveals &lt;i&gt;LGALS3&lt;/i&gt; as a Prognostic Oncogene in Pancreatic Cancer.</t>
  </si>
  <si>
    <t>Scuderi, Grazia; Mijatovic, Sanja; Maksimovic-Ivanic, Danijela; Di Rosa, Michelino; MuÃ±oz-Valle, JosÃ© Francisco; VizcaÃ­no-Quirarte, Alexis Missael; Leone, Gian Marco; Mangano, Katia; Fagone, Paolo; Nicoletti, Ferdinando</t>
  </si>
  <si>
    <t>Toward Precision Chemotherapy for Pancreatic Cancer Guided by Transcriptomic Signatures.</t>
  </si>
  <si>
    <t>Chanez, Brice; Delaye, Matthieu; Fraunhoffer, Nicolas; Iovanna, Juan; Neuzillet, Cindy; Dusetti, Nelson</t>
  </si>
  <si>
    <t>EDC4 enhances multi-drug chemosensitivity in pancreatic cancer via GR50-based profiling.</t>
  </si>
  <si>
    <t>Qin, Cheng; Li, Tianyu; Zhao, Bangbo; Li, Zeru; Zhao, Yutong; Zhang, Xiangyu; Xie, Yiping; Yan, Yutong; Han, Jiashu; Shao, Qianqian; Lin, Chen; Wang, Weibin</t>
  </si>
  <si>
    <t>Impact of &amp;lt;i&amp;gt;SERPINA3&amp;lt;/i&amp;gt; on the Prognostic Role of KRAS G12R-Mutated Pancreatic Ductal Adenocarcinoma Patients Receiving Gemcitabine-Based Treatment: A Cross-Sectional Study.</t>
  </si>
  <si>
    <t>He, Xinying; Ren, Lili; Dong, Shaoyong; Liu, Weiwei</t>
  </si>
  <si>
    <t>10.1002/hsr2.71332</t>
  </si>
  <si>
    <t>Stimulator of interferon genes signaling network-driven prognostic signature for pancreatic cancer: Hub gene discovery with multimodal validation.</t>
  </si>
  <si>
    <t>Yu, Wenjing; Liao, Junqun; Li, Jiayan; Wu, Yongquan</t>
  </si>
  <si>
    <t>Chen, Canping; Gribbin, Kyle; Li, Xi; Ozmen, Tugba; Ozmen, Furkan; Sivagnanam, Shamilene; Kim, James; Blise, Katie; Yang, Xinxing; Zhang, Yi; Dai, Roselyn; Keith, Dove; Sherman, Mara; Dai, Mu-Shui; Coussens, Lisa; Lopez, Charles; Sears, Rosalie; Mills, Gordon; Byrne, Katelyn; Xia, Zheng</t>
  </si>
  <si>
    <t>Integrated Multiomics Validation of Key &lt;i&gt;MUC&lt;/i&gt; Gene Expression for the Signature Biomarker in the Pakistani Cohort.</t>
  </si>
  <si>
    <t>Naeem, Maryam; Munir, Nimra; Ahmed, Ibrar; Basharat, Zarrin; Sultan, Aneesa</t>
  </si>
  <si>
    <t>Analysis of the SH3-Domain Kinase Binding Protein 1 Predictive Model for Pancreatic Ductal Adenocarcinoma and CCCTC-Binding Factor Transcriptional Regulatory Study.</t>
  </si>
  <si>
    <t>Sun, Rui Zhuang; Qiao, Kun Peng; Xu, Xiao Lian; Chen, Yan Hua; Meng, Jun</t>
  </si>
  <si>
    <t>Novel Machine Learning Approaches Revolutionize Pancreatic Malignancy Prognosis: Exploring Programed Cell Death.</t>
  </si>
  <si>
    <t>Xu, Na; Miao, Xiaye; Jiang, Jiali; Han, Xue; Kuang, Lirong; Fan, Tiantian; Zhang, Qing; Wang, Xiaoyan</t>
  </si>
  <si>
    <t>Genomic and Immune Landscape of Pancreatic Ductal Adenocarcinoma Associated with Germline Pathogenic Variants in ATM.</t>
  </si>
  <si>
    <t>Yadav, Siddhartha; Bao, Riyue; Graham, Rondell P; Hu, Chunling; Hart, Steven N; Na, Jie; Boddicker, Nicholas; Gnanaolivu, Rohan D; Smadbeck, James; Ding, Li; Billadeau, Daniel D; Mayer, Aaron T; Majumder, Shounak; Morais Lyra, Paulo Cilas; Lee, Adrian V; Monteiro, Alvaro N; Villasboas, Jose C; McWilliams, Robert; Couch, Fergus J</t>
  </si>
  <si>
    <t>10.1158/1078-0432.ccr-24-4120</t>
  </si>
  <si>
    <t>Molecular, metabolic, and histological subtypes of pancreatic ductal adenocarcinoma and its tumor microenvironment: Insights into tumor heterogeneity and clinical implications.</t>
  </si>
  <si>
    <t>Ohara, Yuuki; Liu, Huaitian; Moreno, Paloma; Suzuki, Seiya; Hussain, S Perwez</t>
  </si>
  <si>
    <t>A machine learning framework using urinary biomarkers for pancreatic ductal adenocarcinoma prediction with post hoc validation via single-cell transcriptomics.</t>
  </si>
  <si>
    <t>Solomon, Dahlak D; Ko, Ching-Chung; Chen, Hsin-Yi; Kumar, Sachin; Wulandari, Fitria Sari; Xuan, Do Thi Minh; Lin, Hung-Yun; Lin, Hui-Ru; Lee, Yung-Kuo; Hsu, Wen-Hsin; Pei-Ming, Yang; Wang, Chih-Yang; Nguyen, Ngoc Uyen Nhi</t>
  </si>
  <si>
    <t>10.1093/bib/bbaf583</t>
  </si>
  <si>
    <t>Defensin-Rich Platelets Drive Pro-Tumorigenic Programs in Pancreatic Adenocarcinoma.</t>
  </si>
  <si>
    <t>Gonzalez-Ruiz, Jonathan; Sarmiento-Casas, Miryam; Bahena-Ocampo, Ivan; Espinosa, Magali; Ceballos-Cancino, Gisela; Vazquez-Santillan, Karla; Maldonado, Vilma; Melendez-Zajgla, Jorge</t>
  </si>
  <si>
    <t>Single-cell Transcriptomic Profiling of Pancreatic Ductal Adenocarcinoma: Epithelial Reprogramming and Systemic Immune Exhaustion</t>
  </si>
  <si>
    <t>Xu, Qinyu</t>
  </si>
  <si>
    <t>10.1101/2025.11.10.687730</t>
  </si>
  <si>
    <t>A long non-coding RNA SCAMP1 induces pancreatic ductal adenocarcinoma progression through miR-106a-5p/AGK signaling.</t>
  </si>
  <si>
    <t>Du, Xiyao; Cai, Yunlong; Kuang, Peng; Zeng, Mo; Huang, Yingli; Huang, Shanshan</t>
  </si>
  <si>
    <t>10.1007/s10238-025-01943-1</t>
  </si>
  <si>
    <t>Progression-free survival for unresectable non-metastatic locally advanced pancreatic cancer after surgical microwave ablation plus durvalumab and tremelimumab: phase-2 non-randomized prospective clinical trial.</t>
  </si>
  <si>
    <t>Topal, Halit; Venken, Tom; Bassez, Ayse; Chiritescu, Gabriela; Van Cutsem, Eric; van der Merwe, Schalk; Lambrechts, Diether; Topal, Baki</t>
  </si>
  <si>
    <t>Multiomics profiling Identifies MCMBP as a prognostic biomarker and a potential immune-related target in pancreatic ductal adenocarcinoma via the JAK-STAT3 pathway.</t>
  </si>
  <si>
    <t>Zhang, Xinghai; Ma, Jiaqi; Yuan, Hao; Li, Yuzhuo; Wang, Yixin; Chen, Yujia; Zhang, Lei; Li, Fangxuan; Ma, Xi; Li, Bixuan; Xu, Wen; Wang, Yang</t>
  </si>
  <si>
    <t>Prognostic and Immunological Significance of TIPARP in Pancreatic Cancer.</t>
  </si>
  <si>
    <t>Jiang, Hanlin; Niu, Weiqiao; Pan, Yujia; Jiang, Zongying; Wu, Jianwu; Qiao, Zhiming; Jiang, Xinwei; Huang, Lining</t>
  </si>
  <si>
    <t>Efferocytosis-associated genes serve as prognostic biomarkers for pancreatic ductal adenocarcinoma and identify P2RY6 as a therapeutic target.</t>
  </si>
  <si>
    <t>Wang, Xiangjun; Wang, Wei; Yang, Chuanxin; Wang, Puxiongzhi; Liu, Yangming; Yu, Liqin; Zhang, Sijie; Yan, Xiaoyu; Wang, Jian</t>
  </si>
  <si>
    <t>Transcriptional deregulation by FOXM1-JUP signaling confers dual oncogenic drivers for pancreatic tumorigenesis and therapeutic resistance.</t>
  </si>
  <si>
    <t>Yang, Kailing; He, Zhihong; Jiang, Tingting; Cai, Tian; Li, Xiaojia; Xie, Keping</t>
  </si>
  <si>
    <t>10.1186/s12964-025-02512-5</t>
  </si>
  <si>
    <t>CRISPR-Cas13a diagnostics for circulating microbial transcripts in pancreatic cancer.</t>
  </si>
  <si>
    <t>Mehmood, Muhammad Shahid; Iqbal, Inbsaat; Hajj, Fatima</t>
  </si>
  <si>
    <t>10.1097/ms9.0000000000004392</t>
  </si>
  <si>
    <t>Comparative Tumor Microenvironment Analysis for HCC and PDAC Using KMplotter.</t>
  </si>
  <si>
    <t>Chang, Wen-Han; Shah, Drashya; Myers, Scott; Potts, Michael; Qazi, Sanjive; Trieu, Vuong</t>
  </si>
  <si>
    <t>Elucidating Pancreatic Ductal Adenocarcinoma Carcinogenesis at Single-Cell Resolution and Identifying Subtype Specific Drug Candidates.</t>
  </si>
  <si>
    <t>Chen, Jing; Jiang, Hui; Chen, Hui; Yang, Kuan; Yang, Kaiyue; Sun, Mingyao; Lv, Na; Ren, Bolin; Lin, Xinyi; Li, Xia; Zhang, Yunpeng; Hu, Congxue</t>
  </si>
  <si>
    <t>10.3390/ijms262412031</t>
  </si>
  <si>
    <t>MEG3 Promoter Methylation and F11 Receptor (F11R) Overexpression Define a High-Risk Subtype of Diabetic Pancreatic Cancer.</t>
  </si>
  <si>
    <t>Yamazaki, Keisuke; Mizukami, Hiroki; Yamada, Takahiro; Hara, Yutaro; Tamba, Hiroaki; Tatara, Yota; Wang, Zhenchao; Itaya, Akiko; Kushibiki, Hanae; Ryuzaki, Masaki; Sasaki, Takanori; Ruike, Hidefumi; Ogasawara, Saori; Tu, Yi; Ishido, Keinosuke; Itoh, Ken; Hakamada, Kenichi</t>
  </si>
  <si>
    <t>Integrative Analysis of eQTL Genes Reveals Key Biomarkers and Mechanisms for Early Diagnosis of Pancreatic Ductal Adenocarcinoma.</t>
  </si>
  <si>
    <t>Wang, Xuebo; Zhang, Xusheng; Liang, Shicai; Wang, Jialong; Xie, Yannan; Wang, Jiawei; Chen, Bendong</t>
  </si>
  <si>
    <t>High CDCP1 Expression Reflects Immune and Stromal Remodeling and Oncogenic Signaling in Pancreatic Ductal Adenocarcinoma.</t>
  </si>
  <si>
    <t>Miyake, Kentaro; Oshi, Masanori; Takenouchi, Akira; Sahara, Kota; Yamamoto, Jun; Kikuchi, Yutaro; Sawada, Yu; Homma, Yuki; Matsuyama, Ryusei; Endo, Itaru</t>
  </si>
  <si>
    <t>10.14740/wjon2682</t>
  </si>
  <si>
    <t>PRSS23 promotes pancreatic cancer progression through regulating Hippo-YAP activity.</t>
  </si>
  <si>
    <t>Liu, Zhihong; Jiang, Qiuping; Sun, Yuanmeng; Song, Yiran; Yu, Beibei</t>
  </si>
  <si>
    <t>Cross-platform comparison of gene expression-based cancer molecular subtyping reveals discrepancies with exome capture methods.</t>
  </si>
  <si>
    <t>Lee, Jaewon J; Aldakkak, Mohammed; Morrison, Ashley B; Thalji, Sam Z; Peng, Xianlu L; Li, Yan; Gulley, Margaret L; Borazanci, Erkut H; Tsai, Susan; Rashid, Naim U; Yeh, Jen Jen</t>
  </si>
  <si>
    <t>10.1038/s41698-025-01228-6</t>
  </si>
  <si>
    <t>The Emerging Triad in Cancer and Aging: Cellular Senescence, Microbiome, and Tumor Microenvironment.</t>
  </si>
  <si>
    <t>Gong, Xi; Wang, Shaogang; Xia, Qidong</t>
  </si>
  <si>
    <t>10.14336/ad.2025.1495</t>
  </si>
  <si>
    <t>Alternative Splicing of Secretin Receptor (SCTR) and Its Low Expression Drive the Occurrence of Pancreatic Ductal Adenocarcinoma.</t>
  </si>
  <si>
    <t>Ke, Yanqi; Wang, Ling; Liu, Qicai; Gao, Feng</t>
  </si>
  <si>
    <t>10.1097/mpa.0000000000002569</t>
  </si>
  <si>
    <t>PCDH1 facilitates migration, proliferation, and stemness of pancreatic cancer cells through PI3K-Akt signaling.</t>
  </si>
  <si>
    <t>Yang, Zhiqiang; Zhang, Zhipeng; Song, Ye; Dai, Chuang; Zhang, Weihui; Zhao, Dali</t>
  </si>
  <si>
    <t>Akbar, Abdul Rehman; Levya, Alejandro; Esnakula, Ashwini; Hasanov, Elshad; Noonan, Anne; Manne, Upender; Sahai, Vaibhav; Meng, Lingbin; Tsai, Susan; Parwani, Anil; Chen, Wei; Manne, Ashish; Niazi, Muhammad Khalid Khan</t>
  </si>
  <si>
    <t>LY6D identifies persistent stem-like cells driving pancreatic tumourigenesis.</t>
  </si>
  <si>
    <t>Shi, Juanjuan; Wang, Xian; Tang, Yingying; Meng, Shixin; Zhang, Zhengyan; Lu, Ping; Xu, Junyi; Yu, Feier; Wang, Xueni; Wang, Zheng; Sun, Yongwei; Xue, Jing</t>
  </si>
  <si>
    <t>Decoding the microbial blueprint of pancreatic cancer.</t>
  </si>
  <si>
    <t>Bautista, Jhommara; BedÃ³n-Galarza, Ricardo; MartÃ­nez-Hidalgo, Francisco; Masache-Cruz, Martina; BenÃ­tez-NÃºÃ±ez, Melanie; Valencia-Arroyo, Camila; LÃ³pez-CortÃ©s, AndrÃ©s</t>
  </si>
  <si>
    <t>10.3389/fmed.2026.1737582</t>
  </si>
  <si>
    <t>The Aging Microenvironment Is a Determinant of Immune Exclusion and Metastatic Fate in Pancreatic Cancer.</t>
  </si>
  <si>
    <t>Gupta, Priyanka; Murad, Rabi; Ling, Li; Zhang, Yijuan; Duong-Polk, Karen; Huang, Weiliang; Scortegagna, Marzia; Maganti, Swetha; Galapate, Cheska Marie; Commisso, Cosimo</t>
  </si>
  <si>
    <t>10.1158/0008-5472.can-25-1904</t>
  </si>
  <si>
    <t>Estrogen Production in Pancreatic Cancer Shapes a Tumor-Suppressive Stromal Microenvironment.</t>
  </si>
  <si>
    <t>Manoukian, Paul; van Schie, Deni M; van Schelt, Anne-Sophie; Wassenaar, Nienke P M; Dings, Mark P G; Lansbergen, Marjolein F; Waasdorp, Cynthia; Leite de Oliveira, Rodrigo; Wickenhagen, Wjera V; Heijboer, Annemieke C; Koster, Jan; Zwijnenburg, Danny A; Farina-Sarasqueta, Arantza; Kazemier, Geert; Wilmink, Johanna W; Medema, Jan Paul; van Laarhoven, Hanneke W M; Bijlsma, Maarten F</t>
  </si>
  <si>
    <t>10.1158/0008-5472.can-24-4707</t>
  </si>
  <si>
    <t>UNC93B1 promotes pancreatic cancer progression through modulation of cGAS-STING signaling.</t>
  </si>
  <si>
    <t>Yang, Hao; Li, Yukun; Su, Jing; Zhang, Haiyan; Zhu, Wenxin; Shen, Kanger; Xu, Wei</t>
  </si>
  <si>
    <t>Multi-scale systems toxicology defines a KLF5-centered adverse outcome pathway linking DEHP exposure to pancreatic cancer progression and signaling programs relevant to therapy tolerance.</t>
  </si>
  <si>
    <t>Chen, Jihao; Pang, Huaxin; Wang, Jundan; Guo, Junhua; Huang, Ting; Zhou, Heran</t>
  </si>
  <si>
    <t>The impact of p53 mutation on tumor immune evasion: mechanistic insights and clinical implications.</t>
  </si>
  <si>
    <t>Liang, Luo; Wang, Weidong</t>
  </si>
  <si>
    <t>10.3389/fimmu.2026.1753215</t>
  </si>
  <si>
    <t>Spatial transcriptomics reveals the mechanistic role of lactate metabolism in the pancreatic ductal adenocarcinoma microenvironment.</t>
  </si>
  <si>
    <t>Gao, Fan; Tang, Zhe; Lian, Jie; Zhang, Luting</t>
  </si>
  <si>
    <t>Identification of serum protein biomarkers for pre-cancerous lesions associated with pancreatic ductal adenocarcinoma.</t>
  </si>
  <si>
    <t>Mearns, Hannah; Long, Jaclyn S; Lilla, Sergio; Hodge, Kelly; Ladds, Marcus J G W; Nixon, Colin; FernÃ¡ndez-Palanca, Paula; Zanivan, Sara; Acedo, Pilar; Pereira, Stephen P; Ryan, Kevin M</t>
  </si>
  <si>
    <t>Integrative Transcriptomic and Proteomic Profiling Defines Secretory and Immune Related Subtypes in Pancreatic Ductal Adenocarcinoma.</t>
  </si>
  <si>
    <t>Lin, Shizhao; Yao, Xiangqing; Guo, Pengfei; Shi, Han; Luo, Haoteng; Ke, Kun; Teng, Tianhong; Weng, Shangeng</t>
  </si>
  <si>
    <t>Circadian-rhythm-based dynamics of the secretome in molecular subtypes of pancreatic ductal adenocarcinoma.</t>
  </si>
  <si>
    <t>Vellan, Christina Jane; Peng Soon, Koh; Abdul Aziz, Azlina; Jacqueline Jayapalan, Jaime</t>
  </si>
  <si>
    <t>Mapping cellular heterogeneity and dynamic interactions in pancreatic cancer.</t>
  </si>
  <si>
    <t>Sandhya, Tatekalva; Kumari, Seema; Meghapriya, Adem; Manam, V K Chaithanya; Nagaraju, Ganji Purnachandra; Srilatha, Mundla</t>
  </si>
  <si>
    <t>TITLE</t>
  </si>
  <si>
    <t>AUTHORS</t>
  </si>
  <si>
    <t>Belfast City Hospital, Belfast, BT9 7AB, United Kingdom|University Hospital Birmingham, Birmingham, B15 2TT, United Kingdom|Birmingham Children's Hospital, Birmingham, United Kingdom|Bristol Royal Hospital for Children, Bristol, BS2 8BJ, United Kingdom|Bristol Haematology and Oncology Centre, Bristol, BS2 8ED, United Kingdom|Addenbrooke's Hospital, Cambridge, CB2 OQQ, United Kingdom|Velindre Cancer Centre, Cardiff, CF14 2TL, United Kingdom|Cardiff Children's Hospital, Cardiff, CF14 4XW, United Kingdom|Western General Hospital, Edinburgh, EH4 2XU, United Kingdom|The Beatson Hospital, Glasgow, G12 OYN, United Kingdom|Royal Hospital for Children Glasgow, Glasgow, G51 4TF, United Kingdom|Leicester Royal Infirmary, Leicester, LE1 5WW, United Kingdom|Alder Hey Hospital, Liverpool, L14 5AB, United Kingdom|University College London Hospital, London, NW1 2BU, United Kingdom|Guy's Hospital, London, SE1 9RT, United Kingdom|Great Ormond Street Hospital, London, WC1N 3JH, United Kingdom|Royal Manchester Children's Hospital, Manchester, M13 9WL, United Kingdom|The Christie Hospital, Manchester, M20 4BX, United Kingdom|Clatterbridge Cancer Centre, Metropolitan Borough of Wirral, CH63 4JY, United Kingdom|Great North Children's Hospital, Newcastle, NE1 4LP, United Kingdom|Freeman Hospital, Newcastle, NE7 7DN, United Kingdom|Churchill Hospital, Oxford, OX3 7LE, United Kingdom|John Radcliffe Hospital, Oxford, OX3 9DU, United Kingdom|Weston Park Hospital, Sheffield, S10 2SJ, United Kingdom|Sheffield's Children's Hospital, Sheffield, S10 2TH, United Kingdom|Southampton General Hospital, Southampton, SO16 6YD, United Kingdom|The Royal Marsden Hospital, Sutton, SM2 5PT, United Kingdom</t>
  </si>
  <si>
    <t>2029-10</t>
  </si>
  <si>
    <t>CRUKD/21/004 - Treatment Arm 4|IRAS ID: 1004057</t>
  </si>
  <si>
    <t>Allocation: NON_RANDOMIZED|Intervention Model: SINGLE_GROUP|Masking: NONE|Primary Purpose: TREATMENT</t>
  </si>
  <si>
    <t>INTERVENTIONAL</t>
  </si>
  <si>
    <t>OTHER</t>
  </si>
  <si>
    <t>PHASE2|PHASE3</t>
  </si>
  <si>
    <t>CHILD, ADULT, OLDER_ADULT</t>
  </si>
  <si>
    <t>ALL</t>
  </si>
  <si>
    <t>University of Manchester|University of Birmingham|Royal Marsden NHS Foundation Trust|Hoffmann-La Roche</t>
  </si>
  <si>
    <t>Cancer Research UK</t>
  </si>
  <si>
    <t>Duration of response (DR), DR is defined as the time from the date of the first confirmed CR or PR according to RECIST 1.1 or ir-RECIST or standard imaging criteria for specific disease (e.g. RANO criteria) to the date of disease progression. The trial will report the median DR and 95% credible interval., Disease assessment every 2 cycles of trastuzumab and pertuzumab (each cycle is 21 days) and at EoT. After 24 weeks, it can be done every 12 weeks, on discussion with Sponsor. Follow-up visits are every 3 months after last dose for up to 2 years.|Best percentage change in sum of target lesion / index lesion diameters (PCSD), PCSD is defined as the greatest decrease or least increase in the sum of target lesion diameters (RECIST) or index lesion diameters (irRECIST) as a percentage compared to the baseline measurement. The trial will report the mean PCSD and 95% credible interval., Disease assessment every 2 cycles of trastuzumab and pertuzumab (each cycle is 21 days) and at EoT. After 24 weeks, it can be done every 12 weeks, on discussion with Sponsor. Follow-up visits are every 3 months after last dose for up to 2 years.|Time to treatment discontinuation (TTD), TTD is defined as the time from date of starting trial treatment to date of discontinuing trial treatment, in days estimated by the median of the posterior inverse gamma probability distribution. The trial will report the median TTD and 95% credible interval., From first dose of trastuzumab and pertuzumab to discontinuation of trial treatment up to 5 years.|Progression-Free Survival time (PFS), PFS is defined as the time from date of starting trial treatment to date of progression or date of death without a previous progression recorded estimated by the median of the posterior inverse gamma probability distribution., Disease assessment every 2 cycles of trastuzumab and pertuzumab (each cycle is 21 days) and at EoT. After 24 weeks, it can be done every 12 weeks, on discussion with Sponsor. Follow-up visits are every 3 months after last dose for up to 2 years.|Time to Progression (TTP), TTP is defined as the time from date of starting trial treatment to date of progression or date of death without recorded progression censored rather than events. The trial will report the median TTP and 95% credible interval., Disease assessment every 2 cycles of trastuzumab and pertuzumab (each cycle is 21 days) and at EoT. After 24 weeks, it can be done every 12 weeks, on discussion with Sponsor. Follow-up visits are every 3 months after last dose for up to 2 years.|Growth Modulation Index (GMI), GMI is defined as the ratio of TTP with the trial protocol treatment to TTP on the most recent prior line of therapy. The trial will report the mean GMI and 95% credible interval., Disease assessment every 2 cycles of trastuzumab and pertuzumab (each cycle is 21 days) and at EoT. After 24 weeks, it can be done every 12 weeks, on discussion with Sponsor. Follow-up visits are every 3 months after last dose for up to 2 years.|Overall Survival time (OS), OS is defined as the time from date of starting trial treatment to date of death from any cause estimated by the median of the posterior normal probability distribution., Time of death or up to 2 years after the EoT visit.|Occurrence of at least one Suspected Unexpected Serious Adverse Reaction (SUSAR), The trial will report the number of patients who experience at least one SUSAR to trastuzumab and/or pertuzumab., From the time of consent until 28 days after last dose of trastuzumab and/or pertuzumab (up to 5 years) or until patient starts another anti-cancer therapy, whichever came first. An average time frame will be presented with results entry.|Occurrence of at least one Grade 3, 4 or 5 trastuzumab and/or pertuzumab related AE, Number of patients who experience at least one trastuzumab and/or pertuzumab related Grade 3, 4 or 5 AE according to National Cancer Institute Common Terminology Criteria for Adverse Events Version 5.0., From the time of consent until 28 days after last dose of trastuzumab or pertuzumab (up to 5 years) or until patient starts another anti-cancer therapy, whichever came first. An average time frame will be presented with results entry.|EORTC-QLQ-C30 Standardised Area Under Summary Score Curve (QLQSAUC) in adult patients, For adult populations, multiple measures of Quality of Life (QoL) will be generated from patient completion of the European Organisation for Research and Treatment of Cancer QLQ-C30 (EORTC-QLQ-C30) questionnaire (15 measures). For each patient the Summary Score from the questionnaire will be generated at each time point and the area under the curve generated by these scores over time will be calculated and standardised by the time frame. The trial will report the mean QLQSAUC and 95% credible interval., QoL surveys performed prior to inclusion, every cycle (each cycle is 21 days) and at EoT visit (up to 5 years).|EQ-5D Standardised Area Under Index Value Curve (EQ5DSAUC) in adult patients, For adult populations, two measures of QoL will be generated from patient completion of the EQ-5D-5L questionnaire. For each measure, scores based on responses from the questionnaire will be generated at each time point and the area under the curve generated by these scores over time will be calculated and standardised by the time frame. The trial will report the mean EQ5DSAUC and 95% credible interval., QoL surveys performed prior to inclusion, every cycle (each cycle is 21 days) and at EoT visit (up to 5 years).|Mean change from baseline in the PedsQL 4.0 Standardised Area Under total Scale Score Curve (PedsSAUC) in paediatric patients, For paediatric populations, multiple measures of QoL will be generated from patient completion of the PedsQL 4.0 (4 measures). The Summary Score from the questionnaire will be generated at each time point and the area under the curve generated by these scores over time will be calculated and standardised by the time frame. The trial will report the mean PedsSAUC and 95% credible interval., QoL surveys performed prior to inclusion, every cycle (each cycle is 21 days) and at EoT visit (up to 5 years).|Mean change from baseline in the PedsQL 4.0 Standardised Area Under total Scale Score Curve (PedsSAUC) in parents of paediatric patients, For paediatric populations multiple measures of QoL will be generated from patient's parent completion of the PedsQL 4.0 (4 measures). The Summary Score from the questionnaire will be generated at each time point and the area under the curve generated by these scores over time will be calculated and standardised by the time frame. The trial will report the mean PedsSAUC and 95% credible interval., QoL surveys performed prior to inclusion, every cycle (each cycle is 21 days) and at EoT visit (up to 5 years).</t>
  </si>
  <si>
    <t>Objective Response (OR), An OR is defined as the confirmed occurrence of either a Complete Response (CR) or Partial Response (PR) according to Response Evaluation Criteria in Solid Tumours (RECIST) Version 1.1 criteria (or immune related \[ir\]-RECIST or standard imaging criteria for specific disease e.g. Response Evaluation in Neuro Oncology criteria \[RANO\]). In patients with leukaemia, OR will be defined as the occurrence of CR, CRi (CR incomplete neutrophil recovery) or CRp (CR with incomplete platelet recovery). The trial will report the proportion of patients with an OR and 95% credible interval., Disease assessments to be performed up to 24 weeks from the start of trial treatment.|Durable Clinical Benefit (DCB), DCB is defined as the absence of disease progression for at least 24 weeks from the start of trial treatment according to RECIST Version 1.1 criteria (or ir-RECIST or standard imaging criteria for specific disease e.g. RANO criteria) and, where relevant (e.g. for haematological malignancies), by standard bone marrow response assessment criteria. Alternative definitions of DCB based on different time points may be pre-specified for particular sub-cohorts if 24 weeks is not clinically relevant. The trial will report the proportion of patients with a DCB and 95% credible interval., Disease assessments to be performed up to 24 weeks from the start of trial treatment.</t>
  </si>
  <si>
    <t>DRUG: Trastuzumab|DRUG: Pertuzumab</t>
  </si>
  <si>
    <t>Haematological Malignancy|Colorectal Neoplasms|Urinary Bladder Neoplasm|Gallbladder Neoplasms|Salivary Gland Neoplasm|Lung Neoplasm|Pancreatic Neoplasm|Ovarian Neoplasms|Prostatic Neoplasm|Skin Neoplasm|Solid Tumour</t>
  </si>
  <si>
    <t>NO</t>
  </si>
  <si>
    <t>This clinical trial is looking at a combination of drugs called trastuzumab and pertuzumab. This combination of drugs is approved together as standard of care treatment for adult patients with breast cancer (often with other anti-cancer drugs). This means it has gone through clinical trials and been approved by the Medicines and Healthcare products Regulatory Agency (MHRA) in the UK.
Trastuzumab and pertuzumab work in patients with these types of cancers which have a molecular alteration called HER2 amplification or HER2 activating mutation.
Investigators now wish to find out if it will be useful in treating patients with other cancer types which are also HER2 amplified or HER2 mutated. If the results are positive, the study team will work with the NHS and the Cancer Drugs Fund to see if these drugs can be routinely accessed for patients in the future.
This trial is part of a trial programme called DETERMINE. The programme will also look at other anti-cancer drugs in the same way, through matching the drug to rare cancer types or ones with specific mutations.</t>
  </si>
  <si>
    <t>RECRUITING</t>
  </si>
  <si>
    <t>DETERMINE</t>
  </si>
  <si>
    <t>https://clinicaltrials.gov/study/NCT05786716</t>
  </si>
  <si>
    <t>DETERMINE Trial Treatment Arm 04: Trastuzumab in Combination With Pertuzumab in Adult, Paediatric and Teenage/Young Adult Patients With Cancers With HER2 Amplification or Activating Mutations</t>
  </si>
  <si>
    <t>NCT05786716</t>
  </si>
  <si>
    <t>Atlanta, Georgia, United States|Nashville, Tennessee, United States|Dallas, Texas, United States</t>
  </si>
  <si>
    <t>2014-08</t>
  </si>
  <si>
    <t>2013-09</t>
  </si>
  <si>
    <t>INCB 47986-103</t>
  </si>
  <si>
    <t>Allocation: NON_RANDOMIZED|Intervention Model: PARALLEL|Masking: NONE|Primary Purpose: TREATMENT</t>
  </si>
  <si>
    <t>INDUSTRY</t>
  </si>
  <si>
    <t>PHASE1</t>
  </si>
  <si>
    <t>ADULT, OLDER_ADULT</t>
  </si>
  <si>
    <t>Incyte Corporation</t>
  </si>
  <si>
    <t>Tumor response rates will be derived from investigator assessment of response in subjects with measurable disease, Approximately 6 months|Plasma concentrations will be used to estimate peak plasma concentration (cmax) and area under the plasma concentration curve (AUC), Day 15 of treatment at a given dose|Duration of Response (DOR) and Progression Free Survival (PFS) in subjects with measureable disease, Approximately 6 months|Plasma concentration of biomarkers and cytokines before and during treatment, Approximately 6 months|Change in body weight, Approximately 6 months|Change in Eastern Cooperative Oncology Group (ECOG) status from baseline to each visit where the variable is measured, Approximately 6 months</t>
  </si>
  <si>
    <t>Adverse events that are defined as dose limiting toxicities occurring in the first 21 days of treatment in Group 1 and the first 28 days of treatment in Group 2., Approximately 21 days (Group 1); Approximately 28 days (Group 2)|Safety and tolerability of INCB047986 monotherapy and in combination with gemcitabine and nab-paclitaxel as assessed by summary of clinical laboratory assessments, Electrocardiogram (ECG), and Adverse Events (AEs)., Group 1: Baseline and weekly for Cycle 1 and then Day 1 for all subsequent cycles until the End of Treatment visit. Group 2: Baseline and weekly for Cycle 1 and then Day 1, Week 8 and Week 15 for all subsequent cycles until the End of Treatment visit., Group 1 and Group 2: up to 6 months</t>
  </si>
  <si>
    <t>DRUG: INCB047986|DRUG: INCB047986|DRUG: Gemcitabine|DRUG: nab-paclitaxel</t>
  </si>
  <si>
    <t>Solid Tumor|Hodgkin's Lymphoma|NHL (Non-Hodgkin Lymphoma)|Pancreatic Cancer|Breast Cancer|UC (Ureter and Urethera)|Advanced Cancer|Metastatic Cancer</t>
  </si>
  <si>
    <t>This is an open-label study of INCB047986 given to two distinct groups of patients (Group 1 and Group 2) with advanced malignancies. The purpose of the study is to evaluate the safety, tolerability and pharmacokinetics of INCB047986 and to determine the maximum tolerated dose of INCB047986 in combination with gemcitabine and nab paclitaxel in a select group of patients with solid tumors. Each patient group will participate in a phase of the study which is divided into two parts. The patient groups will be enrolled in a sequential manner starting with Patient Group 1.
Patient Group 1
Group 1 will be comprised of patients with advanced malignancies who will receive INCB047986 as monotherapy.
Part 1: Dose Escalation Phase - This phase will evaluate the safety, tolerability and pharmacokinetics (PK) of INCB047986 when given as described to patients with advanced malignancies. A goal of Part 1 will be to identify the maximally tolerated dose (MTD) of INCB047986 and/or other dose(s) that are tolerated doses and produce a substantial pharmacologic effect. These doses will be used in Part 2 of the study.
Part 2: Expansion Phase - This phase will further explore the safety, tolerability, PK, and preliminary clinical activity of INCB047986 using the doses identified in Part 1.
Group 2
Group 2 will be in subjects with advanced or metastatic pancreatic cancer, breast cancer or urothelial cancer.
Part 1: Dose Optimization Phase - This phase will identify the MTD of INCB047986 in combination with gemcitabine and nab-paclitaxel in patients with advanced or metastatic solid tumors. Specifically, these will be patients with pancreatic adenocarcinoma (first or second line), triple-negative breast cancer (second line) or urothelial cancer (second line).
Part 2: Expansion Phase - This phase will explore the safety, tolerability, PK, biomarkers, and preliminary clinical activity of the dose regimen(s) identified in Part 1. Patients enrolled in this phase will be limited to those with advanced or metastatic pancreatic cancer.</t>
  </si>
  <si>
    <t>TERMINATED</t>
  </si>
  <si>
    <t>https://clinicaltrials.gov/study/NCT01929941</t>
  </si>
  <si>
    <t>An Open-Label Study of a Novel JAK-inhibitor, INCB047986, Given in Patients With Advanced Malignancies</t>
  </si>
  <si>
    <t>NCT01929941</t>
  </si>
  <si>
    <t>Shanghai East Hospital, Shanghai, 200120, China|National Cancer Center Hospital East, Chiba, Kashiwa, 277-8577, Japan|Kansai Medical University Hospital, Osaka, Hirakata, 573-1191, Japan|National Cancer Center Hospital, Tokyo, Chuo-ku, 104-0045, Japan|Japanese Foundation for Cancer Research, Tokyo, Koto-ku, 135-8550, Japan|Severance Hospital, Seoul, 03722, South Korea|Samsung Medical Center, Seoul, 06351, South Korea</t>
  </si>
  <si>
    <t>1454-0004</t>
  </si>
  <si>
    <t>Allocation: NON_RANDOMIZED|Intervention Model: SEQUENTIAL|Masking: NONE|Primary Purpose: TREATMENT</t>
  </si>
  <si>
    <t>Boehringer Ingelheim</t>
  </si>
  <si>
    <t>Part I: Maximum measured concentration of BI 765049 (Cmax) after first administration, Up to 1 day|Part I: Maximum measured concentration of BI 765049 (Cmax) after multiple administrations, Up to month 37|Part III: Maximum measured concentration of BI 765049 (Cmax) after the first administration, Up to 1 day|Part III: Maximum measured concentration of BI 765049 (Cmax) after multiple administrations, Up to month 37|Part I: Area under the concentration-time curve of BI 765049 over a uniform dosing interval Ï„ (AUCÏ„) after the first administration, Up to 1 day|Part I: Area under the concentration-time curve of BI 765049 over a uniform dosing interval Ï„ (AUCÏ„) after multiple administrations, Up to month 37|Part III: Area under the concentration-time curve of BI 765049 over a uniform dosing interval Ï„ (AUCÏ„) after the first administration, Up to 1 day|Part III: Area under the concentration-time curve of BI 765049 over a uniform dosing interval Ï„ (AUCÏ„) after multiple administrations, Up to month 37|Part I: Objective response based on the response evaluation criteria in solid tumors (RECIST v1.1), Objective response will be determined by the Investigator in patients with measurable disease who have been treated with either BI 765049 monotherapy or BI 765049 in combination with ezabenlimab and will be defined as the best overall response of complete response (CR) or partial response (PR), according to response evaluation criteria in solid tumors (RECIST v1.1). from the first administration of trial medication until the earliest of progressive disease (PD), death, or last evaluable tumour assessment before the start of subsequent anti-cancer therapy, lost to follow-up, or withdrawal of consent., Up to month 36|Part III: Objective response based on the response evaluation criteria in solid tumors (RECIST v1.1), Up to month 36|Part II: Progression free survival (PFS), Progression free survival (PFS) will be defined as the time from first treatment administration until tumour progression according to response evaluation criteria in solid tumors (RECIST v1.1) as determined by the Investigator or death from any cause, whichever occurs earlier., Up to month 36|Part IV: Progression free survival (PFS), Up to month 36|Part II: Duration of response, Duration of response will be defined as the time from a patient's first documented complete response (CR) or partial response (PR), according to response evaluation criteria in solid tumors (RECIST v1.1), until the earliest of disease progression, or death., Up to month 36|Part IV: Duration of response, Up to month 36|Part II: Disease control, Disease control will be defined as best overall response of complete response (CR), partial response (PR) or stable disease (SD) where best overall response is as determined by the Investigator according to response evaluation criteria in solid tumors (RECIST v1.1) from the first administration of trial medication until the earliest of progression disease (PD), death, or last evaluable tumour assessment before start of subsequent anti-cancer therapy, lost to follow-up, or withdrawal of consent., Up to month 36|Part IV: Disease control, Up to month 36|Part II: Objective response based on the immune response evaluation criteria in solid tumors (iRECIST), Objective response based on immune response evaluation criteria in solid tumors (iRECIST) criteria will be determined by the Investigator in patients with measurable disease and will be defined as the best overall response of complete response (CR) or partial response (PR), from the first administration of trial medication until the earliest of immune confirmed progressive disease (PD), death, or last evaluable tumour assessment before start of subsequent anti-cancer therapy, lost to follow-up, or withdrawal of consent., Up to month 36|Part IV: Objective response based on the immune response evaluation criteria in solid tumors (iRECIST), Up to month 36|Part II: Maximum measured concentration of BI 765049 (Cmax) after first administration, Up to 1 day|Part II: Maximum measured concentration of BI 765049 (Cmax) after multiple administrations, Up to month 37|Part IV: Maximum measured concentration of BI 765049 (Cmax) after first administration, Up to 1 day|Part IV: Maximum measured concentration of BI 765049 (Cmax) after multiple administrations, Up to month 37|Part II: Area under the concentration-time curve of BI 765049 over a uniform dosing interval Ï„ (AUCÏ„) after first administration, Up to 1 day|Part II: Area under the concentration-time curve of BI 765049 over a uniform dosing interval Ï„ (AUCÏ„) after multiple administrations, Up to month 37|Part IV: Area under the concentration-time curve of BI 765049 over a uniform dosing interval Ï„ (AUCÏ„) after first administration, Up to 1 day|Part IV: Area under the concentration-time curve of BI 765049 over a uniform dosing interval Ï„ (AUCÏ„) after multiple administrations, Up to month 37</t>
  </si>
  <si>
    <t>Part I: Occurrence of dose-limiting toxicity (DLTs) during the maximum tolerated dose (MTD) evaluation period for BI 765049 monotherapy, One treatment cycle, defined as 3 weeks after first administration of BI 765049 or 1 week after the administration of first full dose of BI 765049, whichever is longer|Part II: Objective response based on the response evaluation criteria in solid tumors (RECIST v1.1), Objective response will be determined by the Investigator in patients with measurable disease and will be defined as the best overall response of complete response (CR) or partial response (PR), from the first administration of trial medication until the earliest of progressive disease (PD), death, last evaluable tumour assessment before the start of subsequent anti-cancer therapy, lost to follow-up, or withdrawal of consent., Up to month 36|Part III: Occurrence of dose-limiting toxicity (DLTs) during the maximum tolerated dose (MTD) evaluation period for BI 765049 in combination with ezabenlimab, From first BI 765049 administration to 1 week after the first ezabenlimab dose|Part IV: Objective response based on the response evaluation criteria in solid tumors (RECIST v1.1), Up to month 36</t>
  </si>
  <si>
    <t>DRUG: BI 765049|DRUG: Ezabenlimab</t>
  </si>
  <si>
    <t>Gastrointestinal Cancer|Lung Cancer|Pancreatic Cancer|Colorectal Cancer|Head and Neck Cancer|Liver Cancer</t>
  </si>
  <si>
    <t>This is a study in adults from Asia with different types of advanced cancer (solid tumours). People can join the study if they have cancer of the stomach, large bowel and rectum, pancreas, liver, head and neck or non-small cell lung cancer. This is a study for people for whom previous treatment was not successful or no treatment exists. People can participate if their tumour has the B7-H6 marker.
The purpose of this study is to find the highest dose of BI 765049 that people with advanced cancer can tolerate when taken (alone and) together with ezabenlimab. Another purpose is to check whether BI 765049 taken (alone and) together with ezabenlimab can make tumours shrink. Both medicines may help the immune system fight cancer.
Participants can stay in the study up to 3 years, as long as they can tolerate it and can benefit from it. During this time, they visit the study site about every 3 weeks. At the study site they get BI 765049 alone or in combination with ezabenlimab as an infusion into a vein. BI 765049 is given in 3-week cycles, ezabenlimab is given once every 3 weeks.
The doctors check the health of the participants and note any health problems that could have been caused by BI 765049 or ezabenlimab. Doctors regularly check the size of the tumour and check whether it has spread to other parts of the body.</t>
  </si>
  <si>
    <t>https://clinicaltrials.gov/study/NCT06091930</t>
  </si>
  <si>
    <t>A Study to Test Different Doses of BI 765049 Alone and in Combination With Ezabenlimab in Asian People With Advanced Cancer (Solid Tumours) Positive for B7-H6</t>
  </si>
  <si>
    <t>NCT06091930</t>
  </si>
  <si>
    <t>Mount Sinai West, New York, New York, 10019, United States|Icahn School of Medicine at Mount Sinai, New York, New York, 10029, United States</t>
  </si>
  <si>
    <t>2033-01</t>
  </si>
  <si>
    <t>GCO 13-0222</t>
  </si>
  <si>
    <t>Observational Model: |Time Perspective: p</t>
  </si>
  <si>
    <t>OBSERVATIONAL</t>
  </si>
  <si>
    <t>Icahn School of Medicine at Mount Sinai</t>
  </si>
  <si>
    <t>Number of individuals with pancreatic diseases, Number of individuals and their family members who have pancreatic diseases and may be at increased risk of developing pancreatic cancer over normal population risk., 10 years</t>
  </si>
  <si>
    <t>Pancreas Cancer|Pancreatitis|Chronic Pancreatitis|Pancreatic Cyst|Family History of Pancreas Cancer|Genetic Mutations</t>
  </si>
  <si>
    <t>The purpose of this study is to establish a registry of patients with pancreatic diseases. Patients included in the registry may include those with: pancreatic cancer, precancerous lesions of the pancreas, inflammatory lesions of the pancreas, cystic lesions of the pancreas, and patients at high-risk of pancreatic cancer such as those with a family history of pancreatic cancer or with a family history of a syndrome known to be associated with pancreatic cancer. Pancreatic cancer is the fourth leading cause of death from cancer in the United States. However, little is known about the development of pancreatic cancer and pancreatic diseases in individuals with the above conditions. Knowledge of how family history, environmental exposures, and inflammatory lesion of the pancreas contribute to the development of pancreatic cancer and pancreatic diseases is essential.
You may qualify to take part in this research study because you have inflammation in the pancreas, a pancreatic cyst, pre-cancerous lesions of the pancreas, pancreatic cancer, a family history of pancreatic cancer, or a family history of a syndrome known to be associated with pancreatic cancer.
We will also be collecting a blood sample from all participants for DNA isolation. Sometimes we are born with genes or DNA that give us an increased or decreased chance of developing an illness later in life. Genetic material will be isolated from your blood for further study. You may also choose to provide additional blood samples for serum and plasma extraction. Serum and plasma are components of the blood which can be used to measure indicators of disease in the blood, called biomarkers,for pancreatic diseases. Clinical data and biological specimens contained in this study may be used for a wide variety of future related studies to the cause, diagnosis, outcome and treatment of pancreatic cancer.
Funds for conducting this research are provided by Mount Sinai.</t>
  </si>
  <si>
    <t>https://clinicaltrials.gov/study/NCT02775461</t>
  </si>
  <si>
    <t>Pancreas Registry and High Risk Registry</t>
  </si>
  <si>
    <t>NCT02775461</t>
  </si>
  <si>
    <t>HealthPartners Frauenshuh Cancer Research Center, Saint Louis Park, Minnesota, 55426, United States|HealthPartners Cancer Center at Regions Hospital, Saint Paul, Minnesota, 55101, United States</t>
  </si>
  <si>
    <t>AxeCan</t>
  </si>
  <si>
    <t>PHASE2</t>
  </si>
  <si>
    <t>Glycyx MOR Inc.</t>
  </si>
  <si>
    <t>HealthPartners Institute</t>
  </si>
  <si>
    <t>Disease control rate (DCR), Determine the disease control rate (DCR) (defined as the percentage of patients who achieve a CR, partial response, or stable disease) and progression-free survival based on RECIST 1.1 (and PCWG3 for prostate cohort) criteria., 43 days|Impact on ctDNA, Assess the change in cancer-specific tumor markers (if applicable) and ctDNA from baseline to day 43., 43 days|Impact on bowel function, Evaluate the bowel function and patient-reported outcomes related to constipation associated with use of axelopran., 43 days|Impact on systemic inflammation, Conduct correlative studies on systemic inflammation as assessed through routine collection of albumin, neutrophil/lymphocyte ratios, and inflammatory markers (ESR, CRP, IL-6, and TNFa)., Day 43</t>
  </si>
  <si>
    <t>Objective response rate (including complete response and partial response), Calculate objective response rate (including complete response and partial response) at day 43 based on RECIST 1.1 (and PCWG3 for prostate cohort) criteria., 43 days</t>
  </si>
  <si>
    <t>DRUG: axelopran</t>
  </si>
  <si>
    <t>Breast Cancer|Lung Cancer|Pancreas Cancer|Prostate Cancer</t>
  </si>
  <si>
    <t>The primary objective of this single arm, open label, phase II trial is to determine if axelopran use impacts cancer control in patients with advanced cancers of the lung, breast, pancreas, and prostate. The primary study period for assessing the primary aim is through day 43 (6 weeks). The main questions it aims to answer are:
* Does axelopran show a signal for efficacy in slowing tumor progression?
* Is axelopran safe and tolerable for long-term use in this patient population?
* Does axelopran show a signal for efficacy in improving bowel function and quality of life?
* Does axelopran show a signal for efficacy in reducing systemic inflammation, cachexia, and prognostic serum biomarkers of inflammation?
Patients will take axelopran as monotherapy after relapse or progression on or after standard systemic therapy. Clinician and patient must be willing to attempt a delay in next line of systemic cancer therapy (if available) until day 43 to assess change in cancer status on repeat imaging. Clinician can move to the next line of therapy whenever deemed clinically necessary.
Participants will:
* take oral axelopran capsules daily for up to 1 year, or longer if deriving benefit
* attend 10 in-person study visits, each lasting approximately 1-2 hours
* complete study procedures including but not limited to imaging exams, blood draws, electronic health surveys, and physical assessments</t>
  </si>
  <si>
    <t>NOT_YET_RECRUITING</t>
  </si>
  <si>
    <t>https://clinicaltrials.gov/study/NCT07354919</t>
  </si>
  <si>
    <t>Axelopran in Advanced Cancers</t>
  </si>
  <si>
    <t>NCT07354919</t>
  </si>
  <si>
    <t>University of Nottingham, Nottingham, United Kingdom</t>
  </si>
  <si>
    <t>University of Nottingham</t>
  </si>
  <si>
    <t>To create a database and associated bioresource of HPB tissues, To create a database and associated bioresource of HPB tissues (, including the liver, bile duct, gallbladder and pancreas), with or without any focal lesion, for analysis of diagnostic and treatment technologies under development in the laboratory (super-slender robot, ultra-thin scattering absorption and shape endoscope, and electrical actuation technology)., 3 years|To develop a library of images, To develop a library of images (Endoscopic, Radiology, Raman Spectroscopy) of biliary strictures and HPB lesions or HPB resected tissue linked to specific cyto/ histology and molecular information., 3 years|To correlate Raman Spectroscopic images, To correlate Raman Spectroscopic images with molecular characteristics of the HPB samples., 3 years|To identify genetic markers and biomarkers for early diagnosis, To identify genetic markers and biomarkers for early diagnosis and monitoring of HPB lesions., 3 years</t>
  </si>
  <si>
    <t>To characterise biliary strictures and hepato-pancreato-biliary (HPB) focal lesions, To characterise biliary strictures and hepato-pancreato-biliary (HPB) focal lesions to diagnose cancers including cholangiocarcinoma (CCA) in a prospective patient cohort, establishing clinical features (manifestations, pathology, cytology, treatment responses and outcomes) and molecular, cellular, structural and physical properties., 3 years</t>
  </si>
  <si>
    <t>Biliary Tract Cancer (BTC)|Biliary Tract Cancer (CCA)|Cholangiocarcinoma|Cholangiocarcinoma Cancer|Cholangio Carcinoma|Pancreatic Cancer|Pancreatic Cyst</t>
  </si>
  <si>
    <t>Hepato-Pancreato-Biliary (HPB) cancers originating in the liver, bile ducts, pancreas, and gall bladder represent a rising global health challenge, with incidence doubling in the UK over the past decade. Cholangiocarcinoma (CCA) and pancreatic cancer are particularly aggressive, often detected late due to non-specific symptoms and difficulties in sampling or imaging. In the UK, CCA affects around 3,000 people annually, with only 13% surviving 3 years, while pancreatic cancer has a 5-year survival of 8.3%. Diagnosis is complicated by the anatomical narrowness of the bile duct and the similarity between malignant and benign strictures. Standard imaging often cannot distinguish between inflammation and cancer, while tissue sampling is challenging, paucicellular, and limited in sensitivity, necessitating repeated biopsies. Yet, accurate characterisation is critical as NICE now recommends targeted therapies (FGFR2, NTRK, MSI-H/dMMR, IDH1 mutations) that require molecular profiling.
Both CCA and PDAC display high heterogeneity, further complicating treatment. Emerging approaches such as Raman spectroscopy can map malignant tissues by detecting vibrational energy shifts, but require further validation due to weak signals. For focal or cystic HPB lesions not well visualised by conventional imaging, novel modalities like ultra-thin endoscopes with scattering/absorption imaging are being developed for improved early diagnosis.
Management of biliary obstruction frequently involves stenting to restore bile flow, essential for palliation and pre-treatment optimization. However, stent failure from tumour ingrowth, displacement, or erosion remains common, and evidence for best stent use is limited. Novel approaches, including drug-eluting coatings and nanoparticle-mediated wireless treatment delivery, are being investigated.
To overcome diagnostic and therapeutic barriers, flexible snake-like robotic systems with navigation, sampling, spectroscopy, and treatment capabilities are being developed. These devices, alongside ultra-thin endoscopes and integrated Raman spectroscopy, aim to characterise strictures, generate 3D imaging in ex-vivo HPB tissue, and permit targeted ablation. Parallel work will explore molecular and fluid-based biomarkers (blood, bile, cyst fluid) to support minimally invasive diagnosis and monitoring.
Through integration of engineering, molecular diagnostics, and device innovation, this transdisciplinary research programme (UKRI and MRC funded) seeks to transform early detection, accurate diagnosis, and novel treatment of HPB cancers, thereby improving outcomes in CCA, pancreatic malignancy, and other clinically similar biliary disorders.
Aim:
To provide a detailed understanding of the characteristics (including clinical and molecular) of liver and pancreatic biliary focal lesions (inflammatory and cancerous) and create a bioresource of liver, pancreas, gallbladder and biliary tract associated tissue and fluids (biopsies, brushings, resected tissues, bile and cyst fluid and blood samples) in order to develop innovative tools for accurate diagnosis and treatment.
Study Configuration: Prospective Longitudinal Cohort study Setting: Secondary care centre, Nottingham University Hospitals NHS Trust. (NUH).
Co-ordinated by the NIHR Nottingham Biomedical Research Centre Description of interventions: This is an observational study involving collecting tissue or body fluids (such as bile or pancreatic cyst fluid) during clinical care in addition to collection of blood samples (for DNA, serum and plasma) and data collection.
Surplus tissue residual to the requirements for standard care will be stored and used. Additional tissue samples and body fluid samples collected for research at time of clinical investigations will not be increasing the risk of the clinical procedure.
Blood samples will be collected from patients at the time of enrolment in the study. These may be collected before and/ or after diagnosis is secured.
Duration of study: Overall duration: 60 months Outcome measures: - To report the proportion of patients where adequate tissue could be retrieved from HPB biopsy to come to definitive diagnosis using standard of care.
* To report the proportion of patients where adequate tissue could be retrieved from biopsy to perform molecular characterisation of HPB samples, beyond standard cyto/histology, using advanced optical-spatial technologies currently under development.
* To report the proportion of patients where definitive diagnosis of mucinous cystic neoplasm could be made in patients with pancreatic cyst using standard care
* To report the proportion of patients where molecular characterisation beyond standard cyto/histology could be made in patients with pancreatic cyst using exploratory new technologies under development through ex-vivo experiments
* To report the correlation between Raman Spectroscopy and standard cyto/histology for identification of cancer in HPB samples</t>
  </si>
  <si>
    <t>Map HPB</t>
  </si>
  <si>
    <t>https://clinicaltrials.gov/study/NCT07206355</t>
  </si>
  <si>
    <t>In-Depth Characterisation of Biliary Strictures and Hepato-Pancreato-Biliary Focal Lesions for Development of New Technologies to Tackle Hepato-Pancreato-Biliary Cancers</t>
  </si>
  <si>
    <t>NCT07206355</t>
  </si>
  <si>
    <t>Roswell Park Cancer Institute, Buffalo, New York, 14263, United States</t>
  </si>
  <si>
    <t>I 248813|NCI-2014-01766|I 248813</t>
  </si>
  <si>
    <t>Novartis</t>
  </si>
  <si>
    <t>Roswell Park Cancer Institute</t>
  </si>
  <si>
    <t>Levels of serum and tumor biomarkers, The relationship between ALK positivity and antitumor effects will be analyzed descriptively and simple statistics if need to., Up to 4 weeks after end of treatment</t>
  </si>
  <si>
    <t>Incidence of adverse events of ceritinib in combination with gemcitabine hydrochloride based chemotherapy in advanced solid malignancies according to NCI CTCAE v4.0, Overall safety profile characterized by type, frequency, severity, timing, seriousness and relationship to study treatment. The frequency of toxicities will be tabulated by grade across all dose levels and cycles., Up to 4 weeks after end of treatment|Pharmacokinetic parameters of ceritinib and gemcitabine hydrochloride when administered in combination in patients with advanced solid tumors (Arms 1 and 1E), A population pharmacokinetic model will be developed utilizing the pharmacokinetic time points collected, and then used to estimate individual area under the curve (AUC) or clearance (CL) of ceritinib in combination with gemcitabine hydrochloride. The effects of the cytotoxics on ceritinib pharmacokinetic will be evaluated by the model, along with other patient factors that may explain the interpatient variability in pharmacokinetics, including AUC and observed maximum concentration (Cmax)., Pre-dose, 0.5, 1-2, 4-5, 6-8, and 24 hours (day 1 of courses 1-2), pre-dose on day 15 of course 1 (ceritinib); prior to end of infusion, 0.5, 1-2, and 4-6 hours post-end of infusion (day 1 of courses 1-2) (gemcitabine hydrochloride)|Pharmacokinetic parameters of ceritinib, gemcitabine hydrochloride, and paclitaxel albumin-stabilized nanoparticle formulation when administered in combination in patients with advanced solid tumors (Arms 2 and 2E), A population pharmacokinetic model will be developed utilizing the pharmacokinetic time points collected, and then used to estimate individual AUCs or CL of ceritinib in combination with gemcitabine hydrochloride and nab-paclitaxel. The effects of the cytotoxics on ceritinib pharmacokinetic will be evaluated by the model, along with other patient factors that may explain the interpatient variability in pharmacokinetics, including AUC and observed Cmax., Pre-dose, 0.5, 1-2, 4-5, 6-8, and 24 hours (day 1 of courses 1-2), pre-dose on day 15 of course 1 (ceritinib); prior to end of infusion, 0.5, 1-2, and 4-6 hours post-end of infusion (day 1 of courses 1-2) (gemcitabine hydrochloride and nab-paclitaxel)|Pharmacokinetic parameters of paclitaxel albumin-stabilized nanoparticle formulation, and cisplatin when administered in combination in patients with advanced solid tumors (Arms 3 and 3E), A population pharmacokinetic model will be developed utilizing the pharmacokinetic time points collected, and then used to estimate individual AUCs or CL of ceritinib in combination with gemcitabine hydrochloride and cisplatin. The effects of the cytotoxics on ceritinib pharmacokinetic will be evaluated by the model, along with other patient factors that may explain the interpatient variability in pharmacokinetics, including AUC and observed Cmax., Pre-dose, 0.5, 1-2, 4-5, 6-8, and 24 hours (day 1 of courses 1-2), pre-dose on day 15 of course 1 (ceritinib); prior to end of infusion, 0.5, 1-2, and 4-6 hours post-end of infusion (day 1 of courses 1-2) (gemcitabine hydrochloride and cisplatin)|Progression free survival, Up to 4 weeks after end of treatment|Response rate as assessed by the RECIST 1.1, Objective tumor response will be tabulated overall (and by dose level if appropriate)., Up to 4 weeks after end of treatment</t>
  </si>
  <si>
    <t>MTD and RP2D of ceritinib in combination with gemcitabine hydrochloride alone, defined as the highest dose level at which &lt; 2 of 6 patients experience treatment-related dose limiting toxicity (DLT) (Arms 1 and 1E), Graded according to National Cancer Institute Common Terminology Criteria for Adverse Events (NCI CTCAE) version (v) 4.0. The frequency of toxicities will be tabulated for the dose estimated to be the MTD., Up to day 28|MTD and RP2D of ceritinib in combination with gemcitabine hydrochloride and cisplatin, defined as the highest dose level at which &lt; 2 of 6 patients experience treatment-related DLT (Arms 3 and 3E), Graded according to NCI CTCAE v4.0. The frequency of toxicities will be tabulated for the dose estimated to be the MTD., Up to day 28|MTD and RP2D of ceritinib in combination with gemcitabine hydrochloride and paclitaxel albumin-stabilized nanoparticle formulation, defined as the highest dose level at which &lt; 2 of 6 patients experience treatment-related DLT (Arms 2 and 2E), Graded according to NCI CTCAE v4.0. The frequency of toxicities will be tabulated for the dose estimated to be the MTD., Up to day 28</t>
  </si>
  <si>
    <t>DRUG: Ceritinib|DRUG: Cisplatin|DRUG: Gemcitabine Hydrochloride|OTHER: Laboratory Biomarker Analysis|DRUG: Paclitaxel Albumin-Stabilized Nanoparticle Formulation|OTHER: Pharmacological Study</t>
  </si>
  <si>
    <t>Advanced Malignant Solid Neoplasm|ALK Positive|Metastatic Pancreatic Adenocarcinoma|Stage III Pancreatic Cancer|Stage IV Pancreatic Cancer</t>
  </si>
  <si>
    <t>This phase I trial studies the side effects and best dose of ceritinib and combination chemotherapy in treating patients with solid tumors that have spread to other places in the body and usually cannot be cured or controlled with treatment (advanced) or pancreatic cancer that has spread from where it started to nearby tissue or lymph nodes (locally advanced) or has spread to other places in the body (metastatic). Ceritinib may stop the growth of tumor cells by blocking some of the enzymes needed for cell growth. Drugs used in chemotherapy, such as gemcitabine hydrochloride, paclitaxel albumin-stabilized nanoparticle formulation, and cisplatin, work in different ways to stop the growth of tumor cells, either by killing the cells, by stopping them from dividing, or by stopping them from spreading. Giving ceritinib and more than one drug (combination chemotherapy) may be a better treatment for solid tumors or pancreatic cancer.</t>
  </si>
  <si>
    <t>COMPLETED</t>
  </si>
  <si>
    <t>https://clinicaltrials.gov/study/NCT02227940</t>
  </si>
  <si>
    <t>Ceritinib and Combination Chemotherapy in Treating Patients With Advanced Solid Tumors or Locally Advanced or Metastatic Pancreatic Cancer</t>
  </si>
  <si>
    <t>NCT02227940</t>
  </si>
  <si>
    <t>CHU Estaing de Clermont-Ferrand, Clermont-Ferrand, 63000, France</t>
  </si>
  <si>
    <t>RBHP 2023 JARY|2023-A02427-38</t>
  </si>
  <si>
    <t>Allocation: NA|Intervention Model: SINGLE_GROUP|Masking: NONE|Primary Purpose: PREVENTION</t>
  </si>
  <si>
    <t>NA</t>
  </si>
  <si>
    <t>University Hospital, Clermont-Ferrand</t>
  </si>
  <si>
    <t>variation of serum HMGBI concentration (ng/ml), mesurated the serum HMGB1 concentration (ng/ml) at several time of treatment of the patient then comparated these assess the dynamic variation of serum HMGB1 concentrations after oxaliplatin-based chemotherapy in oesogastric and pancreatic cancer patients with grade 0 or 1 SOS and with grade â‰¥2 SOS, at the exploratory laparoscopy, at the first (Day1) and last cycle (assessed up to 75 days) of chemotherapy before surgery (each cycle=14 days) and at the surgery|variation of serum RAGE (receptor of HMGBI) concentration, mesurated the serum RAGE concentration (ng/ml) at several time of treatment of the patient then comparated these assess the dynamic variation of serum HMGB1 concentrations after oxaliplatin-based chemotherapy in oesogastric and pancreatic cancer patients with grade 0 or 1 SOS and with grade â‰¥2 SOS, at the exploratory laparoscopy, at the first (Day1) and last cycle (assessed up to 75 days) of chemotherapy before surgery (each cycle=14 days) and at the surgery|sinusoidal obstruction syndrome (SOS) diagnosis, compare SOS histology diagnosis (absent, mild, moderate, severe) with no invasive biological scores "APRI and FIB4"which use ASAT (U/L), ALAT(U/L), plaquettes (G/L) and the age (years) of the patient, before to began chemotherapy and from 15 to 21 days after the last cycle of chemotherapy before surgery|sinusoidal obstruction syndrome (SOS) diagnosis, compare SOS histology diagnosis (absent, mild, moderate, severe)) with splenic's volumetric measured by radiological's assessment, before to began chemotherapy and from 15 to 21 days after the last cycle of chemotherapy before surgery|Evaluated the chemotherapy-induced peripheral neuropathy (CIPN), the CIPN will be evaluate by the investigator who used the CTCAEv5 classification., at the first (Day1) and last cycle (assessed up to 75 days) of chemotherapy before surgery (each cycle=14 days); at the surgery and at the first cycle (D1) then last cycle (assessed up to 75 days) after surgery|Evaluated the chemotherapy-induced peripheral neuropathy (CIPN), the CIPN will be evaluate by each patient who completed the CIPN20 questionnary, at the first (Day1) and last cycle (assessed up to 75 days) of chemotherapy before surgery (each cycle=14 days); at the surgery and at the first cycle (D1) then last cycle (assessed up to 75 days) after surgery|Evaluated the chemotherapy-induced peripheral neuropathy (CIPN), the CIPN will be evaluate by each patient who completed the visual analog score for pain, at the first (Day1) and last cycle (assessed up to 75 days) of chemotherapy before surgery (each cycle=14 days); at the surgery and at the first cycle (D1) then last cycle (assessed up to 75 days) after surgery|Predictive value of HMGB1 for the development of SOS and CIPN, Correlate CIPN, neuropathic pain with SOS, HMGB1, and RAGE measurements, from exploratory laparoscopy to last cycle of chemotherapy after surgery assessed up to 10 month</t>
  </si>
  <si>
    <t>Serum HMGB1 concentrations, Assess Serum HMGB1 concentrations in two groups of patients : with grade 0 or 1 SOS and with grade â‰¥2 SOS, at two timepoints: before exploratory laparoscopy and before surgical excision to determinate the effect of HMGB1 on SOS development, At exploratory laparoscopy and at the surgery</t>
  </si>
  <si>
    <t>BIOLOGICAL: assess the serum HMGB1 concentrations before and after an oxaliplatin-based chemotherapy</t>
  </si>
  <si>
    <t>Pancreatic Cancer|Resectable Pancreatic Adenocarcinoma|Adenocarcinoma|Resectable Esophageal Cancer|Resectable Gastric or Gastroesophageal Junction Adenocarcinoma|Oesophagogastric Cancer</t>
  </si>
  <si>
    <t>Oesogastric and pancreatic adenocarcinomas are poor-prognosis cancers. Incidence of pancreatic cancer drastically increases to such an extent that it will become the second cause of cancer's mortality by 2030. A major challenge is to optimize the therapies for localized setting, when oxaliplatin-based chemotherapy is the standard, before and after surgical excision. Because in 50% of cases oxaliplatin triggers a grade 2-3 sinusoidal obstruction syndrome (SOS) which increases post-operative morbidity, decreases histological response to chemotherapy, increases tumor recurrence, and aggravates the risk of chemotherapy-induced peripheral neuropathy (CIPN).
There is an urgent need to better understand the biological processes involved in SOS, in order to prevent and treat it without stopping or reducing oxaliplatin administration.
The biological link between oxaliplatin and SOS has not been described, but recent murine experiments argue for HMGB1 to be the mediator released after exposure to oxaliplatin and inducing SOS, and thereafter CIPN. To date, no biomarker is established between murine and patient analyses, and the release of HMGB1 after oxaliplatin treatment and its effect on hepatic parenchyma is not described in patients. Investigators hypothesized is that HMGB1 would also been increased in patients after oxaliplatin treatment, and correlated to the development of SOS and CIPN. If confirmed, personalized treatment will be possible to target this pathway.
Therefore, investigators propose to dynamically explore this hypothesis in localized oesogastric and pancreatic cancer patients who will be routinely managed by an initial laparoscopy and post-oxaliplatin surgical excision.</t>
  </si>
  <si>
    <t>HEPATOXALI</t>
  </si>
  <si>
    <t>https://clinicaltrials.gov/study/NCT06649474</t>
  </si>
  <si>
    <t>Evaluation, in Humans, of the Correlation Between Hepatotoxicity, Neurotoxicity Induced by Oxaliplatin, and Blood Levels of HMGB1</t>
  </si>
  <si>
    <t>NCT06649474</t>
  </si>
  <si>
    <t>Abramson Cancer Center of the University of Pennsylvania, Philadelphia, Pennsylvania, 19104, United States|Chester County Hospital, West Chester, Pennsylvania, 19380, United States</t>
  </si>
  <si>
    <t>2026-12</t>
  </si>
  <si>
    <t>2014-07</t>
  </si>
  <si>
    <t>UPCC 32213</t>
  </si>
  <si>
    <t>Abramson Cancer Center at Penn Medicine</t>
  </si>
  <si>
    <t>Number of Adverse Events, 4 years</t>
  </si>
  <si>
    <t>RADIATION: Radiotherapy|DRUG: Abraxane</t>
  </si>
  <si>
    <t>Locally Advanced Unresectable Pancreatic Cancer Treated With Chemoradiotherapy|Borderline Resectable Pancreatic Cancer Treated With Chemoradiotherapy</t>
  </si>
  <si>
    <t>The investigators hypothesize that intensification of local therapy will lead to improvements in local control and survival in patients with unresectable and borderline resectable pancreatic cancer. We propose to do this by combining nab-paclitaxel concurrently with dose-escalated radiation therapy. In the first part of this phase I study (sub-trial 1), the nab-paclitaxel dose will be escalated while the radiation dose is held constant at a standardly accepted level. The use of this novel chemoradiotherapy regimen will take advantage of nab-paclitaxel's specific anti-tumor and anti-stromal properties, which may enhance the efficacy of radiation therapy, and thereby improve local control. After the MTD of nab-paclitaxel had been determined, a second arm in sub-trial 1 will evaluate the addition of paricalcitol to nab-paclitaxel concurrently with dose-escalated radiation therapy. In addition, after the MTD of the nab-paclitaxel is reached in sub-trial 1 arm A, in the second part of this study (sub-trial 2), we will administer nab-paclitaxel at the determined MTD concurrently with escalated doses of radiation. We will utilize IMRT or protons to safely deliver high doses of radiation while maximally sparing surrounding normal tissue. Patients will also preferentially have 2-3 fiducial markers placed in or around the tumor for daily localization. Chemotherapy before and/or after chemoradiotherapy may be given as per standard of care. Correlative tissue and serum biomarkers are an important, but optional, part of this study.</t>
  </si>
  <si>
    <t>ACTIVE_NOT_RECRUITING</t>
  </si>
  <si>
    <t>https://clinicaltrials.gov/study/NCT02207465</t>
  </si>
  <si>
    <t>A Phase I Dual Dose Escalation Study of Radiation and Nab-Paclitaxel in Patients With Unresectable and Borderline Resectable Pancreatic Cancer</t>
  </si>
  <si>
    <t>NCT02207465</t>
  </si>
  <si>
    <t>TASMC-19-ES-0568-CTIL</t>
  </si>
  <si>
    <t>Allocation: NA|Intervention Model: SINGLE_GROUP|Masking: NONE|Primary Purpose: DIAGNOSTIC</t>
  </si>
  <si>
    <t>OTHER_GOV</t>
  </si>
  <si>
    <t>Tel-Aviv Sourasky Medical Center</t>
  </si>
  <si>
    <t>Patients who preformed PET/MR and PET/CT in clinical staging and monitoring of different cancer types will be measured and reported number of Participants in staging and different between their scans/, 1 year</t>
  </si>
  <si>
    <t>DIAGNOSTIC_TEST: PET/MR scan</t>
  </si>
  <si>
    <t>Lymphoma|Nasopharyngeal Cancer|Esophageal Cancer|Cervical Cancer|Hepatobiliary Cancer|Pancreatic Cancer|Sarcoma|Prostate Cancer</t>
  </si>
  <si>
    <t>Cancer is a global health issue. According to the World Health Organization, Cancer is the second leading cause of death globally, and is responsible for an estimated 9.6 million deaths in 2018. In Israel, more than 30,000 new cases of cancer were diagnosed, and more than 11,000 deaths were cancer-related during 2016.
Imaging plays a pivotal role in cancer management, and multiple techniques are used in all phases of cancer management. The overall morphological, structural, metabolic and functional information obtained in imaging is used for improved individualized therapy planning. Different imaging modalities are available during different time points in the natural history of different malignancies:
Early detection of cancer through screening based on imaging is probably a major contributor to a reduction in mortality for certain cancers .
Once a diagnosis is made, determining the clinical stage of cancer, meaning the extent of the disease before any treatment is given, is a critical element in determining appropriate treatment based on the experience and outcomes of groups of previous patients with similar stage . Precise clinical staging of cancer is crucial. Not only that this clear non-ambiguous description is a key factor that defines prognosis, it is also a chief component of inclusion, exclusion, and stratification criteria for clinical trials. Several cancer staging systems are used worldwide. The most clinically useful staging system is the tumor, node, and metastasis (TNM) staging system developed by the American Joint Committee on Cancer (AJCC) in collaboration with the Union for International Cancer Control (UICC). The AJCC TNM system classifies cancers by the size and extent of the primary tumor (T), involvement of regional lymph nodes (N), and the presence or absence of distant metastases (M). There is a TNM staging algorithm for cancers of virtually every anatomic site and histology, with the primary exception of pediatric cancers. The clinical TNM (cTNM) classification should be used to determine correctly the clinical stage of cancer and to help guide primary therapy planning.</t>
  </si>
  <si>
    <t>UNKNOWN</t>
  </si>
  <si>
    <t>https://clinicaltrials.gov/study/NCT04158414</t>
  </si>
  <si>
    <t>Applying PET/MR in Oncology - a Prospective Project</t>
  </si>
  <si>
    <t>NCT04158414</t>
  </si>
  <si>
    <t>Mayo Clinic in Arizona, Scottsdale, Arizona, 85259, United States|Emory University Hospital/Winship Cancer Institute, Atlanta, Georgia, 30322, United States|Mayo Clinic in Rochester, Rochester, Minnesota, 55905, United States</t>
  </si>
  <si>
    <t>ACCRU-GI-1603|NCI-2017-01976|ACCRU-GI-1603|P30CA015083</t>
  </si>
  <si>
    <t>Allocation: NA|Intervention Model: SINGLE_GROUP|Masking: NONE|Primary Purpose: TREATMENT</t>
  </si>
  <si>
    <t>PHASE1|PHASE2</t>
  </si>
  <si>
    <t>National Cancer Institute (NCI)</t>
  </si>
  <si>
    <t>Academic and Community Cancer Research United</t>
  </si>
  <si>
    <t>Number of Participants With Dose Limiting Toxicities (Phase I), Will be assessed to determine maximum tolerated dose (MTD) of the combination of liposomal irinotecan (nal-IRI) and fluorouracil (5FU) with rucaparib (MFR). MTD is defined as the dose level below the lowest dose that induces dose-limiting toxicity (DLT) in at least one-third of patients (at least 2 of a maximum of 6 new patients). A total of 6 patients treated at the MTD will be sufficient to identify common toxicities at the MTD., Up to 28 days from start of treatment</t>
  </si>
  <si>
    <t>DRUG: Fluorouracil|DRUG: Irinotecan Sucrosofate|OTHER: Laboratory Biomarker Analysis|DRUG: Leucovorin Calcium|DRUG: Rucaparib</t>
  </si>
  <si>
    <t>Metastatic Biliary Tract Carcinoma|Metastatic Colorectal Carcinoma|Metastatic Gastroesophageal Junction Adenocarcinoma|Metastatic Malignant Digestive System Neoplasm|Metastatic Pancreatic Adenocarcinoma|Stage IV Colorectal Cancer AJCC v7|Stage IV Pancreatic Cancer AJCC v6 and v7|Stage IVA Colorectal Cancer AJCC v7|Stage IVB Colorectal Cancer AJCC v7</t>
  </si>
  <si>
    <t>YES</t>
  </si>
  <si>
    <t>This phase I/II trial studies the side effects and best dose of liposomal irinotecan and rucaparib when given together with fluorouracil and leucovorin calcium and to see how well they work in treating patients with pancreatic, colorectal, gastroesophageal, or biliary cancer that has spread to other places in the body (metastatic). Chemotherapy drugs, such as liposomal irinotecan, fluorouracil, and leucovorin calcium, work in different ways to stop the growth of tumor cells, either by killing the cells, by stopping them from dividing, or by stopping them from spreading. PARPs are proteins that help repair DNA mutations. PARP inhibitors, such as rucaparib, can keep PARP from working, so tumor cells can't repair themselves, and they may stop growing. Giving liposomal irinotecan and rucaparib together with fluorouracil and leucovorin calcium may work better in treating patients with pancreatic, colorectal, gastroesophageal, or biliary cancer.</t>
  </si>
  <si>
    <t>https://clinicaltrials.gov/study/NCT03337087</t>
  </si>
  <si>
    <t>Liposomal Irinotecan, Fluorouracil, Leucovorin Calcium, and Rucaparib in Treating Patients With Metastatic Pancreatic, Colorectal, Gastroesophageal, or Biliary Cancer</t>
  </si>
  <si>
    <t>NCT03337087</t>
  </si>
  <si>
    <t>Peking University Cancer Hospital, Beijing, Beijing Municipality, 100142, China</t>
  </si>
  <si>
    <t>2025-03</t>
  </si>
  <si>
    <t>2024-11</t>
  </si>
  <si>
    <t>NGS01</t>
  </si>
  <si>
    <t>Hangzhou DIAN Medical Diagnostic Center Co., Ltd., China|3D Medicines</t>
  </si>
  <si>
    <t>Peking University</t>
  </si>
  <si>
    <t>Proportion of patients with intervening genomic variation, Proportion of patients with intervening genomic variation, up to 2 years|Progression Free Survival (PFS) of patients receiving targeted agent, Progression Free Survival (PFS) per RECIST 1.1 criteria according to investigators assessment, up to 2 years|Overall Survival (OS) of patients receiving targeted agent, Overall Survival (OS) per RECIST 1.1 criteria according to investigators assessment, up to 2 years|Number of participants with treatment-related adverse events, Number of participants with treatment-related adverse events as assessed by CTCAE v5.0, up to 2 years|Differences of OS between 2 groups, Differences of OS between 2 groups per RECIST 1.1 criteria according to investigators assessment, up to 2 years</t>
  </si>
  <si>
    <t>Objective response rate (ORR) of patients receiving targeted agent, Objective response rate (ORR) per RECIST 1.1 criteria according to investigators assessment, up to 2 years</t>
  </si>
  <si>
    <t>DRUG: FGFR Inhibitor, IDH1 Inhibitor, HER2 Inhibitor, PARP Inhibitor, BRAF Inhibitor, MEK Inhibitor, ICIs, EGFR-TKIs, NTRK-TKI, and et. al.|DRUG: Other Therapy</t>
  </si>
  <si>
    <t>Biliary Tract Neoplasms|Gastric Cancer|Esophageal Squamous Cell Carcinoma|Colorectal Cancer|Gastrointestinal Stromal Tumors|Pancreatic Cancer|Neuroendocrine Tumors|Unknown Primary Cancer|Digestive Cancer</t>
  </si>
  <si>
    <t>This a prospective real-world navigation study using tumor DNA sequencing technology to sequence genes of previously treated and refractory gastrointestinal tumors, which are generally considered to be highly heterogeneous and complex, to screen potential molecular targeted drugs for individualized treatment. This study may provide feasibility and response information, which will be the basis for designing better randomized trials, which may change the pattern of cancer treatment. If the hypothesis is finally proved, it will help doctors and molecular biologists to choose the best drug (or combination of drugs) based on the individual oncogenomics of each patient.</t>
  </si>
  <si>
    <t>VISIONARY</t>
  </si>
  <si>
    <t>https://clinicaltrials.gov/study/NCT04584008</t>
  </si>
  <si>
    <t>Targeted Agent Evaluation in Digestive Cancers in China Based on Molecular Characteristics</t>
  </si>
  <si>
    <t>NCT04584008</t>
  </si>
  <si>
    <t>Rambam Health Care Campus, Haifa, Israel</t>
  </si>
  <si>
    <t>2015-06</t>
  </si>
  <si>
    <t>2014-06</t>
  </si>
  <si>
    <t>2012-07</t>
  </si>
  <si>
    <t>cancer stem cells.ctil</t>
  </si>
  <si>
    <t>Rambam Health Care Campus</t>
  </si>
  <si>
    <t>Cancer stem cells percentage, Evaluation of CSCs and non-CSCs population by using several surface markers. For glioma and pancreas, CSC are defined as CD133 positive. For breast carcinoma CSCs are identified as CD44+/CD24-/Low. Percentage of CSCs will be measured for comparing the yield of the methods using iFP and the standard method., 24 months</t>
  </si>
  <si>
    <t>Malignant Neoplasm of Breast|Glioma|Pancreatic Cancer</t>
  </si>
  <si>
    <t>1. to evaluate insoluble fibrinogen particles (iFP), as a tool for harvesting, growing and transferring attachment-dependent cancer stem cells and comparing it to the standard method ( coated plate) .
2. to evaluate whether using iFP for growing CSC can yield better results of isolating and enriching CSCs from fresh tumors than other conventional methods</t>
  </si>
  <si>
    <t>https://clinicaltrials.gov/study/NCT01641003</t>
  </si>
  <si>
    <t>Isolation and Characterization of Cancer Stem Cells Using iFP Technique</t>
  </si>
  <si>
    <t>NCT01641003</t>
  </si>
  <si>
    <t>General and Pancreatic Surgery Unit, Verona, Italy|Section of Dentistry and Maxillofacial Surgery, Department of Surgical Sciences, Paediatrics and Gynaecology, Verona, Italy</t>
  </si>
  <si>
    <t>3292CESC</t>
  </si>
  <si>
    <t>Azienda Ospedaliera Universitaria Integrata Verona</t>
  </si>
  <si>
    <t>Qualitative analysis of OM and periodontal status between the various stages of PC, Whole-Genome Sequencing analysis, Baseline (At enrollment)</t>
  </si>
  <si>
    <t>Qualitative analysis of the dental plaque microbiome in patients with pancreatic cancer vs. healthy controls and IPMN patients, Whole-Genome Sequencing analysis, Baseline (At enrollment)|Correlation analysis between periodontal status and dental plaque microbiome, According to the periodontal status (appropriate scores will be used), patients will be divided into distinct groups. The proportional means of abundance of selected genera and species, and bacterial load (real-time data) between these groups will be analyzed using the Mann-Whitney U-test. Correlations between mean distributions of the genera and species and the parodontal status scores values will be analysed using the Spearman Correlation Coefficient., Baseline (At enrollment)|Quantitative analysis of the dental plaque microbiome in patients with pancreatic cancer vs. healthy controls and IPMN patients, Whole-Genome Sequencing analysis, Baseline (At enrollment)</t>
  </si>
  <si>
    <t>DIAGNOSTIC_TEST: Dental plaque sampling|DIAGNOSTIC_TEST: qPCR</t>
  </si>
  <si>
    <t>Oral Microbiome|Pancreatic Cancer|IPMN|Parodontopathy</t>
  </si>
  <si>
    <t>Pancreatic cancer (PC) is a solid malignancy with a dismal prognosis. It has a 5-year survival rate of approximately 8%. This is due to the usually late diagnosis, to chemoresistance, and to intrinsic biological aggressiveness. Risk factors for PC are smoking, alcohol, chronic pancreatitis, obesity, and diabetes. Recently, research has been dedicated to the identification of a causal connection between certain pathogenic microorganisms, especially of the oral flora, and PC. This would ultimately allow to identify new biomarkers to adopt for early diagnosis, or to create new strategies for prevention.
Oral microbiota, periodontal disease and neoplastic risk
When referring to "oral microbiota" (OM), about 700 hundreds bacterial species are mentioned, colonizing the oral cavity. A change in the normal flora of the oral cavity is commonly indicated with the term "dysbiosis".
The causal connection between oral microbiota, periodontal disease and neoplastic risk is possibly triple. First, it has been found that oral flora substantially differentiates between cancer patients and controls. In particular, the most predominant phyla in cancer patients are Firmicutes and Actinobacteria, whereas Proteobacteria, Fusobacteria, and Bacteroides are more common in healthy controls. This highlights the possibility of a direct causal connection between dysbiosis and neoplastic risk. Second, oral dysbiosis represents the main risk factor of PD that per sÃ© is a risk factor of many cancers. Third, the conditions leading to oral dysbiosis (alcohol, smoking, obesity, diabetes, chronic drugs intake, dietary habits, etc.) are the most well known risk factors either for cancer and oral dysbiosis. The common denominator is always represented by chronic inflammation and migration of microorganisms to distant sites, ultimately promoting neoplastic progression.
This tangled net of causal connections sheds light on the potential important role of the oral cavity and PD as independent risk factors for many cancers, and as modifiable elements to reduce the neoplastic risk and to perform prevention(15).
Oral microbiota, periodontal disease and pancreatic cancer
In 2012, the pioneering study by Farrell et al. showed that bacteria of the OM can discriminate PC patients from healthy subjects. Since then, few other studies have shown that changes of the OM are independent risk factors for PC and that the OM of PC patients differs than controls. The involved bacterial species are many and their role seems to be contrasting on the basis of the study considered. Farrell et al. found that the combined adoption of Neisseria elongata and Streptococcus mitis distinguished PC patients from healthy controls (both showed low levels in PC patients, AUC of combined sensitivity 0.9), and that higher levels of Granulicatella adiacens and Streptococcus Mitis distinguished PC patients from chronic pancreatitis ones. Torres et al. found a higher ratio of Leptotrichia to Porphyromonas in PC patients. Fan et al. reported that Porphyromonas gingivalis, Prevotella intermedia, Alloprevotella and Aggregatibacter actinomycetemcomitans are associated with a higher risk of PC, whereas Fusobacteria and Leptotrichia were associated with a decreased risk. Another study evaluating the diversity of OM in three groups of individuals (PC patients, patients suffering from Intraductal papillary mucinous neoplasms \[a pancreatic preneoplastic condition\], and healthy controls), excluding current smokers and users of antibiotics, found no differences in the OM, although patients with PC had a higher proportion of Firmicutes compared with Intraductal Papillary Mucinous Neoplasms (IPMNs) and controls. Lastly, a recent study by Gaiser et al. showed that the cystic fluid of patients submitted to surgery for IPMNs contained bacterial species that are commonly found in the oral cavity, including, among the others, Granulicatella adiacens, Fusobacterium nucleatum. These two, in particular, were higher in the cohort of individuals with IPMNs with high-grade dysplasia, indicating a pivotal role in tumorigenesis(19).
As regards PD, the first studies demonstrating an association between PD and PC date back to the mid of 2000's, and they were confirmed afterward, even adjusting confounders such as diabetes, pancreatitis, hyperlipemia, smoking or alcohol-related conditions. PD is strictly connected to oral hygiene, that seems to be associated to an increased risk of PC. It is now clear that PD can concur to development of PC in several ways, promoting chronic inflammation, spreading continuously to distant organs (including pancreas) pro-tumorigenic bacteria, or promoting a chronic alteration of the immune function that make the individual more prone to develop a cancer.</t>
  </si>
  <si>
    <t>https://clinicaltrials.gov/study/NCT04993846</t>
  </si>
  <si>
    <t>Pancreatic Cancer and Oral Microbiome</t>
  </si>
  <si>
    <t>NCT04993846</t>
  </si>
  <si>
    <t>University of Kansas, Fairway, Kansas, 66205, United States|National Institutes of Health Clinical Center, Bethesda, Maryland, 20892, United States</t>
  </si>
  <si>
    <t>200023|20-C-0023</t>
  </si>
  <si>
    <t>NIH</t>
  </si>
  <si>
    <t>To determine the Objective Response Rate (ORR) according to Evaluation Criteria (RECIST 1.1) in patients treated with metarrestin at the MTD in Cohort IB1, The ORR rate will be determined by dividing the number of patients with an objective response by the number of evaluable patients who are treated at the MTD for cohort Phase IB1, every 2 months|To determine plasma PK levels of metarrestin in humans, The pharmacokinetic (PK) profile of metarrestin will be derived from single dose and multiple dose PK measures for each dose level collecting the standard pharmacokinetic parameters, 28 days|To assess progression-free survival (PFS) according to RECIST 1.1, Median amount of time subject survives without disease progression after treatment, at progression|To determine duration of overall response (DOR) rate according to Response Evaluation Criteria (RECIST 1.1) in subjects with metastatic solid tumors, Kaplan-Meier curves beginning at the date of response will be used and will be determined in all responding patients treated on the Phase IB expansion cohorts, at progression|To determine tolerability of the adult recommended dose in children &gt;= 12 year of age (Cohort IB2), The fraction of patients who can tolerate the dose, 28 days after treatment discontinuation|To assess safety and tolerability of metarrestin (Cohort IB1), All treatment-related AEs will be captured, and for each grade, the number and type of AE per dose level will be descriptively described in Cohort 1B1, 28 days after treatment discontinuation|To assess safety and tolerability of metarrestin in subjects with metastatic solid tumors, All treatment-related AEs will be captured, and for each grade, the number and type of AE per dose level will be descriptively described, 28 days after treatment discontinuation</t>
  </si>
  <si>
    <t>To identify the maximum tolerated dose (MTD) of metarrestin in subjects with metastatic solid tumors, MTD of metarrestin, 28 days|To determine the Objective Response Rate (ORR) according to Evaluation Criteria (RECIST 1.1) in patients treated with metarrestin at the MTD, Fraction of objective responses determined and reported as the ORR, every 2 months</t>
  </si>
  <si>
    <t>DRUG: Metarrestin</t>
  </si>
  <si>
    <t>Advanced Solid Tumors|Metastatic Pancreatic Cancer|Pediatric Solid Tumor|Advanced Breast Cancer|Malignant Peripheral Nerve Sheath Tumor|Colorectal Neoplasms</t>
  </si>
  <si>
    <t>Background:
Metastasis is the spread of cancer from one organ to a nonadjacent organ. It causes 90% of cancer deaths. No treatment specifically prevents or reduces metastasis. Researchers hope a new drug can help. It stops cancer cells from growing and spreading further and possibly shrink cancer lesions in distant organs.
Objective:
To find a safe dose of metarrestin and to see if this dose shrinks tumors.
Eligibility:
Adults age 18 and older with pancreatic cancer, breast cancer, or a solid tumor that has not been cured by standard therapies. Also, children age 12-17 with a solid tumor (other than a muscle tumor) with no standard therapy options.
Design:
Participants will be screened with:
* blood tests
* physical exam
* documentation of disease confirmation or tumor biopsy
* electrocardiogram to evaluate the heart
* review of their medicines and their ability to do their normal activities
Participants will take metarrestin by mouth until they cannot tolerate it or stop to benefit from it. They will keep a medicine diary.
Participants will visit the Clinical Center. During the first month there are two brief hospital stays required with visits weekly or every other week thereafter. They will repeat some of the screening tests. They will fill out questionnaires. They will have tests of their cognitive function. They will have an electroencephalogram to record brain activity. They will have a computed tomography (CT) scan or magnetic resonance imaging (MRI). A CT is a series of X-rays of the body. An MRI uses magnets and radio waves to take pictures of the body.
Adult participants may have tumor biopsies.
Participants will have a follow-up visit 30 days after treatment ends. Then they will have follow-up phone calls or emails every 6 months for the rest of their life or until the study ends.
...</t>
  </si>
  <si>
    <t>https://clinicaltrials.gov/study/NCT04222413</t>
  </si>
  <si>
    <t>Metarrestin (ML-246) in Subjects With Metastatic Solid Tumors</t>
  </si>
  <si>
    <t>NCT04222413</t>
  </si>
  <si>
    <t>Mayo Clinic Hospital, Phoenix, Arizona, 85054-4502, United States|University of Southern California, Los Angeles, California, 90033, United States|Stanford Health Care, Stanford, California, 94305, United States|MedStar Georgetown University Hospital, Washington D.C., District of Columbia, 20007, United States|Indiana University School of Medicine, Indianapolis, Indiana, 46202, United States|Ochsner Medical Center - New Orleans, New Orleans, Louisiana, 70121, United States|National Cancer Institute - Maryland, Bethesda, Maryland, 20892, United States|Barbara Ann Karmanos Cancer Institute, Farmington Hills, Michigan, 48334, United States|Mayo Clinic - Rochester, Rochester, Minnesota, 55905, United States|Washington University School of Medicine, St Louis, Missouri, 63110, United States|Vanderbilt University Medical Center, Nashville, Tennessee, 37232, United States|Texas Oncology, PA, Dallas, Texas, 75246, United States|University of Texas MD Anderson Cancer Center, Houston, Texas, 77030, United States|Blacktown Cancer &amp; Haematology Centre, Blacktown, New South Wales, 2148, Australia|Mid North Coast Cancer Institute, Coffs Harbour, New South Wales, 2450, Australia|Kinghorn Cancer Centre, Darlinghurst, New South Wales, 2010, Australia|Northern Cancer Institute, St Leonards, New South Wales, 2065, Australia|Flinders Medical Centre, Adelaide, South Australia, 5042, Australia|Epworth HealthCare, Richmond, Victoria, 3122, Australia|Sir Charles Gairdner Hospital, Nedlands, Western Australia, 6009, Australia|St John of God Healthcare, Subiaco, Western Australia, 6008, Australia|HÃ´pital Erasme/Erasmus Ziekenhuis, Bruxelles - Brussel, 1070, Belgium|UZ Antwerpen, Edegem, 2650, Belgium|UZ Leuven Gasthuisberg, Leuven, 3000, Belgium|CHU de LiÃ¨ge, LiÃ¨ge, 4000, Belgium|Cross Cancer Institute, Edmonton, Alberta, T6G 1Z2, Canada|Princess Margaret Cancer Centre - UHN, Toronto, Ontario, M5G 2M9, Canada|Sir Mortimer B. Davis Jewish General Hospital, Montreal, Quebec, H3T 1E2, Canada|McGill University Health Center, Montreal, Quebec, H4A 3J1, Canada|Hopital Jean Minjoz, BesanÃ§on, 25030, France|HÃ´pital Henri Mondor, CrÃ©teil, 94010, France|Centre Oscar Lambret - Lille, Lille, 59020, France|Centre LÃ©on BÃ©rard, Lyon, 69008, France|C.H.U. Timone, Marseille, 13385, France|Centre RenÃ© Gauducheau, Nantes, 44805, France|Centre Antoine Lacassagne, Nice, 06102, France|Centre Hospitalier Lyon Sud, Pierre-BÃ©nite, 69495, France|HÃ´pital de la MilÃ©trie, Poitiers, 86021, France|HÃ´pital Pontchaillou, Rennes, 35033, France|Centre EugÃ¨ne Marquis - Rennes Cedex, Rennes, 35062, France|Institut Gustave Roussy, Villejuif, 94805, France|A.O.U. di Bologna Policlinico S.Orsola Malpighi, Bologna, Emilia-Romagna, 40138, Italy|A.O.U. di Modena - Policlinico, Modena, Emilia-Romagna, 41124, Italy|Istituto Clinico Humanitas - Humanitas Mirasole S.p.A., Milan, Lombardy, 20089, Italy|Fondazione IRCCS Istituto Nazionale dei Tumori, Milan, Lombardy, 20133, Italy|ASST Grande Ospedale Metropolitano Niguarda, Milan, Lombardy, 20162, Italy|A.O.U.I. Verona, Verona, Veneto, 37134, Italy|Nederlands Kanker Instituut, Amsterdam, 1066 CX, Netherlands|Maastricht UMC, Maastricht, 6229 HX, Netherlands|National University Hospital, Singapore, 119228, Singapore|National Cancer Center Singapore, Singapore, 169610, Singapore|Seoul National University Hospital, Seoul, 03080, South Korea|Severance Hospital, Yonsei University Health System, Seoul, 03722, South Korea|Asan Medical Center, Seoul, 05505, South Korea|Samsung Medical Center, Seoul, 06351, South Korea|Hospital Universitario QuirÃ³n de Madrid, Pozuelo de AlarcÃ³n, Madrid, 28223, Spain|Hospital del Mar, Barcelona, 08003, Spain|Ciutat SanitÃ ria i Universitaria de la Vall d'Hebron, Barcelona, 08035, Spain|Hospital ClÃ­nic i Provincial de Barcelona, Barcelona, 08036, Spain|Hospital General Universitario Gregorio MaraÃ±Ã³n | OncologÃ­a, Madrid, 28007, Spain|Hospital RamÃ³n y Cajal | OncologÃ­a, Madrid, 28034, Spain|Hospital Universitario 12 de Octubre, Madrid, 28041, Spain|Centro Integral OncolÃ³gico Clara Campal, Madrid, 28050, Spain|Hospital Virgen de la Victoria, MÃ¡laga, 29010, Spain|Ospedale Regionale Bellinzona, Bellinzona, Canton Ticino, 6500, Switzerland|Kantonsspital GraubÃ¼nden, Chur, Kanton GraubÃ¼nden, 7000, Switzerland|Leicester Royal Infirmary, Leicester, Leicestershire, LE1 5WW, United Kingdom|Belfast City Hospital, Belfast, North Ireland, BT12 7AB, United Kingdom|Royal Marsden NHS Trust (Surrey), Sutton, Surrey, SM2 5PT, United Kingdom|Guy's Hospital, London, SE1 9RT, United Kingdom|Royal Marsden Hospital (London), London, SW3 6JJ, United Kingdom|Christie Hospital, Manchester, M20 4BX, United Kingdom</t>
  </si>
  <si>
    <t>15834|2016-004002-33</t>
  </si>
  <si>
    <t>ImmunoGen, Inc.|MorphoSys AG</t>
  </si>
  <si>
    <t>Bayer</t>
  </si>
  <si>
    <t>Number of serious and non-serious adverse events (AEs), Include treatment-emergent AEs, SAEs, treatment-related AEs, AEs of special interest, and deaths., Approximately 26 months (Until 30 days after the last day of study treatment, or until later resolution of adverse events or determination by the investigator that the event will not improve)|Disease control rate (DCR), The DCR is defined as the number of patients with disease control divided by the number of treated patients., Up to approximately 24 months after last patient starts treatment, or until earlier disease progression [assessed every 6 weeks for the first 6 months, every 9 weeks until end of year 1 and every 12 weeks thereafter]|Duration of response (DOR), DOR is defined in responders as the time from documentation of tumor response (CR or PR) to earlier of disease progression or death, Up to approximately 24 months after last patient starts treatment, or until earlier disease progression [assessed every 6 weeks for the first 6 months, every 9 weeks until end of year 1 and every 12 weeks thereafter]|Durable response rate (DRR), A durable responder is defined as a responder (CR or PR) with a duration of response per RECIST 1.1 criteria (ITMIG modified RECIST 1.1 criteria for thymic carcinoma) of 180 days or more. The DRR is the number of durable responders divided by the number of treated patients., Up to approximately 24 months after last patient starts treatment, or until earlier disease progression [assessed every 6 weeks for the first 6 months, every 9 weeks until end of year 1 and every 12 weeks thereafter]|Progression free survival (PFS), PFS is defined as time from start of treatment until disease progression according to RECIST 1.1 (ITMIG modified RECIST 1.1 criteria for thymic carcinoma) or death., Up to approximately 24 months after last patient starts treatment, or until earlier disease progression [assessed every 6 weeks for the first 6 months, every 9 weeks until end of year 1 and every 12 weeks thereafter]|Durable disease control rate (DDCR) of anetumab ravtansine in indications other than pancreatic and gastric cancer, A patient experiences durable disease control if the patient has a tumor response of CR, PR or SD with CR, PR or SD assessed at least 180 days from first treatment, without prior progression., Up to approximately 24 months after last patient starts treatment, or until earlier disease progression [assessed every 6 weeks for the first 6 months, every 9 weeks until end of year 1 and every 12 weeks thereafter]</t>
  </si>
  <si>
    <t>Number of patients in the safety lead-in (SLI) phase who completed Cycle 1 or had a DLT and were not replaced., During SLI, patients with cholangiocarcinoma received anetumab ravtansine in combination with cisplatin and patients with pancreatic adenocarcinoma received anetumab ravtansine in combination with gemcitabine. The highest dose of anetumab ravtansine that can be given so that not more than 1 out of 6 patients experiences a dose-limiting toxicity (DLT) during the DLT evaluation period were declared as the MTD for anetumab ravtansine in combination with cisplatin or with gemcitabine., At least 3 weeks after the last patient starts treatment|Objective response (qualitative improvement from baseline) of anetumab ravtansine for monotherapy and combination therapy in mesothelin expressing advanced solid tumors, A patient is a responder if the patient has a best response compared to baseline of complete response (CR) or partial response (PR) among all post-baseline tumor assessments, as determined per RECIST 1.1 criteria (ITMIG modified RECIST 1.1 criteria for thymic carcinoma), Up to approximately 26 months after patient starts treatment|Durable disease control (lack of progression from baseline) of anetumab ravtansine in indications pancreatic and gastric cancer (co-primary endpoint), A patient experiences durable disease control if the patient has a tumor response compared to baseline of CR, PR or stable disease (SD) among the post-baseline tumor assessments made at least 180 days from first treatment, without prior disease progression, Up to approximately 26 months after patient starts treatment</t>
  </si>
  <si>
    <t>DRUG: Cisplatin|DRUG: Gemcitabine|DRUG: Anetumab ravtansine (BAY94-9343)</t>
  </si>
  <si>
    <t>Neoplasms</t>
  </si>
  <si>
    <t>The key purpose of the main part of the study is to assess efficacy and safety of anetumab ravtansine as monotherapy or combination therapy for mesothelin expressing advanced solid tumors.
The main purpose of the safety lead-in (dose-finding) part of the study is to determine the safety and tolerability of anetumab ravtansine in combination with cisplatin and in combination with gemcitabine, and to determine the MTD of anetumab ravtansine in combination with cisplatin for mesothelin expressing advanced cholangiocarcinoma and in combination with gemcitabine for mesothelin expressing advanced adenocarcinoma of the pancreas.
Patients will receive anetumab ravtansine every three weeks in monotherapy for most indications. In cholangiocarinoma and adenocarinoma of the pancreas, 3-weekly anetumab ravtansine is administered in combination with cisplatin or gemcitabine respectively (both administered in a 2 week on / 1 week off schedule).
Treatment will continue until disease progression or until another criterion for withdrawal is met. .Efficacy will be measured by evaluating the tumor's objective response rate. Radiological tumor assessments will be performed at defined time points until the patient's disease progresses.
Blood samples will be collected for safety, pharmacokinetic and biomarker analysis. Archival or fresh biopsy tissue will also be collected for mesothelin expression testing and biomarker analyses.</t>
  </si>
  <si>
    <t>ARCS-Multi</t>
  </si>
  <si>
    <t>https://clinicaltrials.gov/study/NCT03102320</t>
  </si>
  <si>
    <t>Phase 1b Multi-indication Study of Anetumab Ravtansine in Mesothelin Expressing Advanced Solid Tumors</t>
  </si>
  <si>
    <t>NCT03102320</t>
  </si>
  <si>
    <t>Pfizer Investigational Site, Boston, Massachusetts, 02114, United States|Pfizer Investigational Site, Detroit, Michigan, 84202, United States|Pfizer Investigational Site, Adelaide, South Australia, 5037, Australia|Pfizer Investigational Site, Edegem, 2650, Belgium|Pfizer Investigational Site, Saint-Herblain, 44805, France|Pfizer Investigational Site, Hong Kong, Hong Kong|Pfizer Investigational Site, Madrid, Madrid, 28050, Spain</t>
  </si>
  <si>
    <t>2011-03</t>
  </si>
  <si>
    <t>2009-09</t>
  </si>
  <si>
    <t>3160A6-2208|B1871011</t>
  </si>
  <si>
    <t>Pfizer</t>
  </si>
  <si>
    <t>Best Overall Response - Part 1, Best overall response based on investigator's disease status assessment. CR: disappearance of all lesions. PR: at least 30% decrease in sum of LDs of target lesions taking as reference baseline sum LDs. Progressive disease (PD): at least 20% increase in sum of LD of target lesions taking as a reference smallest sum of the recorded LDs since treatment start, or the appearance of 1 or more new lesions. Stable disease (SD): neither sufficient shrinkage for PR nor sufficient increase for PD taking as reference smallest sum of LD since treatment started., Part 1 Baseline, every 6 weeks up to 6 months|Progression Free Survival (PFS) - Part 2, Time in weeks from randomization to first documentation of objective tumor progression or death due to any cause. PFS was calculated as (first event date minus the date of randomization plus 1) divided by 7. Tumor progression was determined from oncologic assessment data (where data meet the criteria for PD), or from adverse event (AE) data (where the outcome was "Death")., Part 2 Baseline, every 6 weeks up to 2 to 6 weeks after last dose|Clinical Benefit Rate - Part 2, Percent of participants with confirmed CR, PR or SD for at least 24 weeks on study according to RECIST. CR: disappearance of all lesions. PR: at least 30% decrease in sum of LDs of target lesions taking as reference baseline sum LDs. SD: neither sufficient shrinkage for PR nor sufficient increase for PD taking as reference smallest sum of LD since treatment started., Part 2 Baseline, every 6 weeks up to 2 to 6 weeks after last dose|Duration of Response (DR) - Part 2, Time in weeks from the first documentation of objective tumor response to objective tumor progression or death due to any cancer. Duration of tumor response was calculated as (the date of the first documentation of objective tumor progression or death due to cancer minus the date of the first CR or PR that was subsequently confirmed plus 1) divided by 7. DR was calculated for the subgroup of participants with a confirmed objective tumor response., Part 2 Baseline, every 6 weeks up to 2 to 6 weeks after last dose|Maximum Observed Plasma Concentration (Cmax) - Part 2, 0 hour (Pre-dose) on Day 1 and 2, 3, 4, 6, 8 and 24 hours post-dose on Day 14 of Cycle 1|Time to Reach Maximum Observed Plasma Concentration (Tmax) - Part 2, 0 hour (Pre-dose) on Day 1 and 2, 3, 4, 6, 8 and 24 hours post-dose on Day 14 of Cycle 1|Apparent Volume of Distribution (Vz/F) - Part 2, Volume of distribution is defined as the theoretical volume in which the total amount of drug would need to be uniformly distributed to produce the desired plasma concentration of a drug. Apparent volume of distribution after oral dose (Vz/F) is influenced by the fraction absorbed., 0 hour (Pre-dose) on Day 1 and 2, 3, 4, 6, 8 and 24 hours post-dose on Day 14 of Cycle 1|Area Under the Curve From Time Zero to Last Quantifiable Concentration [AUC (0-24)] - Part 2, AUC (0-24) = Area under the plasma concentration versus time curve from time zero (pre-dose) to time of last quantifiable concentration (0-24)., 0 hour (Pre-dose) on Day 1 and 2, 3, 4, 6, 8 and 24 hours post-dose on Day 14 of Cycle 1|Apparent Oral Clearance (CL/F) - Part 2, Clearance of a drug is a measure of the rate at which a drug is metabolized or eliminated by normal biological processes. Clearance obtained after oral dose (apparent oral clearance) is influenced by the fraction of the dose absorbed. Clearance was estimated from population pharmacokinetic (PK) modeling. Drug clearance is a quantitative measure of the rate at which a drug substance is removed from the blood., 0 hour (Pre-dose) on Day 1 and 2, 3, 4, 6, 8 and 24 hours post-dose on Day 14 of Cycle 1|Terminal-Phase Disposition Rate Constant (Î»z) - Part 2, The terminal-phase disposition rate constant measured by a log-linear regression of the terminal mono exponential portion of the observed plasma concentrations., 0 hour (Pre-dose) on Day 1 and 2, 3, 4, 6, 8 and 24 hours post-dose on Day 14 of Cycle 1|Plasma Decay Half-Life (t1/2) - Part 2, Plasma decay half-life is the time measured for the plasma concentration to decrease by one half. Half-life was to be calculated as 0.693/Î»z., 0 hour (Pre-dose) on Day 1 and 2, 3, 4, 6, 8 and 24 hours post-dose on Day 14 of Cycle 1</t>
  </si>
  <si>
    <t>Maximum Tolerated Dose (MTD) - Part 1, The MTD contour is defined as the dose combinations that achieve a toxicity rate (dose-limiting toxicity \[DLT\] rate) of less than (\&lt;) 1/3. The observed toxicity rates for all the reporting groups (to which at least 1 cohort of participants was allocated) was estimated by calculating the proportion of DLTs observed in the first 21 days of treatment at those reporting groups. DLT includes grade (Gr) 3/4 nausea, vomiting, diarrhea, or asthenia more than 3 days, Gr 4 hematologic toxicities, delayed study treatment administration due to dose toxicities by more than 3 weeks. Pre-defined criterion for MTD: if a higher dose level of capecitabine existed such that the same dose level of bosutinib had a DLT rate of \&lt;1/3, no MTD was recommended for that capecitabine dose and if even the lowest dose of bosutinib achieved a toxicity rate of greater than (\&gt;) 1/3, no MTD was recommended for that capecitabine dose level., Part 1 Baseline up to Day 21|Percentage of Participants With Treatment-Emergent Adverse Events (AEs) or Serious Adverse Events (SAEs) - Part 1, An AE was any untoward medical occurrence in a participant who received study drug without regard to possibility of causal relationship. An SAE was an AE resulting in any of the following outcomes or deemed significant for any other reason: death; initial or prolonged inpatient hospitalization; life-threatening experience (immediate risk of dying); persistent or significant disability/incapacity; congenital anomaly. Treatment-emergent are events between first dose of study drug and up to 28 days after last dose that were absent before treatment or that worsened relative to pretreatment state., Part 1 Baseline up to 28 days after last dose of study treatment|Percentage of Participants With Objective Response - Part 2, Percentage of participants with objective response based assessment of confirmed complete response (CR) or confirmed partial response (PR) according to Response Evaluation Criteria in Solid Tumors (RECIST v1.0). Confirmed responses are those that persist on repeat imaging study at least 4 weeks after initial documentation of response. CR is defined as the disappearance of all lesions (target and/or non target). PR are those with at least 30 percent (%) decrease in the sum of the longest dimensions (LDs) of the target lesions taking as a reference the baseline sum LDs., Part 2 Baseline, every 6 weeks up to 2 to 6 weeks after last dose</t>
  </si>
  <si>
    <t>DRUG: Bosutinib|DRUG: Capecitabine</t>
  </si>
  <si>
    <t>Advanced Breast Cancer (Parts 1 and 2)|Advanced Pancreatic Cancer (Part 1)|Advanced Colorectal Cancer (Part 1)|Advanced Cholangiocarcinoma (Part 1)|Advanced Glioblastoma Multiforme (Part 1)</t>
  </si>
  <si>
    <t>This is a research study in 2 parts assessing the following parameters of the combination of the study drug called bosutinib, and a drug called capecitabine: the safety, how well the subject's body handles the study drug, and preliminary anti-tumor activity as treatment for different types of cancers in part 1, and breast cancer only in part 2.
In part 1, subjects will receive bosutinib and capecitabine daily at different dose levels of each drug in order to determine the highest tolerated dose of the combination study treatment. In part 2, subjects will receive bosutinib and capecitabine at this highest tolerated dose to see how well the study treatment works to treat breast cancer. In addition, genetic research testing (research analyses involving genes and gene products) will be performed on biological samples from subjects.</t>
  </si>
  <si>
    <t>https://clinicaltrials.gov/study/NCT00959946</t>
  </si>
  <si>
    <t>Study Of Bosutinib With Capecitabine In Solid Tumors And Locally Advanced Or Metastatic Breast Cancer</t>
  </si>
  <si>
    <t>NCT00959946</t>
  </si>
  <si>
    <t>IRCCS, Centro di Riferimento Oncologico (CRO) di Aviano, Aviano, Pordonone, 33081, Italy</t>
  </si>
  <si>
    <t>CRO-2022-51</t>
  </si>
  <si>
    <t>Centro di Riferimento Oncologico - Aviano</t>
  </si>
  <si>
    <t>To identify emerging gene alterations associated with Progression Free Survival, To identify emerging gene alterations associated with Progression Free Survival (PFS) defined as the time from study enrollment until progression or death for any cause, whichever comes first, from study enrollment until progression or death for any cause, up to 7 years|To identify emerging gene alterations associated with Overall Survival, To identify emerging gene alterations associated with Overall Survival, defined as the time from study enrollment until death for any cause, from study enrollment until death for any cause, up to 7 years|To describe changes in ctDNA associated biomarkers during treatment, Difference in frequency of patients with ctDNA associated biomarkers at different time point during treatment (at baseline, at start of cycle 2, at first radiological evaluation, at relapse or end of follow-up), up to 7 years|To evaluate the association between somatic genetic alterations and the histopathological features of the tumor, Frequency of somatic genetic alterations in subgroups of patients with different histopathological tumor characteristics, up to 7 years|To evaluate the association between somatic genetic alterations and pattern of metastasis, Frequency of somatic genetic alterations in subgroups of patients with metastasis, up to 7 years|To evaluate the association between somatic genetic alterations and the clinical characteristic of the enrolled patients, Frequency of somatic genetic alterations in subgroups of patients with different clinical characteristics, up to 7 years</t>
  </si>
  <si>
    <t>Real world prevalence of clinically useful mutations in solid tumors, Real world prevalence of clinically useful mutations in solid tumors, defined as the proportion of patients with the detection of clinically useful mutations through ctDNA NGS, at the beginning of systemic therapies defined as per inclusion criteria for advanced disease., at the beginning of treatment</t>
  </si>
  <si>
    <t>Solid Tumor|Advanced Solid Tumor|Locally Advanced Solid Tumor|Colon Rectal Cancer|Gastric Cancer|Pancreatic Cancer|Bile Duct Cancer|Hepatocarcinoma|Breast Cancer|Ovarian Cancer|Endometrial Cancer|Cervical Cancer|Vulva Cancer|Melanoma</t>
  </si>
  <si>
    <t>The implementation of liquid biopsy in clinical practice has been favored by the rapid development of genome sequencing techniques designed to analyze mutations in ctDNA. Among these, the Next generation sequencing (NGS) is a technique that consists in sequencing several genomes in a short time span, collecting information about a wider range of genomic alterations, using small quantities of genetic material. It is used to identify potential circulating dynamic biomarkers of treatment sensitivity or resistance in a real word multi-pathology evaluation. In this way, defining the mutational status of clinical relevance genes in real world, as a predictive biomarker to identify those patients most likely to benefit from target therapy, offers the potential to optimize access to further therapies. The aim of this study is to evaluate the real-world prevalence of clinically useful mutations in patients who are receiving therapy for advanced and locally advanced solid tumor through liquid biopsy.</t>
  </si>
  <si>
    <t>POPCORN</t>
  </si>
  <si>
    <t>https://clinicaltrials.gov/study/NCT06028724</t>
  </si>
  <si>
    <t>A Study on the Prevalence of Clinically Useful Mutations in Solid Tumor Characterized by Next Generation Sequencing Methods on Liquid Biopsy Analysis (POPCORN)</t>
  </si>
  <si>
    <t>NCT06028724</t>
  </si>
  <si>
    <t>Yale Cancer Center, New Haven, Connecticut, 06511, United States|NEXT Oncology, Austin, Texas, 78758, United States|MD Anderson Cancer Center, Houston, Texas, 77030, United States|NEXT Oncology, San Antonio, Texas, 78229, United States</t>
  </si>
  <si>
    <t>2025-06</t>
  </si>
  <si>
    <t>CBX-12-101</t>
  </si>
  <si>
    <t>Cybrexa Therapeutics</t>
  </si>
  <si>
    <t>Maximum concentration of CBX-12, PK Analysis, 5 days|Area under the curve from 0-24 hours of CBX-12, PK Analysis, 5 days|Time to maximum concentration of CBX-12, PK Analysis, 5 days|Half-life of CBX-12, PK Analysis, 5 days|Clearance (CL) of CBX-12, PK Analysis, 5 days|Apparent Volume of Distribution at Steady State (Vss) CBX-12, PK Analysis, 5 days|Phase 1: ORR, Based on RECIST v1.1, Through the end of study, estimated as 6 months|Duration of Response (DoR), Based on RECIST v1.1, Through the end of study, estimated as 6 months|Progression-free Survival (PFS), Based on RECIST v1.1, Through the end of study, estimated as 6 months|Phase 2: Incidence of TEAEs, NCI CTCAE v5.0, Through the end of study, estimated as 6 months</t>
  </si>
  <si>
    <t>Phase 1: Incidence of treatment-emergent adverse events (TEAEs), NCI CTCAE v5.0, Through the end of study, estimated as 6 months|Phase 1: Recommended Phase 2 Dose for Daily x 3 every 3 weeks schedule of CBX-12 (Schedule B), Safety Review Committee Analysis of Safety and PK Data, 15 months|Phase 1: Recommended Phase 2 Dose for Once Weekly schedule of CBX-12 (Schedule C), Safety Review Committee Analysis of Safety and PK Data, 15 months|Phase 1: Recommended Phase 2 Dose for Once Every 3 Weeks schedule of CBX-12 (Modified Schedule B), Safety Review Committee Analysis of Safety and PK Data, 15 months|Phase 2: Overall response rate (ORR), ORR Based on RECIST v1.1, Through the end of study, estimated as 6 months</t>
  </si>
  <si>
    <t>DRUG: CBX-12</t>
  </si>
  <si>
    <t>Solid Tumor, Adult|Epithelial Ovarian Cancer|Small Cell Lung Carcinoma|Breast Cancer|Colorectal Cancer|Pancreas Cancer|Appendix Cancer|Non-small Cell Lung Cancer|Gastric Cancer|Esophagus Cancer|Urothelial Carcinoma|Sarcoma</t>
  </si>
  <si>
    <t>This is a first-in-human, Phase 1/2 open-label, multicenter, dose-escalation, safety, pharmacokinetics (PK), and biomarker study of CBX-12 in subjects with advanced or metastatic refractory solid tumors.</t>
  </si>
  <si>
    <t>https://clinicaltrials.gov/study/NCT04902872</t>
  </si>
  <si>
    <t>Study of CBX-12 in Subjects With Advanced or Metastatic Refractory Solid Tumors</t>
  </si>
  <si>
    <t>NCT04902872</t>
  </si>
  <si>
    <t>Case Western Reserve University / University Hospitals Cleveland Medical Center, Cleveland, Ohio, 44106, United States|Providence Portland Medical Center, Portland, Oregon, 97213, United States|Tennessee Oncology-Nashvilee/Sarah Cannon Research Institute, Nashville, Tennessee, 37203, United States|MD Anderson Cancer Center / University of Texas, Houston, Texas, 77030-4095, United States|NEXT Oncology, San Antonio, Texas, 78229, United States</t>
  </si>
  <si>
    <t>SGN47M-001</t>
  </si>
  <si>
    <t>Seagen Inc.</t>
  </si>
  <si>
    <t>Objective response rate (ORR) per RECIST v1.1, Defined as the proportion of patients with CR or PR, Up to approximately 2.5 years|ORR per iRECIST, Defined as the proportion of patients with iCR or iPR, Up to approximately 2.5 years|Duration of objective response (DOR) per RECIST v1.1, Defined as the time from start of the first documentation of objective tumor response (CR or PR) to the first documentation of disease progression or to death due to any cause, whichever comes first, Up to approximately 2.5 years|DOR per iRECIST, Up to approximately 2.5 years|Duration of complete response (CR) per RECIST v1.1, Defined as the time from start of the first documentation of objective tumor response to the first documentation of confirmed tumor progression or to death due to any cause, whichever comes first for the subgroup of patients achieving a CR, Up to approximately 2.5 years|Duration of CR per iRECIST, Up to approximately 2.5 years|Progression-free survival (PFS) per RECIST v1.1, Defined as the time from start of study treatment to first documentation of disease progression or to death due to any cause, whichever comes first, Up to approximately 2.5 years|PFS per iRECIST, Up to approximately 2.5 years|Overall survival (OS), Defined as the time from the start of any study treatment to the date of death due to any cause, Up to approximately 4 years|Area under the concentration-time curve (AUC), Up to approximately 24 months|Maximum concentration (Cmax), Up to approximately 24 months|Time to Cmax (Tmax), Up to approximately 24 months|Trough concentration (Ctrough), Up to approximately 24 months|Incidence of antidrug antibodies (ADA), Up to approximately 24 months</t>
  </si>
  <si>
    <t>Number of patients with adverse events, Up to approximately 24 months|Number of patients with laboratory abnormalities, Up to approximately 24 months|Number of patients with dose-limiting toxicities (DLTs), 28 days</t>
  </si>
  <si>
    <t>DRUG: SGN-CD47M</t>
  </si>
  <si>
    <t>Soft Tissue Sarcoma|Colorectal Cancer|Head and Neck Squamous Cell Carcinoma|Non-small Cell Lung Carcinoma|Breast Carcinoma|Ovarian Carcinoma|Exocrine Pancreatic Carcinoma|Gastric Carcinoma|Melanoma</t>
  </si>
  <si>
    <t>This trial will study SGN-CD47M to find out whether it is an effective treatment for different types of solid tumors and what side effects (unwanted effects) may occur. The study will have two parts. Part A of the study will find out how much SGN-CD47M should be given for treatment and how often. Part B of the study will use the dose found in Part A and look at how safe and effective the treatment is.</t>
  </si>
  <si>
    <t>https://clinicaltrials.gov/study/NCT03957096</t>
  </si>
  <si>
    <t>A Safety Study of SGN-CD47M in Patients With Solid Tumors</t>
  </si>
  <si>
    <t>NCT03957096</t>
  </si>
  <si>
    <t>UZ Ghent, Ghent, East-Flanders, 9000, Belgium</t>
  </si>
  <si>
    <t>2027-04</t>
  </si>
  <si>
    <t>2026-01</t>
  </si>
  <si>
    <t>ONZ-2022-0120</t>
  </si>
  <si>
    <t>Kom Op Tegen Kanker|University Ghent</t>
  </si>
  <si>
    <t>University Hospital, Ghent</t>
  </si>
  <si>
    <t>Exploratory outcome: DNA topoisomerase I (TOP-1) gene copy number, This will be determined in plasma and tissue samples. This outcome evaluates anti-cancer efficacy., 8 months after last subject last visit|Exploratory outcome: Expression of human carboxylesterase 2 (hCE2), This will be determined in plasma and tissue samples. This outcome evaluates conversion of CPT-11 to SN-38 between patients., 8 months after last subject last visit</t>
  </si>
  <si>
    <t>Recommended phase 2 dose, Define the dose recommended to use in a follow-up phase 2 trial based on incidence of DLT and toxicity data scored with CTCAE v5.0 for chemotherapy related toxicity., 6 months after last subject's third PIPAC|Surgical morbidity will be measured, This will be estimated with the Dindo-Clavien classification and the comprehensive complication index (CCI)., 6 months after third PIPAC|Maximum concentration (Cmax)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minutes|Time to reach maximum concentration (Tmax)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minutes|Area under the curve (AUC0h-24h)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minutes|Volume of distribution (Vd)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minutes|Clearance (Cl)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minutes|Elimination half-life (T1/2) of nanoliposomal irinotecan, Determined for CPT-11, SN-38 and SN-38G in plasma and tumor tissue using UPLC-MS/MS., Plasma at 10 timepoints: T= pre-dose (0 minutes=start nebulization), T=30 minutes, T=1.5 hour, T=2.5 hours, T=6 hours, T=24 hours, T=72 hours, T=168 hours, T=336 hours, T=504 hours // Tissue: T= pre-dose (0 minutes=start nebulization), T = 30 minutes|Pharmacodynamics (PD) of nanoliposomal irinotecan will be analysed with the Peritoneal regression grading score (PRGS), Evaluated on tumor biopsies to determine histological treatment response, T= pre-dose (0 minutes= start nebulization)|Pharmacodynamics (PD) of nanoliposomal irinotecan will be analysed by tumor biopsies., Tumour samples will be collected at the end of the aerosol delivery after each PIPAC procedure., T= 30 minutes|Time-to-event endpoints, To evaluate patient's follow-up, several time-to-event endpoints are recorded which include: overall survival (OS), progression free survival (PFS) and peritoneal progression free survival (PPFS)., 12 months after last subjects last visit|Quality of Life (The European Organization for Research and Treatment of Cancer Quality of Life Questionnaire, EORTC QLQ-C30), This will be investigated using the EORTC QLQ-C30 questionnaire. As to question 1 to 28: the scale varies from 1 (not at all) to 4 (very much). A higher value indicates a lower quality of life. The total score will be between 28 and 112.
The scale of question 29 and 30 varies from 1 (very poor) to 7 (excellent). The higher the value, the better the quality of life. The total score will be between 2 and 14, Pre-operatively (every PIPAC), week 2 (every PIPAC) and, at 3 months, 6months and 12 months after last PIPAC procedure|Quality of Life (Functional Assessment of Cancer Therapy, FACT-G questionnaire), This will be investigated using the FACT-G questionnaire. The scale of all questions varies from 0 (not at all) to 4 (very much). The total score will be between 0 and 108. The lower the total score, the better the quality of life., Pre-operatively (every PIPAC), week 2 (every PIPAC) and, and at 3 months, 6months and 12 months after last PIPAC procedure|Quality of Life (Patient-Reported Outcomes version of the Common Terminology Criteria for Adverse Events (PRO-CTCAEâ„¢) score), This will be investigated using the PRO-CTCAEâ„¢ questionnaire. The scale of all questions varies from 0 to 4 or 0 to 1 representing absent/present. PRO-CTCAE scores for each attribute (frequency, severity and/or interference) should be presented descriptively (eg. summary statistics or graphical presentations)., Determined before each PIPAC, every 14th day after PIPAC and at 3 months, 6months and 12 months after last PIPAC procedure|Pain assessment performed by patient (Visual Analog Scale (VAS), Pain ), With this score, pain is assessed on a horizontal line, 100 mm in length, anchored by word descriptors at each end, no pain and very severe pain respectively. The patient marks on the line the point that they feel represents their perception of their current state. The VAS score is determined by measuring in millimeters from the left-hand end of the line to the point that the patient marks., Determined before each PIPAC procedure, one day postoperatively, and one week after the procedure.|Overall treatment response, Determined according to the RECIST criteria, if possible (measurable lesions on CT or MRI). When no target lesions available, overall treatment response (stable disease, partial response, or progressive disease) will be determined by incorporating PRGS, clinical signs and symptoms, tumor markers, imaging findings (other than target lesions, e.g. ascites volume)., Determined 8 months after last subject last visit</t>
  </si>
  <si>
    <t>Maximally tolerated dose (MTD) of Nal-IRI, Dose limiting toxicities will be monitored., Within 14 weeks of the start of the treatment</t>
  </si>
  <si>
    <t>DRUG: PIPAC with Nal-IRI</t>
  </si>
  <si>
    <t>Peritoneal Carcinomatosis|Peritoneal Metastases|Colorectal Cancer|Small Bowel Cancer|Appendix Cancer|Gastric Cancer|Pancreatic Cancer|Bile Duct Cancer</t>
  </si>
  <si>
    <t>The PIPAC NAL-IRI study is designed to examine the maximal tolerated dose of nanoliposomal irinotecan (Nal-IRI, Onivyde) administered with repeated pressurized intraperitoneal aerosol chemotherapy (PIPAC), in a monocentric, phase I trial.</t>
  </si>
  <si>
    <t>PIPAC-NAL-IRI</t>
  </si>
  <si>
    <t>https://clinicaltrials.gov/study/NCT05277766</t>
  </si>
  <si>
    <t>Intraperitoneal Aerosolized Nanoliposomal Irinotecan (Nal-IRI) in Peritoneal Carcinomatosis From Gastrointestinal Cancer</t>
  </si>
  <si>
    <t>NCT05277766</t>
  </si>
  <si>
    <t>Peking university first hospital nuclear medicine, Beijing, Beijing Municipality, China</t>
  </si>
  <si>
    <t>PFA2 001</t>
  </si>
  <si>
    <t>Peking University First Hospital</t>
  </si>
  <si>
    <t>Diagnostic Performance of 68Ga-PFA2 PET Imaging in Detecting Metastasis in Lung Cancer, Primary data collection will be completed at the end of the study, with imaging performed at baseline and 30-minute, 60-minute intervals post-injection.|Diagnostic Performance of 68Ga-PFA2 PET Imaging in Detecting Metastasis in Lung Cancer, This outcome measure evaluates the ability of the 68Ga-PFA2 PET imaging probe to detect metastases in lung cancer patients, focusing on Annexin A2-positive tumors. The primary objective is to assess its diagnostic performance compared to the standard 18F-FDG PET/CT imaging., Primary data collection will be completed at the end of the study, with imaging performed at baseline and 30-minute, 60-minute intervals post-injection.</t>
  </si>
  <si>
    <t>Breast Neoplasmsã€Lung Neoplasmsã€Pancreatic Neoplasms</t>
  </si>
  <si>
    <t>Tumor metastasis and invasion are the leading causes of cancer-related deaths, with over 90% of cancer patients dying from distant metastasis. Tumor cells spread to distant organs through local infiltration, hematogenous metastasis, or lymph node metastasis, complicating treatment and severely affecting the prognosis and survival rate of patients. Therefore, precise and early assessment of tumor invasion and metastasis is crucial for optimizing personalized treatment plans and improving patient survival.
Currently, the detection of tumor metastasis primarily relies on imaging examinations, blood biomarkers, and histopathological analysis. Among these, 18F-FDG PET/CT plays a key role in tumor staging and distant metastasis evaluation. However, its sensitivity is low for certain tumors, such as well-differentiated hepatocellular carcinoma, colorectal cancer, and glioblastoma, and factors like inflammation can lead to false positives. Additionally, serum tumor markers (such as AFP, CEA, and CA19-9) often lack specificity in some patients, and histopathological analysis requires invasive sampling, making real-time monitoring difficult. Therefore, the development of non-invasive methods based on molecular targets for early and precise detection of tumor invasion and metastasis holds significant clinical value.
Tumor invasion and metastasis is a complex process involving multiple molecules that drive cancer cell proliferation, invasion of surrounding tissues, and the formation of secondary tumors in distant organs. During invasion and metastasis, cancer cells are often subjected to mechanical stress, such as compression and shear forces, making the repair of cell membrane damage crucial for the survival of invasive cancer cells. Annexin A2 (ANXA2) is a multifunctional protein that plays a key role in cancer cell membrane repair, proliferation, migration, invasion, and metastasis. Studies have shown that silencing ANXA2 or inhibiting its function with neutralizing antibodies reduces the ability of cancer cells to repair membrane damage, thereby limiting tumor cell dissemination. Abnormal expression of ANXA2 is a common feature in many types of tumors. The expression level of ANXA2 in tumors is closely associated with the growth, invasion, and metastasis of pancreatic cancer, colorectal cancer, breast cancer, gliomas, and other tumors.
Furthermore, ANXA2 promotes tumor cell proliferation by facilitating DNA replication, cell cycle progression, and neovascularization, thereby supporting tumor growth and progression. For instance, in breast cancer, ANXA2 promotes STAT3 activation through Tyr23 phosphorylation, upregulating cyclin D1 and MMP2/9, which accelerates breast cancer proliferation, invasion, and metastasis. In pancreatic cancer, ANXA2 regulates the Src/ANXA2/STAT3 signaling pathway to promote epithelial-mesenchymal transition (EMT), enhancing cellular invasiveness. In non-small cell lung cancer (NSCLC), ANXA2 overexpression correlates with tumor staging, lymph node metastasis, and distant metastasis, and can serve as an independent prognostic marker. In hepatocellular carcinoma (HCC), high ANXA2 expression is not only associated with higher tumor recurrence rates but also promotes angiogenesis, further driving tumor progression. In glioblastoma (GBM) and colorectal cancer, ANXA2 has also been shown to accelerate disease progression through mechanisms such as extracellular matrix degradation, angiogenesis, and tumor microenvironment regulation.
ANXA2 not only serves as a poor prognostic factor for various cancers but also holds potential as a therapeutic target. Several monoclonal antibodies targeting ANXA2 have shown significant antitumor and antiangiogenic effects. Rajkumar et al. demonstrated that the monoclonal antibody mAb150, targeting the N-terminal epitope of ANXA2, enhances cancer stem cells' re-entry into the cell cycle, reducing migration and EMT in activated cancer cells, ultimately inhibiting ascites formation and extending survival in a mouse ovarian cancer model. Another monoclonal antibody, ch2448, targets the unique glycan epitope of ANXA2, triggering antibody-dependent cell-mediated cytotoxicity, effectively inhibiting tumor formation and delaying or preventing teratoma development. In addition to large molecular antibodies, the first small-molecule inhibitor of ANXA2 in triple-negative breast cancer, 5Î±-epoxyalantolactone (5-EAL), has been discovered. 5-EAL selectively binds to the conserved cysteine residue of ANXA2, inhibiting the formation of the ANXA2-S100A10 heterotetramer complex, effectively suppressing TNBC proliferation and metastasis. These findings highlight the enormous diagnostic and therapeutic potential of ANXA2 as a biomarker for malignant cancers.
Given the high expression of ANXA2 in various tumors and</t>
  </si>
  <si>
    <t>https://clinicaltrials.gov/study/NCT07331532</t>
  </si>
  <si>
    <t>68Ga-PFA2 PET Imaging for the Diagnosis of Annexin A2-Positive Tumors</t>
  </si>
  <si>
    <t>NCT07331532</t>
  </si>
  <si>
    <t>Knowledge Research Center, Orange, California, 92866, United States|SDG Clinical Research, Inc, San Diego, California, 92103, United States|Persephone Biosciences, Inc., San Diego, California, 92121, United States|L&amp;A Morales Healthcare, Inc, Miami, Florida, 33142, United States|Baton Rouge General Medical Center, Baton Rouge, Louisiana, 70809, United States|University Medical Center New Orleans, New Orleans, Louisiana, 70112, United States|Mid-Hudson Medical Research, New Windsor, New York, 12553, United States|Kroger Health, The Little Clinic, Cincinnati, Ohio, 45202, United States|Southwest Family Medicine Associates, Dallas, Texas, 75235, United States|Biopharma Informatic, Houston, Texas, 77089, United States</t>
  </si>
  <si>
    <t>PB-2020-01</t>
  </si>
  <si>
    <t>Persephone Biosciences</t>
  </si>
  <si>
    <t>Identify correlations between microbiome composition and immune markers, CyTOF and cytokine analysis will be performed on the blood samples to characterize the patient's immune phenotype, 6-12 months|Determine whether the microbiome composition can predict overall survival, Survival and tumor progression will be monitored for an extended time beyond sample collection, 6-24 months|Build a library of samples and data for future research, Samples will be stored and data saved in a HIPAA-compliant database. Samples will be linked to patient metadata., 6-24 months</t>
  </si>
  <si>
    <t>Determine whether the microbiome composition can predict progression-free survival, Whole genome sequencing and metabolomics will be used to characterize the patient's microbiome, and whether there is any correlation with response to treatment, 6-12 months|Determine whether the microbiome composition can predict risk for colorectal cancer, Whole genome sequencing and metabolomics will be used to characterize the patient's microbiome. High and low risk subjects will be followed for 8 years to determine if any get CRC., 2-8 years</t>
  </si>
  <si>
    <t>DRUG: Immunotherapy|DRUG: Chemotherapy|PROCEDURE: CRC surgical resection|PROCEDURE: Colonoscopy</t>
  </si>
  <si>
    <t>Non-small Cell Lung Cancer|Colorectal Cancer|Triple Negative Breast Cancer|Pancreas Cancer</t>
  </si>
  <si>
    <t>ARGONAUT is a longitudinal, prospective, observational study that will enroll up to 5,000 advanced-stage cancer patients of diverse racial backgrounds to collect data used to develop precision microbiome medicines and for the identification of clinically actionable cancer-specific biomarkers to guide therapeutic decisions. Four types of solid tumor cancers will be profiled including non-small cell lung cancer (NSCLC), triple negative breast cancer (TNBC), colorectal cancer (CRC) and pancreatic cancer. Healthy control subjects without a cancer diagnosis will also be studied, comprised of individuals at high risk for CRC and healthy individuals at low risk for CRC. Risk assessment will be based on family history or past neoplastic findings during CRC screening. Data collected from this study will be used to develop the most effective new therapies, via microbiome optimization, all to the benefit of patients and the physicians treating them. Stool and blood samples will be collected longitudinally and analyzed to determine the impact of gut microbiome composition and function on the immune system and efficacy of the treatment.
Currently enrolling the CRC, high risk, and low risk cohorts.
Subjects who meet the entry criteria will provide up to 5 samples each of blood and stool over a 2-year period. Approximately 10%-20% of the subjects will provide colon tissue samples, either from research biopsies during Standard of Care (SOC) screening colonoscopy or retained surgical tissue from colectomy. Electronic health records will be obtained at various times for up to 8 years, to collect tumor imaging results and any other updated medical data, with no additional samples collected. In select cases, stool and blood samples will be collected beyond 2 years.</t>
  </si>
  <si>
    <t>https://clinicaltrials.gov/study/NCT04638751</t>
  </si>
  <si>
    <t>ARGONAUT: Stool and Blood Sample Bank for Cancer Patients</t>
  </si>
  <si>
    <t>NCT04638751</t>
  </si>
  <si>
    <t>Massive Bio SYNERGY-AI site, Birmingham, Alabama, 35294, United States|Massive Bio SYNERGY-AI site, Mobile, Alabama, 36604, United States|Massive Bio SYNERGY-AI site, Scottsdale, Arizona, 85260, United States|Massive Bio SYNERGY-AI site, Little Rock, Arkansas, 72205, United States|Massive Bio SYNERGY-AI site, Duarte, California, 91010, United States|Massive Bio SYNERGY-AI site, Irvine, California, 92618, United States|Massive Bio SYNERGY-AI site, La Jolla, California, 92093, United States|Massive Bio SYNERGY-AI site, Orange, California, 92868, United States|Massive Bio SYNERGY-AI site, San Francisco, California, 94143, United States|Massive Bio SYNERGY-AI site, Stanford, California, 94305, United States|Massive Bio SYNERGY-AI site, Aurora, Colorado, 80045, United States|Massive Bio SYNERGY-AI site, Denver, Colorado, 80218, United States|Massive Bio SYNERGY-AI site, Littleton, Colorado, 80129, United States|Massive Bio SYNERGY-AI site, Hartford, Connecticut, 06102, United States|Massive Bio SYNERGY-AI site, Norwalk, Connecticut, 06856, United States|Massive Bio SYNERGY-AI site, Newark, Delaware, 19713, United States|Massive Bio SYNERGY-AI site, Jacksonville, Florida, 32224, United States|Massive Bio SYNERGY-AI site, Miami, Florida, 33136, United States|Massive Bio SYNERGY-AI site, Tampa, Florida, 33612, United States|Massive Bio SYNERGY-AI site, Atlanta, Georgia, 30322, United States|Massive Bio SYNERGY-AI site, Savannah, Georgia, 31405, United States|Massive Bio SYNERGY-AI site, Boise, Idaho, 83706, United States|Massive Bio SYNERGY-AI site, Chicago, Illinois, 60611, United States|Massive Bio SYNERGY-AI site, Iowa City, Iowa, 52242, United States|Massive Bio SYNERGY-AI site, New Orleans, Louisiana, 70112, United States|Massive Bio SYNERGY-AI site, Scarborough, Maine, 04074, United States|Massive Bio SYNERGY-AI site, Baltimore, Maryland, 21218, United States|Massive Bio SYNERGY-AI site, Bethesda, Maryland, 20892, United States|Massive Bio SYNERGY-AI site, Silver Spring, Maryland, 20904, United States|Massive Bio SYNERGY-AI site, Towson, Maryland, 21204, United States|Massive Bio SYNERGY-AI site, Worcester, Massachusetts, 01655, United States|Massive Bio SYNERGY-AI site, Ann Arbor, Michigan, 48109, United States|Massive Bio SYNERGY-AI site, Lansing, Michigan, 48912, United States|Massive Bio SYNERGY-AI site, Duluth, Minnesota, 55805, United States|Massive Bio SYNERGY-AI site, Hattiesburg, Mississippi, 39401, United States|Massive Bio SYNERGY-AI site, Kansas City, Missouri, 64111, United States|Massive Bio SYNERGY-AI site, St Louis, Missouri, 63110, United States|Massive Bio SYNERGY-AI site, Billings, Montana, 59102, United States|Massive Bio SYNERGY-AI site, Omaha, Nebraska, 68124, United States|Massive Bio SYNERGY-AI site, New Brunswick, New Jersey, 08901, United States|Massive Bio SYNERGY-AI site, Albuquerque, New Mexico, 87131, United States|Massive Bio SYNERGY-AI site, Buffalo, New York, 14263, United States|Massive Bio SYNERGY-AI site, Hempstead, New York, 11042, United States|Massive Bio SYNERGY-AI site, Manhasset, New York, 11030, United States|Massive Bio SYNERGY-AI site, New York, New York, 10006, United States|Massive Bio SYNERGY-AI site, Staten Island, New York, 10314, United States|Massive Bio SYNERGY-AI site, Chapel Hill, North Carolina, 27514, United States|Massive Bio SYNERGY-AI site, Winston-Salem, North Carolina, 27157, United States|Massive Bio SYNERGY-AI site, Fargo, North Dakota, 58102, United States|Massive Bio SYNERGY-AI site, Cincinnati, Ohio, 45219, United States|Massive Bio SYNERGY-AI site, Columbus, Ohio, 43210, United States|Massive Bio SYNERGY-AI site, Mayfield Heights, Ohio, 44124, United States|Massive Bio SYNERGY-AI site, Tulsa, Oklahoma, 74146, United States|Massive Bio SYNERGY-AI site, Portland, Oregon, 97239, United States|Massive Bio SYNERGY-AI site, Philadelphia, Pennsylvania, 19044, United States|Massive Bio SYNERGY-AI site, Providence, Rhode Island, 02903, United States|Massive Bio SYNERGY-AI site, Greenville, South Carolina, 29605, United States|Massive Bio SYNERGY-AI site, Memphis, Tennessee, 38105, United States|Massive Bio SYNERGY-AI site, Nashville, Tennessee, 37203, United States|Massive Bio SYNERGY-AI site, Dallas, Texas, 75246, United States|Massive Bio SYNERGY-AI site, Houston, Texas, 77030, United States|Massive Bio SYNERGY-AI site, Temple, Texas, 76508, United States|Massive Bio SYNERGY-AI site, Salt Lake City, Utah, 84112, United States|Massive Bio SYNERGY-AI site, Charlottesville, Virginia, 22908, United States|Massive Bio SYNERGY-AI site, Seattle, Washington, 98109, United States|Massive Bio SYNERGY-AI site, Morgantown, West Virginia, 26506, United States|Massive Bio SYNERGY-AI site, Milwaukee, Wisconsin, 53226, United States|Massive Bio SYNERGY-AI site, San Juan, 00917, Puerto Rico</t>
  </si>
  <si>
    <t>2040-06</t>
  </si>
  <si>
    <t>2038-12</t>
  </si>
  <si>
    <t>SYNERGY-AI</t>
  </si>
  <si>
    <t>Massive Bio, Inc.</t>
  </si>
  <si>
    <t>Impact of CTE on Overall Survival (OS), estimated by Kaplan-Meier and Cox multivariable survival analysis, OS, 4 years|Impact of CTE on Progression-Free Survival (PFS), estimated by Kaplan-Meier and Cox multivariable survival analysis, PFS, 4 years|Identification of Barriers to CTE, To identify barriers to accruals to clinical trials, as measured and reported by a questionnaire, Through study completion, an average of 1 year|Real World Data Analytics, To Analyze Individual Standard of Care Chemotherapy Utilization (nominal), across treatment lines (numeric); data will be combined and aggregated to report chemotherapy utilization rate (%)., Through study completion, an average of 1 year|Virtual Tumor Board Utilization, VTB Use Rate, Through study completion, an average of 1 year|Time from Intervention to Actual CTE (months), Time to CTE, Through study completion, an average of 1 year</t>
  </si>
  <si>
    <t>Proportion of patients Eligible for CTE versus Actual CTE, CTE Accrual, Through study completion, an average of 1 year</t>
  </si>
  <si>
    <t>OTHER: Clinical Trial Matching</t>
  </si>
  <si>
    <t>Cancer, Metastatic|Cancer|Cancer of Pancreas|Cancer of Liver|Cancer of Stomach|Cancer Liver|Cancer of Rectum|Cancer of Kidney|Cancer of Esophagus|Cancer of Cervix|Cancer of Colon|Cancer of Larynx|Cancer, Lung|Cancer, Breast|Cancer, Advanced|Cancer Prostate|Cancer of Neck|Cancer of Skin|Neuroendocrine Tumors|Carcinoma|Mismatch Repair Deficiency|BRCA Gene Rearrangement|Non Hodgkin Lymphoma|Leukemia|Non Small Cell Lung Cancer|Cholangiocarcinoma|Glioblastoma|Central Nervous System Tumor|Melanoma|Urothelial Carcinoma|Bladder Cancer|Ovarian Cancer|Endometrial Cancer|Testicular Cancer|Breast Cancer|COVID|Myelofibrosis|Myeloproliferative Neoplasm|Myeloproliferative Disorders|Follicular Lymphoma|Mantle Cell Lymphoma|Marginal Zone Lymphoma|Myelodysplastic Syndromes</t>
  </si>
  <si>
    <t>International registry for cancer patients evaluating the feasibility and clinical utility of an Artificial Intelligence-based precision oncology clinical trial matching tool, powered by a virtual tumor boards (VTB) program, and its clinical impact on pts with advanced cancer to facilitate clinical trial enrollment (CTE), as well as the financial impact, and potential outcomes of the intervention.</t>
  </si>
  <si>
    <t>https://clinicaltrials.gov/study/NCT03452774</t>
  </si>
  <si>
    <t>SYNERGY-AI: Artificial Intelligence Based Precision Oncology Clinical Trial Matching and Registry</t>
  </si>
  <si>
    <t>NCT03452774</t>
  </si>
  <si>
    <t>Ellis Fischel Cancer Center, University of Missouri, Columbia, Missouri, 65212, United States</t>
  </si>
  <si>
    <t>University of Missouri-Columbia</t>
  </si>
  <si>
    <t>ctDNA characteristics will be correlated with survival data, A panel of ctDNA mutations detected in the blood will be gathered in a score and correlated with survival data (presence of recurrence, death) by univariate analysis (log rank test), multivariate analysis (Cox regression), 5 years</t>
  </si>
  <si>
    <t>CTC/DTC numbers measured in blood, urine and bone marrow samples will be correlated with patient outcome, CTC/DTC numbers in the blood, urine and bone marrow will be determined and correlated with survival data (presence of recurrence, death) by univariate analysis (log rank test), multivariate analysis (Cox regression) and t test/ANOVA, 5 years</t>
  </si>
  <si>
    <t>PROCEDURE: Study sample collection</t>
  </si>
  <si>
    <t>Non-small Cell Lung Cancer|Esophageal Cancer|Gastric Cancer|Pancreatic Cancer|Hepatocellular Cancer|Colorectal Cancer</t>
  </si>
  <si>
    <t>Patients with resectable solid primary cancers and even limited number of metastases are potentially curable. However, most patients develop recurrences despite surgery. Circulating and disseminated tumor cell (CTC/DTC) and circulating cell-free (cf) DNA isolation from the blood, urine and bone marrow will increase understanding of cancer spread and advance knowledge to develop individualized therapies.</t>
  </si>
  <si>
    <t>https://clinicaltrials.gov/study/NCT02838836</t>
  </si>
  <si>
    <t>Tumor Cell and DNA Detection in the Blood, Urine and Bone Marrow of Patients With Solid Cancers</t>
  </si>
  <si>
    <t>NCT02838836</t>
  </si>
  <si>
    <t>National Cancer Institute Developmental Therapeutics Clinic, Bethesda, Maryland, 20892, United States|National Institutes of Health Clinical Center, Bethesda, Maryland, 20892, United States|Dana-Farber Cancer Institute, Boston, Massachusetts, 02215, United States</t>
  </si>
  <si>
    <t>NCI-2020-08370|NCI-2020-08370|10403|10403|UM1CA186709</t>
  </si>
  <si>
    <t>Pharmacodynamic (biological endpoints, toxicity and efficacy) parameters, Will be analyzed with nonparametric statistics., Up to 30 days</t>
  </si>
  <si>
    <t>Pharmacokinetic (PK) profile of elimusertib in combination with gemcitabine, Individual PK parameters will be estimated for the maximum concentration (Cmax), area under the concentration-time curve (AUC), half-life (t1/2), apparent clearance (Cl/F) and apparent volume of distribution (V/F), as feasible with non-compartmental methods. The PK variables will be tabulated, and descriptive statistics (e.g., geometric means and coefficients of variation) will be calculated for each dose level. PK parameters will be reported descriptively., Day 1 of dose-escalation phase|Gemcitabine pharmacokinetics, The CDA phenotype will be correlated with gemcitabine half-life, AUC and the dFdU/gemcitabine metabolic ratio., Days 1 and 8 of dose-escalation|Presence or absence of homologous recombination (HR) repair proficiency, Will be defined according to formation of RAD51 foci. Will also be evaluated in relation to the clinical outcomes of ORR and PFS time., Pre-treatment to time of disease progression, assessed up to 1 year|Presence or absence of replication stress, Will be defined at the gene expression and protein levels for phosphorylated (p)KAP1, pRPA32, cyclin E and MYC. Will also be evaluated in relation to the clinical outcomes of ORR and PFS time., Pre-treatment to time of disease progression, assessed up to 1 year|Presence or absence of ATR activation, Will be defined by the expression of pATR and pCHK1. Will also be evaluated in relation to the clinical outcomes of ORR and PFS time., Pre-treatment to time of disease progression, assessed up to 1 year|Conversion of cancer with stable replication forks to one with unstable replication forks, DNA fiber assays will be used to assess whether gemcitabine/elimusertib treatment converts a cancer with stable replication forks to one with unstable replication forks. Will also be evaluated in relation to the clinical outcomes of ORR and PFS time., Pre-treatment to time of disease progression, assessed up to 1 year|Increase in deoxyribonucleic acid (DNA) damage level (expansion cohort), Changes in immunohistochemical markers of DNA damage, gamma-H2AX and phosphorylated (p)NBS1., Pre-treatment and on-treatment</t>
  </si>
  <si>
    <t>Incidence of adverse events, The toxicity of the combination of gemcitabine plus elimusertib will be assessed with Common Terminology Criteria for Adverse Events (CTCAE) v. 5.0 criteria., Up to 1 year|Maximum tolerated dose (MTD), A conventional algorithm (3+3 design) will be used to identify the MTD, escalating on zero of three or one of six dose-limiting toxicities (DLTs), and de-escalating if two DLTs are encountered. The MTD will be the highest dose level at which zero of three or one of six subjects experience a DLT., Up to completion of dose-escalation phase|Overall response rate (ORR) (expansion cohort), Radiological response will be assessed with Response Evaluation Criteria in Solid Tumors 1.1 criteria and will be graded as complete response (CR), partial response (PR), stable disease and progressive disease., Up to 1 year|Duration of response (expansion cohort), Time at which measurement criteria are met for CR or PR (whichever is first recorded) until the first date on which recurrent or progressive disease is objectively documented, assessed up to 1 year|Progression free survival (PFS) (expansion cohort), Time from study enrollment until the identification of disease progression or death, assessed up to 1 year|Overall survival (expansion cohort), Time from study enrollment until death due to any cause, assessed up to 1 year</t>
  </si>
  <si>
    <t>PROCEDURE: Biopsy Procedure|PROCEDURE: Biospecimen Collection|PROCEDURE: Diagnostic Imaging Testing|DRUG: Elimusertib|DRUG: Gemcitabine</t>
  </si>
  <si>
    <t>Advanced Fallopian Tube Carcinoma|Advanced Malignant Solid Neoplasm|Advanced Ovarian Carcinoma|Advanced Pancreatic Adenocarcinoma|Advanced Primary Peritoneal Carcinoma|Fallopian Tube High Grade Serous Adenocarcinoma|Metastatic Pancreatic Adenocarcinoma|Ovarian High Grade Serous Adenocarcinoma|Platinum-Resistant Fallopian Tube Carcinoma|Platinum-Resistant Ovarian Carcinoma|Platinum-Resistant Primary Peritoneal Carcinoma|Primary Peritoneal High Grade Serous Adenocarcinoma|Stage II Pancreatic Cancer AJCC v8|Stage III Fallopian Tube Cancer AJCC v8|Stage III Ovarian Cancer AJCC v8|Stage III Pancreatic Cancer AJCC v8|Stage III Primary Peritoneal Cancer AJCC v8|Stage IV Fallopian Tube Cancer AJCC v8|Stage IV Ovarian Cancer AJCC v8|Stage IV Pancreatic Cancer AJCC v8|Stage IV Primary Peritoneal Cancer AJCC v8|Unresectable Pancreatic Adenocarcinoma</t>
  </si>
  <si>
    <t>This phase I trial identifies the best dose, possible benefits and/or side effects of gemcitabine in combination with elimusertib (BAY 1895344) in treating patients with pancreatic, ovarian, and other solid tumors that have spread to other places in the body (advanced). Gemcitabine is a chemotherapy drug that blocks the cell from making DNA and may kill tumor cells. elimusertib may stop the growth of tumor cells by blocking some of the enzymes needed for cell growth. Giving gemcitabine and elimusertib in combination may shrink or stabilize cancer.</t>
  </si>
  <si>
    <t>https://clinicaltrials.gov/study/NCT04616534</t>
  </si>
  <si>
    <t>Testing the Addition of an Anti-cancer Drug, Elimusertib (BAY 1895344) ATR Inhibitor, to the Chemotherapy Treatment (Gemcitabine) for Advanced Pancreatic and Ovarian Cancer, and Advanced Solid Tumors</t>
  </si>
  <si>
    <t>NCT04616534</t>
  </si>
  <si>
    <t>Comprehensive Cancer Centers of Nevada, Las Vegas, Nevada, 89148, United States</t>
  </si>
  <si>
    <t>2016-06</t>
  </si>
  <si>
    <t>12.01.015</t>
  </si>
  <si>
    <t>TrueCells, LLC|Comprehensive Cancer Centers of Nevada|University of Pittsburgh</t>
  </si>
  <si>
    <t>Wolfram Samlowski</t>
  </si>
  <si>
    <t>Immunophenotyping, somatic (tumor-specific) DNA mutation analysis, 2 years</t>
  </si>
  <si>
    <t>Circulating tumor cell (CTC) isolation and colony counts, 2 years</t>
  </si>
  <si>
    <t>OTHER: Blood Draw</t>
  </si>
  <si>
    <t>Melanoma</t>
  </si>
  <si>
    <t>The purpose of this study is to determine if circulating tumor cells (CTC) can be accurately detected and isolated from the blood of participants with melanoma using novel laboratory techniques. Blood samples will be collected from participants with melanoma, and also from participants with other solid tumor cancers and healthy volunteers for purposes of comparison.
Relevant information will be collected from participant's medical record and stored in a coded manner in a password-protected format. This information will be used to look for correlations of research results on blood samples to participant's medical condition. Test results will not be given to participants or their physicians. In some cases, CTC may be grown for long-term cell lines for further research.</t>
  </si>
  <si>
    <t>CTC</t>
  </si>
  <si>
    <t>https://clinicaltrials.gov/study/NCT01528774</t>
  </si>
  <si>
    <t>Culture and Characterization of Circulating Tumor Cells (CTC) in Melanoma and Other Cancers</t>
  </si>
  <si>
    <t>NCT01528774</t>
  </si>
  <si>
    <t>Hadassah Medical Organization, Jerusalem, Israel</t>
  </si>
  <si>
    <t>2012-09</t>
  </si>
  <si>
    <t>LSA003-HMO-CTIL</t>
  </si>
  <si>
    <t>Hadassah Medical Organization</t>
  </si>
  <si>
    <t>OTHER: Salivary samples</t>
  </si>
  <si>
    <t>Gastric Cancer|Colorectal Cancer and Pre-cancer Polyps|Pancreatic Cancer</t>
  </si>
  <si>
    <t>Colorectal cancers account for 783,000 new cases and cause 437,000 deaths per year across the world. Diagnosis in the early stages improves survival rates. Up to now, these cancers are mostly diagnosed only at later stages of the disease's course through histoimmune staining and molecular biology processes on the tissues biopsied from the gastrointestinal system under invasive diagnostic procedures of colonoscopy.
Oral fluid presents a large protein complexity and has been recently used as a diagnostic biofluid for oral, as well as systematic diseases. Using oral fluid as a bio-marker for the colorectal cancer can be advantageous as it contains gastrointestinal fluids, in addition to bacteria and bacteria lysate, which can also serve as a bio-markers' source for colorectal cancers. Proteomic technologies provide the tools needed to discover and identify disease-associated biomarkers.
The aim of the present study is to identify salivary bio-markers in patients suffering from colorectal cancers.</t>
  </si>
  <si>
    <t>https://clinicaltrials.gov/study/NCT01675258</t>
  </si>
  <si>
    <t>Identifying Saliva Markers of Patients With Stomach, Colorectal (Including Pre-cancer Polyp) and Pancreatic Cancers</t>
  </si>
  <si>
    <t>NCT01675258</t>
  </si>
  <si>
    <t>Dong-A University Hospital, Busan, 602-715, South Korea</t>
  </si>
  <si>
    <t>2014-10</t>
  </si>
  <si>
    <t>2013-12</t>
  </si>
  <si>
    <t>2012-05</t>
  </si>
  <si>
    <t>DAU-12-01(ML25441)</t>
  </si>
  <si>
    <t>Dong-A University Hospital</t>
  </si>
  <si>
    <t>Improvement of skin lesion grading by NCI-CTC v3.0, 4 weeks</t>
  </si>
  <si>
    <t>DRUG: Epidermal growth factor (EGF) ointment</t>
  </si>
  <si>
    <t>Non-small Cell Lung Cancer|Pancreatic Cancer</t>
  </si>
  <si>
    <t>Epidermal growth factor receptor-tyrosin kinase inhibitor (EGFR-TKI, Erlotinib) has demonstrated its efficacy in patients with non-small cell lung cancer and pancreatic cancer. But, their use is associated with dermatologic reactions of varying severity. Incidence of Erlotinib related skin effect (ERSE) was reported \~75% in NSCLC and pancreatic cancer phase III trials. Even though the dermatologic reactions could be a surrogated marker, it may be cause of dose modification. Also, it could give significant physical and psycho-social discomfort to patients. However, there is still a wide variety of drugs used- including, steroid, antibiotics, and vitamin D without any clear evidence based management recommendation.
The role of epidermal growth factor (EGF) has been extensively investigated in normal and pathological wound healing. It is implicated in keratinocyte migration, fibroblast function and the formation of granulation tissue. The first growth factor to be isolated growth factor therapy has progressed into clinical practice in the treatment of wounds.
Therefore, the investigators propose an epidermal growth factor ointment apply for patients with Erlotinib related skin effects.</t>
  </si>
  <si>
    <t>https://clinicaltrials.gov/study/NCT01593995</t>
  </si>
  <si>
    <t>EGF Ointment for Erlotinib Skin Lesion</t>
  </si>
  <si>
    <t>NCT01593995</t>
  </si>
  <si>
    <t>Sourasky Medical Center, Tel Aviv, 6423906, Israel|Sheba Medical Center, Tel Litwinsky, 45858, Israel|Asaf Harofeh Medical Center, áº”erifin, 70300, Israel</t>
  </si>
  <si>
    <t>0308-17-ASF|MOH_2018-03-12_002226</t>
  </si>
  <si>
    <t>Allocation: RANDOMIZED|Intervention Model: PARALLEL|Masking: QUADRUPLE (PARTICIPANT, CARE_PROVIDER, INVESTIGATOR, OUTCOMES_ASSESSOR)|Primary Purpose: PREVENTION</t>
  </si>
  <si>
    <t>Sheba Medical Center</t>
  </si>
  <si>
    <t>Assaf-Harofeh Medical Center</t>
  </si>
  <si>
    <t>Number of patients with treatment related adverse events, According to the Clavien-Dindo classification system (7 grades of events depicting the severity of the event), 30 days following surgery|Depression, Anxiety, Global distress, Assessed by changes on the brief symptom inventory 18 questionnaire (this questionnaire assess all three scales for depression, anxiety and global distress), At baseline and at 30 days post-surgery|Fatigue, 4 items related to fatigue in the 36 item short-form survey questionnaire., At baseline and at 30 days post-surgery</t>
  </si>
  <si>
    <t>Rate of cancer recurrence, Data regrading post-surgical recurrence will be recorded at 1,3,6,12,18,24,36,48, and 60 following surgery, From the date of surgery until malignant disease is identified, assessed up to 60 months post-surgery|Biomarkers in extracted tumor tissue samples, Epithelial-to-mesenchymal-transition ( EMT) status and natural-killer cell, macrophage, T-cell, and B-cell infiltration levels into tumor tissue (as assessed by messenger RNA profiling of tissue samples., An average of one year following surgery|Biomarkers in blood samples, Cytokine levels in blood samples (interleukin-6, interleukin-10, C-reactive protein, interferon-gamma, and vascular endothelial growth factor and additional exploratory analysis of other cytokines), An average of one year following surgery</t>
  </si>
  <si>
    <t>DRUG: Propranolol and etodolac|OTHER: Placebo</t>
  </si>
  <si>
    <t>Pancreatic Neoplasms</t>
  </si>
  <si>
    <t>In Israel, of the \~1000 patients diagnosed annually with pancreatic cancer (PC), approximately 250 (25 percent) will be eligible for curative surgery, of which 80 percent will succumb to post-surgical metastatic disease. A reduction in post-surgical metastatic disease will save dozens of patients in Israel annually, and tens-of thousands-around the world. The short perioperative period (days to weeks around surgery) is characterized by stress-inflammatory responses, including catecholamines (CAs, e.g., adrenaline) and prostaglandins (PGs, e.g., prostaglandin-E2) release, and induce deleterious pro-metastatic effects. Animal studies implicated excess perioperative release of CAs and PGs in facilitating cancer progression by affecting the malignant tissue, its local environment, and anti-metastatic immune functions. Congruently, our animal studies indicate that combined use of the beta-adrenergic blocker, propranolol, and the prostaglandins inhibitor, etodolac - but neither drug separately - efficiently prevented post-operative metastatic development. We recently conducted two clinical trials in three medical centers in Israel, recruiting breast (n=38) and colorectal (n=34) cancer patients, assessing the safety and short-term efficacy of perioperative propranolol and etodolac treatment. Drugs were well tolerated, without severe adverse events. Importantly, molecular/biological analyses of the excised primary tumor indicated that drug treatment caused promising anti-metastatic transformations, as well as improvements in immune and inflammatory indices. These included (i) decreased tumor cell capacity to migrate, (ii) reduced pro-metastatic capacity of the malignant tissue, and (iii) improvement in immune infiltrating into the tumor (Paper published in Clinical Cancer Research, 2017). Herein, we propose to conduct a double-blind placebo-controlled two-arm Phase II clinical trial in 210 pancreatic cancer patients undergoing curative surgery in Israel. A perioperative 35-day drug treatment will be initiated 5 days before surgery. Primary outcomes will include (i) 1-year disease-free-survival (DFS), and 5-year overall survival (OS); and (ii) biological markers in blood samples, and in the excised tumor tissue. Secondary outcomes will include safety indices and psychological measures of depression, anxiety, distress, and fatigue.</t>
  </si>
  <si>
    <t>BC-PC</t>
  </si>
  <si>
    <t>https://clinicaltrials.gov/study/NCT03838029</t>
  </si>
  <si>
    <t>Perioperative Intervention to Reduce Metastatic Processes in Pancreatic Cancer Patients Undergoing Curative Surgery</t>
  </si>
  <si>
    <t>NCT03838029</t>
  </si>
  <si>
    <t>2025-09</t>
  </si>
  <si>
    <t>2022-12</t>
  </si>
  <si>
    <t>K2378</t>
  </si>
  <si>
    <t>Beijing Hospital|Tongji Hospital|The First Affiliated Hospital of Xiamen University</t>
  </si>
  <si>
    <t>Peking Union Medical College Hospital</t>
  </si>
  <si>
    <t>The new development of worrisome features or high-risk stigmata, High-risk stigmata refers to obstructive jaundice, enhancing mural nodules or an associated solid component, and those with an MPD â‰¥10 mm. Worrisome features refer to acute pancreatitis, cyst size â‰¥30 mm, thickened/enhancing cyst wall, MPD measuring 5-9.9 mm, nonenhancing mural nodules, and abrupt change in MPD caliber with distal atrophy of the pancreatic gland., 3 years</t>
  </si>
  <si>
    <t>The termination of the follow-up of IPMN patients, including death termination and recommended surgery termination., Patient died or was recommended for surgical treatment., 3 years</t>
  </si>
  <si>
    <t>DEVICE: Endoscopic ultrasound</t>
  </si>
  <si>
    <t>IPMN, Pancreatic</t>
  </si>
  <si>
    <t>Study objective: To establish a long-term follow-up cohort of patients with IPMN, study the follow-up, clinical outcomes and prognostic factors of patients with IPMN, and provide a basis for clinical decisions and guidelines.
Study design: This is a real world, multicenter, prospective, observational cohort study</t>
  </si>
  <si>
    <t>https://clinicaltrials.gov/study/NCT05593393</t>
  </si>
  <si>
    <t>A Long-term Follow-up Cohort Study in Patients With Intraductal Papillary Mucinous Neoplasm</t>
  </si>
  <si>
    <t>NCT05593393</t>
  </si>
  <si>
    <t>Service de NEURO-ONCOLOGIE du Groupement Hospitalier EST, Bron, France|Service d'ONCOLOGIE DIGESTIVE et HEPATOLOGIE de l'hÃ´pital de la Croix-Rousse, Lyon, France|Service d'ONCOLOGIE DIGESTIVE et HEPATOLOGIE de l'HÃ´pital E. Herriot, Lyon, France|Service d'Oto-Rhino-Laryngologie de l'HÃ´pital de la Croix-Rousse, Lyon, France|Service d'Urologie de l'HÃ´pital E. Herriot, Lyon, France|Service de GynÃ©cologie de l'hÃ´pital de la Croix-Rousse, Lyon, France|Service de GynÃ©cologie du Groupement Hospitalier Est, Lyon, France|Service de Pneumologie de l'hÃ´pital de la Croix-Rousse, Lyon, France|Service de Pneumologie du Groupement Hospitalier Est, Lyon, France|Service d'HÃ©matologie de l'HÃ´pital Lyon Sud, Pierre-BÃ©nite, France|Service d'ONCOLOGIE DIGESTIVE et HEPATOLOGIE du Centre Hospitalier Lyon Sud, Pierre-BÃ©nite, France|Service d'Oncologie mÃ©dicale du Centre hospitalier Lyon Sud, Pierre-BÃ©nite, France|Service d'Urologie de l'hÃ´pital Lyon Sud, Pierre-BÃ©nite, France|Service de Chirurgie de l'hÃ´pital Lyon Sud, Pierre-BÃ©nite, France|Service de Dermatologie de l'hÃ´pital Lyon Sud, Pierre-BÃ©nite, France|Service de GynÃ©cologie de l'hÃ´pital Lyon Sud, Pierre-BÃ©nite, France|Service de Pneumologie de l'HÃ´pital Lyon Sud, Pierre-BÃ©nite, France</t>
  </si>
  <si>
    <t>69HCL18_0369</t>
  </si>
  <si>
    <t>Hospices Civils de Lyon</t>
  </si>
  <si>
    <t>Longitudinal kinetic of progastrin values during treatments, assessed by modeled kinetic parameters of interest, A nonlinear mixed effect model will be used to model the progastrin measurements done during treatments and follow-up of patients.The effect of each event (chemotherapy, surgeryâ€¦) on the progastrin value and in the inter-individual variability of production and/or elimination rates of progastrin will be analyzed. Progastrin will be measured by ELISA, and the values will be expressed in pM.
Measures will be done depending on the treatment received. Chemotherapy, every 3 or 4 weeks. Oral treatments: every 3 to 12 weeks. Surgery or radiotherapy: before and after the treatment. Follow up: concomitantly to the visits scheduled for the regular follow up of the patients., 6 years|Nycthemeral and weekly and post-operative progastrin variations, 24 patients will be selected, upon their agreement and serum high levels, to enter in nychtemer (12 patients) or weekly (12 patients) cohorts. For the Nychtemer cohort, progastrin will be assayed at d1 at 8:00 am; 11:00 am; 2:00 pm; 5:00 pm; 8:00 pm and at d2 at 8:00 For the weekly cohort, progastrin will be assayed Day 1; Day 8; Day 15 and +/- Day 22; ideally on the same hour times. Progastrin will be measured by ELISA, and the values will be expressed in pM., every 3 hours within 24 hours for the Nycthemeral cohort, and every week for 2 or 3 weeks for the weekly cohort|Determinants of progastrin serum values: hepatic function, A nonlinear mixed effect model will be used to correlate individual values of progastrin (expressed in pM) with individual characteristic on the patient (hepatic function, as measured by the concentration of AST, ALT and bilirubin).
Measures will be done Chemotherapy, every 3 or 4 weeks. Oral treatments: every 3 to 12 weeks. Surgery or radiotherapy: before and after the treatment. Follow up: concomitantly to the visits scheduled for the regular follow up of the patients, 6 years|Determinants of progastrin serum values: renal function, A nonlinear mixed effect model will be used to correlate individual values of progastrin (expressed in pM) with individual characteristic on the patient (renal function, as measured by creatinin concentration and creatinin clearance).
Measures will be done Chemotherapy, every 3 or 4 weeks. Oral treatments: every 3 to 12 weeks. Surgery or radiotherapy: before and after the treatment. Follow up: concomitantly to the visits scheduled for the regular follow up of the patients, 6 years|Determinants of progastrin serum values: age, A nonlinear mixed effect model will be used to correlate the individual characteristics of the patient (age and gender) with progastrin concentration at the inclusion., at the inclusion|Determinants of progastrin serum values: gender, A nonlinear mixed effect model will be used to correlate genders with progastrin concentrations at the inclusion., at the inclusion|Overall survival, The relationships between the progastrin kinetics during and after treatment and overall survival will be analyzed. Analyses will be performed separately on patients with curative intent treatment and on patients with palliative intent treatment.
Measures wil be done At the end of the study (6 years for patients enrolled in curative intent and 5 years for patients enrolled in non-curative intent) or alternatively at the occurrence of progression or relapse., 6 years|recurrence free survival, The relationships between the progastrin kinetics during and after treatment and recurrence free survival will be analyzed. Analyses will be performed separately on patients with curative intent treatment and on patients with palliative intent treatment.
Measures wil be done At the end of the study (6 years for patients enrolled in curative intent and 5 years for patients enrolled in non-curative intent) or alternatively at the occurrence of progression or relapse., 6 years|progression free survival, The relationships between the progastrin kinetics during and after treatment and progression free survival will be analyzed. Analyses will be performed separately on patients with curative intent treatment and on patients with palliative intent treatment.
Measures wil be done At the end of the study (6 years for patients enrolled in curative intent and 5 years for patients enrolled in non-curative intent) or alternatively at the occurrence of progression or relapse., 6 years|The tumor size at cancer diagnosis, The size of the tumor will be correlated to progastrin concentration at the time of cancer diagnosis, At baseline|Complete surgery, The ability of progastrin kinetics during the neoadjuvant period to predict the outcome of the surgery (complete or not) will be analyzed by a ROC curve. If applicable., 6 years|time to recurrence (for patients enrolled in curative intent cohorts)., The ability of the progastrin kinetics to predict recurrence free survival (curative cohorts), will be based on parameters estimated with a PK/PD model able to characterize the early kinetics of progastrin during and after the end of treatment and during follow up., 6 years|time to progression (for patients enrolled in non-curative intent cohorts), The ability of the progastrin kinetics to predict progression-free survival (non-curative cohorts) will be based on parameters estimated with a PK/PD model able to characterize the early kinetics of progastrin during and after the end of treatment and during follow up, 6 years|time to death (whenever it occurred), The ability of the progastrin kinetics to predict time to death will be based on parameters estimated with a PK/PD model able to characterize the early kinetics of progastrin during and after the end of treatment and during follow up, 6 years|Comparison of the initial values and of the kinetics of other serum tumor markers (CA15-3, CA 19-9, CA125, CEA, PSA, AFP) with those of progastrin, The ROC AUC will be compared between classical markers and the prograstrin. Logistic regression will be used to combine the classical marker(s) and the progastrin in order to estimate the diagnostic value of the marker combination.
progastrin, CA15-3, CA19-9, CA125, CEA, PSA and AFP concentration will be measured on blood sample taken at the inclusion., at the baseline</t>
  </si>
  <si>
    <t>ROC curve AUC regarding diagnostic accuracy of progastrin levels at baseline in cancer patients compared to non-cancer controls, Progastrin concentration in plasma samples will be measured with an ELISA Kit (CancerREAD LAB) provided by ECS Progastrin., At baseline</t>
  </si>
  <si>
    <t>OTHER: Blood draws</t>
  </si>
  <si>
    <t>Cancer|Breast Cancer|Gastric Cancer|Renal Cancer|Prostate Cancer|Melanoma|Lung Cancer|Hepatocellular Cancer|Colorectal Cancer|Head and Neck Cancer|Pancreatic Cancer|Ovarian Cancer|Glioblastoma|Endometrial Cancer|Bladder Cancer|Esophageal Cancer|B-cell Lymphoma</t>
  </si>
  <si>
    <t>Progastrin is a pro-hormone that, in physiological conditions, is maturated in gastrin in G cells of the stomach. The role of the gastrin is to stimulate the secretion of gastric acids during digestion. It is also important for the regulation of cell growth of the gastric mucosal.
In a healthy person, progastrin is not detectable in the peripheral blood. However, progastrin is abnormally released in the blood of patients with different cancers (colorectal, gastric, ovarian, breast, cervix uterus, melanomaâ€¦) The gene GAST coding for progastrin is a direct target gene of the WNT/ÃŸ-catenin oncogenic pathway. The activation of this oncogenic pathway is an early event in cancer development.
Chronic activation of the WNT/ÃŸ-catenin oncogenic pathway occurs in almost all human solid tumors and is a central mechanism in cancer biology that induces cellular proliferation, blocking of differentiation leading to primary tumor growth and metastasis formation.
Progastrin measured in the peripheral blood of patients on treatments, could be a new powerful marker for diagnosis and prognosis at different stages.</t>
  </si>
  <si>
    <t>ONCOPRO</t>
  </si>
  <si>
    <t>https://clinicaltrials.gov/study/NCT03787056</t>
  </si>
  <si>
    <t>Predictive Value of Progastrin Titer at Diagnosis and of Progastrin Kinetics During Treatment in Cancer Patients</t>
  </si>
  <si>
    <t>NCT03787056</t>
  </si>
  <si>
    <t>I 175610|NCI-2010-02034</t>
  </si>
  <si>
    <t>Plasma pharmacokinetic parameters of dovitinib lactate, gemcitabine hydrochloride, capecitabine and their metabolites, Differences in biomarkers between responders and non-responders will be explored with frequencies and summary statistics. Biomarkers will be tested with Fisher's exact test. Pharmacokinetic parameters will be summarized for each cohort of patients. Comparison of pharmacokinetic parameters among the dose levels will be performed using non-parametric statistical methods for K-independent samples. Drug-drug interaction will be examined comparing pharmacokinetic parameters using nonparametric statistical methods., Day 1 and 19 of course 1, day 8 of course 2 (Part A); day -14, day 19 of course 1,and day 8 of course 2 (Part B)|Solid tumor/dose-finding cohort: response rate, progression free survival, Tumor response will be defined according to the RECIST criteria version 1.1., Up to 1 year|Pancreas cancer cohort: survival, response rate and progression free survival, Tumor response will be defined according to the RECIST criteria version 1.1. Overall survival for patients enrolled to Part B will be estimated using Kaplan-Meier method., At 6 months|Pharmacodynamic effects of dovitinib lactate and Gem-Cap combination on vascular endothelial growth factor receptor (VEGFR) and fibroblast growth factor receptors (FGFR) dynamics in serum and tumor specimens, Day 1, 12, and 19 of course (Part A); days -14, -3, and days 12 and 19 of course 1 (Part B)</t>
  </si>
  <si>
    <t>Maximum tolerated dose (MTD) is defined as the highest dose level at which less than 33% of patients experience study treatment-related dose limiting toxicities (DLT), All toxicities and adverse events will be summarized with frequencies and descriptive measures, and tabulated according to body system, severity and relation to treatment., First course, 21 days|Overall safety profile characterized by type, frequency, severity (according to National Cancer Institute [NCI] CTCAE version 4.0), timing, seriousness and relationship to study treatment, All toxicities and adverse events will be summarized with frequencies and descriptive measures, and tabulated according to body system, severity and relation to treatment., Up to 30 days post-treatment</t>
  </si>
  <si>
    <t>DRUG: dovitinib lactate|DRUG: gemcitabine hydrochloride|DRUG: capecitabine|OTHER: laboratory biomarker analysis|OTHER: enzyme-linked immunosorbent assay|OTHER: pharmacological study</t>
  </si>
  <si>
    <t>Adenocarcinoma of the Pancreas|Stage III Pancreatic Cancer|Stage IV Pancreatic Cancer|Unspecified Adult Solid Tumor, Protocol Specific</t>
  </si>
  <si>
    <t>This phase I trial is studying the side effects and best dose of dovitinib lactate when given together with gemcitabine hydrochloride and capecitabine in treating patients with advanced or metastatic solid tumors or advanced pancreatic cancer. Dovitinib lactate may stop the growth of tumor cells by blocking some of the enzymes needed for cell growth. Drugs used in chemotherapy, such as gemcitabine hydrochloride and capecitabine, work in different ways to stop the growth of tumor cells, either by killing the cells or by stopping them from dividing. Giving dovitinib lactate together with combination chemotherapy may kill more tumor cells</t>
  </si>
  <si>
    <t>https://clinicaltrials.gov/study/NCT01497392</t>
  </si>
  <si>
    <t>Dovitinib Lactate, Gemcitabine Hydrochloride, and Capecitabine in Treating Patients With Advanced or Metastatic Solid Tumors, Pancreatic Cancer and Biliary Cancers</t>
  </si>
  <si>
    <t>NCT01497392</t>
  </si>
  <si>
    <t>M D Anderson Cancer Center, Houston, Texas, 77030, United States</t>
  </si>
  <si>
    <t>2016-0108|NCI-2018-01296|2016-0108</t>
  </si>
  <si>
    <t>National Cancer Institute (NCI)|AstraZeneca</t>
  </si>
  <si>
    <t>M.D. Anderson Cancer Center</t>
  </si>
  <si>
    <t>Radiomic measurements, These are IRECIST measurements, Baseline up to 4 years</t>
  </si>
  <si>
    <t>Disease control, Will be defined as a compete response (CR), partial response (PR) or stable disease (SD), according to Response Evaluation Criteria in Solid Tumors (RECIST) version 1.1 criteria., At 4 months|Objective response, Will be defined as a CR or PR according to RECIST version 1.1., Up to 4 years|Duration of response according to RECIST version 1.1 criteria, From the time measurement criteria are first met for CR or PR, assessed up to 4 years|Best overall response (including CR, PR, SD, and progressive disease [PD], according to RECIST version 1.1 criteria), Up to 4 years|Progression free survival, From allocation assessed up to 4 years|Overall survival, From start of treatment assessed up to 4 years</t>
  </si>
  <si>
    <t>Incidence of adverse events (AEs), serious AEs, Up to 4 years|Physiological parameters (Laboratory evaluations), Blood samples for routine coagulation assessments will be obtained at screening and once during week 4 of cycle 1., Up to 4 years|Incidence of treatment-emergent AEs (TEAEs), SAEs and death(s), Will be graded in accordance with National Cancer Institute (NCI) Common Terminology Criteria for Adverse Events (CTCAE) version (v)4.03., Up to 4 years|PD-L1 expression, Up to 4 years|Phosphorylated or total STAT3 expression levels, Up to 4 years|Characterization of immune infiltrates, Up to 4 years|Quantification and characterization of CD8 staining pattern, Up to 4 years|PD-L1 protein levels in the membrane of circulating tumor cells, Baseline up to 4 years|Physiological parameters, Vital signs will required at screening before dosing on Day -7 of the Lead-in; before dosing on Days 1, 8, 15, and 22 of each cycle; and at the EOT visit., Up to 4 years|Physical Examinations, A complete physical examination is required at screening, before dosing on Day 7 of the Lead in, before dosing on Day 1 of each cycle, and at the EOT visit. A targeted physical examination as directed by disease, signs and symptoms is required before dosing on Day 15 of each cycle., Up to 4 years</t>
  </si>
  <si>
    <t>DRUG: Danvatirsen|BIOLOGICAL: Durvalumab</t>
  </si>
  <si>
    <t>Advanced Colorectal Carcinoma|Advanced Lung Non-Small Cell Carcinoma|Lung Non-Small Cell Carcinoma|Mismatch Repair Deficiency|Refractory Colorectal Carcinoma|Refractory Lung Carcinoma|Refractory Pancreatic Carcinoma|Stage II Pancreatic Cancer AJCC v8|Stage III Colorectal Cancer AJCC v8|Stage III Lung Cancer AJCC v8|Stage III Pancreatic Cancer AJCC v8|Stage IIIA Colorectal Cancer AJCC v8|Stage IIIA Lung Cancer AJCC v8|Stage IIIB Colorectal Cancer AJCC v8|Stage IIIB Lung Cancer AJCC v8|Stage IIIC Colorectal Cancer AJCC v8|Stage IIIC Lung Cancer AJCC v8|Stage IV Colorectal Cancer AJCC v8|Stage IV Lung Cancer AJCC v8|Stage IV Pancreatic Cancer AJCC v8|Stage IVA Colorectal Cancer AJCC v8|Stage IVA Lung Cancer AJCC v8|Stage IVB Colorectal Cancer AJCC v8|Stage IVB Lung Cancer AJCC v8|Stage IVC Colorectal Cancer AJCC v8</t>
  </si>
  <si>
    <t>This phase II trial studies how well danvatirsen and durvalumab work in treating patients with pancreatic cancer, non-small cell lung cancer and mismatch repair deficient colorectal cancer that has spread to other places in the body and does not respond to treatment. Danvatirsen may be used to block the production of proteins needed for tumor cell growth. Immunotherapy with monoclonal antibodies, such as durvalumab, may help the body's immune system attack the cancer, and may interfere with the ability of tumor cells to grow and spread. Giving danvatirsen and durvalumab may work better at treating pancreatic cancer, non-small cell lung cancer and mismatch repair deficient colorectal cancer.</t>
  </si>
  <si>
    <t>https://clinicaltrials.gov/study/NCT02983578</t>
  </si>
  <si>
    <t>Danvatirsen and Durvalumab in Treating Patients With Advanced and Refractory Pancreatic, Non-Small Cell Lung Cancer, and Mismatch Repair Deficient Colorectal Cancer</t>
  </si>
  <si>
    <t>NCT02983578</t>
  </si>
  <si>
    <t>Belfast Health and Social Care Trust, Cancer Centre, Lisburn Road, Belfast, BT9 7BL, United Kingdom|Edinburgh Cancer Research Centre, Western General Hospital, Edinburgh, EH4 2XR, United Kingdom|Beatson West of Scotland Cancer Centre, Glasgow, G12 0YN, United Kingdom|Department of Cancer Studies, University of Leicester, Leicester Royal Infirmary, Leicester, LE2 7LX, United Kingdom|Cancer Research UK Centre, Southampton University Hospitals and University of Southampton, Southampton, SO16 6YD, United Kingdom</t>
  </si>
  <si>
    <t>2021-12</t>
  </si>
  <si>
    <t>2019-05</t>
  </si>
  <si>
    <t>GN15ON133|2015-003928-31</t>
  </si>
  <si>
    <t>University of Glasgow|Cancer Research UK|Merck Sharp &amp; Dohme LLC|Verastem, Inc.|University of Edinburgh|University of Southampton|University of Leicester|Queen's University, Belfast</t>
  </si>
  <si>
    <t>NHS Greater Glasgow and Clyde</t>
  </si>
  <si>
    <t>Objective response rate (ORR), using best objective response by irRECIST, Evaluate the response rate, by irRECIST, of the combination of defactinib and pembrolizumab in patients with advanced solid malignancies., 3 years|Duration of response (DoR), Evaluate the duration of responses, by irRECIST, of the combination of defactinib and pembrolizumab in patients with advanced solid malignancies. Duration will be measured from the first scan showing radiological response (CR or PR), until (irRECIST confirmed) progression., 3 years|Progression free survival (PFS), Evaluate progression free survival of the combination of defactinib and pembrolizumab in patients with advanced solid malignancies. Duration will be measured from enrolment, until (irRECIST confirmed) progression., 3 years|Change in FAK Y397 phosphorylation, change in FAK Y397 phosphorylation between baseline biopsy and a repeat biopsy afer 2 weeks of therapy, 2 weeks|Change in immune cell infiltrate, change in immune cell infiltrate between baseline biopsy and a repeat biopsy after 2 weeks of therapy, 2 weeks</t>
  </si>
  <si>
    <t>Adverse events (AEs) using CTCAE v4.03 (to determine dose limiting toxicities (DLTs) and maximum tolerated dose (MTD)), Evaluate the tolerability profile and optimal dose of defactinib in combination with pembrolizumab, using CTCAE v4.03 Adverse Event recording., 6 months</t>
  </si>
  <si>
    <t>DRUG: Defactinib|DRUG: Pembrolizumab</t>
  </si>
  <si>
    <t>Carcinoma, Non-small-cell Lung|Mesothelioma|Pancreatic Neoplasms</t>
  </si>
  <si>
    <t>This study will explore whether defactinib (a FAK inhibitor) can be safely and tolerably combined with pembrolizumab (a PD-1 inhibitor) and will look for early indications of improved anticancer immunotherapy. It will focus on three key cancers, all in clear need of improved therapies - NSCLC, pancreatic cancer and mesothelioma.</t>
  </si>
  <si>
    <t>https://clinicaltrials.gov/study/NCT02758587</t>
  </si>
  <si>
    <t>Study of FAK (Defactinib) and PD-1 (Pembrolizumab) Inhibition in Advanced Solid Malignancies (FAK-PD1)</t>
  </si>
  <si>
    <t>NCT02758587</t>
  </si>
  <si>
    <t>Changhai Hospital, Shanghai, Shanghai Municipality, 200000, China</t>
  </si>
  <si>
    <t>2024-12</t>
  </si>
  <si>
    <t>IMC002-CT01</t>
  </si>
  <si>
    <t>Changhai Hospital</t>
  </si>
  <si>
    <t>Suzhou Immunofoco Biotechnology Co., Ltd</t>
  </si>
  <si>
    <t>Objective Response Rate (ORR)ï¼Œas assessed by Investigators, The Objective Response Rate (ORR) is the percentage of participants who achieved a best overall response of Complete Response (CR) or Partial Response (PR) based on RECIST version 1.1., day1 - month12|Duration of response (DOR)ï¼Œas assessed by Investigators, Duration of response (DOR) is defined as the time from the first documented objective response (CR or PR) to the first documented disease progression or death., day1 - month12|Disease control rate (DCR), as assessed by Investigators, Disease control rate (DCR) is the percentage of participants who achieved a best overall response of Complete Response (CR) or Partial Response (PR) or Stable disease (SD) based on RECIST version 1.1., day1 - month12|Progression-free survival (PFS), as assessed by Investigators, Progression-free survival (PFS) was defined as the time from the date of first infusion of CT041 to the earliest date of the first objective documentation of progressive disease (PD) or death due to any cause., day1 - month12</t>
  </si>
  <si>
    <t>Incidence of Treatment Related adverse events (AEs), Incidence of Treatment Related AEs, AEs of special interest and serious adverse events (SAEs), day1 - month12|Identification of Maximum Tolerated Dose (MTD), Incidence of dose-limiting toxicities (DLTs), day1 - day28</t>
  </si>
  <si>
    <t>BIOLOGICAL: Claudin 18.2 CAR-T</t>
  </si>
  <si>
    <t>Gastric Cancer|Pancreatic Cancer|Advanced Ovarian Carcinoma|Gastroesophageal Junction Adenocarcinoma</t>
  </si>
  <si>
    <t>This is an open label, multi-center, Phase 1 clinical trial to evaluate the safety and efficacy of autologous claudin18.2 chimeric antigen receptor T-cell therapy in advanced solid tumors with positive CLDN18.2 expression</t>
  </si>
  <si>
    <t>https://clinicaltrials.gov/study/NCT05472857</t>
  </si>
  <si>
    <t>Clinical Study of CLDN18.2-targeting CAR T Cells in Advanced Solid Tumors With Positive CLDN18.2 Expression</t>
  </si>
  <si>
    <t>NCT05472857</t>
  </si>
  <si>
    <t>Univeristy of California, San Francisco, San Francisco, California, 94115, United States|Kaiser Permanente Medical Center - Vallejo, Vallejo, California, 94589, United States</t>
  </si>
  <si>
    <t>2016-02</t>
  </si>
  <si>
    <t>2012-01</t>
  </si>
  <si>
    <t>04458|NCI-2011-01214</t>
  </si>
  <si>
    <t>Genentech, Inc.|Sanofi</t>
  </si>
  <si>
    <t>University of California, San Francisco</t>
  </si>
  <si>
    <t>Time to Progression, Time to disease progression will be defined as the time from baseline until documented disease progression or death (whichever occurs first)., From beginning of treatment up to 18 months; Post-study survival follow-up up to 8 years|Overall Median Survival, The overall survival is defined as the time from baseline until death (Carcinoid, PNET, PDNEC) using Kaplan-Meier Survival analysis methods., until death, up to 8 years|Overall Time to Treatment Failure, Time to treatment failure is defined as the time from the initial complete or partial response to documented disease progression or death (whichever occurs first) across treatment groups and inclusive of drug holidays and estimated using Kaplan-Meier survival analysis methods, From initial complete or partial response to disease progression, up to 8 years|Biochemical Marker Response, Biochemical marker response is defined as \&gt;=50% reduction in marker or hormone(s) that were elevated at baseline. Markers/hormones tested are: Chromagranin A (CGA), 5-HIAA, Insulin, Proinsulin, C-peptide, Pancreatic polypeptide, Gastrin, Glucagon, and Vasointestinal Peptide., From Baseline until end of treatment, up to 8 years</t>
  </si>
  <si>
    <t>Rate of Discontinuation Due to Adverse Events Possibly Related to Study Treatment, Rates of discontinuation were calculated as counts and percentages of patients whom discontinued treatment due to adverse events possibly related to the investigational treatments not including neuropathy., From beginning of treatment up to 18 months; Post-study survival follow-up up to 8 years|Best Objective Response, Best Objective Response by RECIST with Exact 95% Binomial CIs across all tumor types. The patient's best response assignment will depend on the achievement of both measurement and confirmation criteria Target lesions response + Non-Target lesions response + Evaluation of non-target lesions (Yes / No) = Overall response, From Baseline until disease progression, up to 8 years</t>
  </si>
  <si>
    <t>BIOLOGICAL: bevacizumab|DRUG: 5-fluorouracil|DRUG: leucovorin|DRUG: oxaliplatin</t>
  </si>
  <si>
    <t>Gastrointestinal Carcinoid Tumor|Islet Cell Tumor|Lung Cancer|Neoplastic Syndrome|Neuroendocrine Tumor</t>
  </si>
  <si>
    <t>RATIONALE: Drugs used in chemotherapy, such as fluorouracil, leucovorin, and oxaliplatin, work in different ways to stop the growth of tumor cells, either by killing the cells or by stopping them from dividing. Monoclonal antibodies, such as bevacizumab, can block tumor growth in different ways. Some block the ability of tumor cells to grow and spread. Others find tumor cells and help kill them or carry tumor-killing substances to them. Bevacizumab may also stop the growth of neuroendocrine tumors by blocking blood flow to the tumor. Giving combination chemotherapy together with bevacizumab may kill more tumor cells.
PURPOSE: This phase I/II trial is studying the side effects of giving combination chemotherapy together with bevacizumab and to see how well it works in treating patients with advanced neuroendocrine tumors.</t>
  </si>
  <si>
    <t>https://clinicaltrials.gov/study/NCT00227617</t>
  </si>
  <si>
    <t>Combination Chemotherapy and Bevacizumab in Treating Patients With Advanced Neuroendocrine Tumors</t>
  </si>
  <si>
    <t>NCT00227617</t>
  </si>
  <si>
    <t>Addenbrookes Hospital, Cambridge, CB2 0QQ, United Kingdom</t>
  </si>
  <si>
    <t>2017-12</t>
  </si>
  <si>
    <t>2017-07</t>
  </si>
  <si>
    <t>PRICKLE|2013-004200-19</t>
  </si>
  <si>
    <t>Cambridge University Hospitals NHS Foundation Trust|Cancer Research UK|Celgene</t>
  </si>
  <si>
    <t>CCTU- Cancer Theme</t>
  </si>
  <si>
    <t>Radiological response by percentage change, Radiological response as determined by percentage change in sum of longest diameters for all target lesions at 3 or 6 months from the start of treatment, 18 months</t>
  </si>
  <si>
    <t>Number of Participants with Serious and Non-Serious Adverse Events, Determining the causality of Adverse Events and Serious Adverse Events, 18 months</t>
  </si>
  <si>
    <t>Tumour resection rate, Is the combination of ABX/GEM effective in shrinking LAPC tumours sufficiently to permit resection., 18 months</t>
  </si>
  <si>
    <t>DRUG: Abraxane|DRUG: Gemcitabine</t>
  </si>
  <si>
    <t>Pancreatic Adenocarcinoma</t>
  </si>
  <si>
    <t>Pancreatic cancer is difficult to treat, and even in a situation where an operation can be performed to remove the cancer, the disease can unfortunately come back soon afterwards. When pancreatic cancer is more advanced, the outcomes are even less positive. Recently, a large international study showed that combining a chemotherapy drug that is standard for treating pancreatic cancer, called gemcitabine with a new chemotherapy drug called Abraxane was more effective than gemcitabine alone for patients with advanced pancreatic cancer.
The purpose of this study is to determine whether this combination of gemcitabine and Abraxane can shrink a pancreatic cancer that is not thought to be operable enough to enable it to be removed by surgery. It is hoped that in this way, the treatment may improve the outcome. In addition, in this study we would like to analyse the appearances of the tumour using imaging, and collect blood and tumour samples to try to confirm laboratory research that has been carried out with this treatment.</t>
  </si>
  <si>
    <t>PRICKLE</t>
  </si>
  <si>
    <t>https://clinicaltrials.gov/study/NCT02124369</t>
  </si>
  <si>
    <t>Pancreatic Resectability in Cancers With Known Limited Extension (PRICKLE)</t>
  </si>
  <si>
    <t>NCT02124369</t>
  </si>
  <si>
    <t>Beijing Cancer Hospital, Beijing, China, Beijing, China</t>
  </si>
  <si>
    <t>CT048-CG4001</t>
  </si>
  <si>
    <t>CARsgen Therapeutics Co., Ltd.</t>
  </si>
  <si>
    <t>Nature, incidence, severity and seriousness of TEAEs, TRAEs and AESI; graded according to the NCI-CTCAE (Version 5.0) or ASTCT, Adverse events occurring through 24 weeks and 12 months post CT048 indusion, such as abnormalities or changes in laboratory tests, physical examinations, vital signs, etc., 1 year|Pharmacokinetics(the number of CAR copies and CAR persistence duration in peripheral blood), CAR-CLDN18.2 DNA in peripheral blood detected by q-PCR at each visit after each infusion, 1 year|Antitumor efficacy-Overall response rate (ORR), Duration of response (DOR), Disease control rate (DCR), The number of cases in which tumor size is reduced to PR or CR / the total number of evaluable cases (%). In the event of PR or CR, the subjects should confirm it no less than 6 weeks after the first evaluation, 1 year|Antitumor efficacy-Duration of response (DOR), The period from the first evaluation of CR or PR to the first evaluation of PD or death of any cause, 1 year|Antitumor efficacy-Disease control rate (DCR), The number of cases in which response are achieved from the start of cell infusion/the total number of evaluable cases (%)., 1 year|Antitumor efficacy-Progression-free survival, The period from the date of leukapheresis to the first recorded tumor progression or death of any cause, whichever occurs first (ITT)., 1 year|Antitumor efficacy-Overall survival (OS), The period from the date of leukapheresis to death of any cause (ITT). The period from the date of first CT048 infusion to death of any cause (mITT)., 2 years</t>
  </si>
  <si>
    <t>Dose-limiting toxicity (DLT), Safety, 28 days of single infusion|Maximum tolerated dose, Tolerability, 28 days of single infusion</t>
  </si>
  <si>
    <t>DRUG: CT048 Autologous Injection (CT048)</t>
  </si>
  <si>
    <t>Gastric Adenocarcinoma|Pancreatic Cancer|Gastroesophageal Junction Adenocarcinoma</t>
  </si>
  <si>
    <t>An Open-Label, Single-Arm, Dose-Exploration Study to Evaluate the Safety, Tolerability, Preliminary Efficacy and Pharmacokinetics of CT048 in Subjects with Advanced Solid Tumors</t>
  </si>
  <si>
    <t>https://clinicaltrials.gov/study/NCT05393986</t>
  </si>
  <si>
    <t>Claudin18.2-redirected Chimeric Antigen Receptor T Cells With Co-expression of Cytokines in Solid Tumors</t>
  </si>
  <si>
    <t>NCT05393986</t>
  </si>
  <si>
    <t>2015-11</t>
  </si>
  <si>
    <t>2015-03</t>
  </si>
  <si>
    <t>I 242513|NCI-2014-00119|I 242513|P30CA016056</t>
  </si>
  <si>
    <t>National Cancer Institute (NCI)|Novartis</t>
  </si>
  <si>
    <t>Plasma pharmacokinetic (PK) parameters of dovitinib lactate, Pharmacokinetic parameters will be summarized for each cohort of patients. Comparison of PK parameters among the dose levels will be performed using non-parametric statistical methods for K-independent samples. Drug-drug interaction will be examined comparing PK parameters using nonparametric statistical methods., Pre-dose, 0.5, 1-2,4-5, 6-8, 24 hours post-dose day 1 of course 2; pre-dose trough day 8 of course 2|Plasma PK parameters of gemcitabine hydrochloride, Pharmacokinetic parameters will be summarized for each cohort of patients. Comparison of PK parameters among the dose levels will be performed using non-parametric statistical methods for K-independent samples. Drug-drug interaction will be examined comparing PK parameters using nonparametric statistical methods., Prior to end of infusion, and 0.5, 1-2, and 4-6 hours post-end of infusion day 1 of course 2; prior to infusion of IV chemotherapy day 8 of course 2|Plasma PK parameters of paclitaxel albumin-stabilized nanoparticle formulation, Pharmacokinetic parameters will be summarized for each cohort of patients. Comparison of PK parameters among the dose levels will be performed using non-parametric statistical methods for K-independent samples. Drug-drug interaction will be examined comparing PK parameters using nonparametric statistical methods., Prior to end of infusion, and 0.5, 1-2, and 4-6 hours post-end of infusion day 1 of course 2; prior to infusion of IV chemotherapy day 8 of course 2|Survival (expansion cohort), Overall survival will be estimated using Kaplan-Meier method., 6 months|Response rate, defined according to RECIST 1.1 (expansion cohort), Up to 4 weeks|Progression-free survival (expansion cohort), Up to 4 weeks|Biomarker expression levels in tumor specimens, Differences in biomarkers between responders and non-responders will be explored with frequencies and summary statistics. Tests for differences in continuously measured biomarkers will be done with standard two-sample testing procedures. Categorical biomarkers will be tested with Fisher's exact test., Baseline</t>
  </si>
  <si>
    <t>Maximum tolerated dose of dovitinib lactate, defined as the highest dose level at which &lt; 33% of patients experience study treatment-related dose-limiting toxicity, graded using the National Cancer Institute (NCI) CTCAE version 4.0, 28 days|Incidence of adverse events graded by NCI CTCAE version 4.0, Characterized by type, frequency, timing, seriousness and relationship to study treatment. All toxicities and adverse events will be summarized with frequencies and descriptive measures, and tabulated according to body system, severity and relation to treatment. Demographic data and baseline disease characteristics will be displayed, and summary statistics will be used to describe patient population., Up to 4 weeks</t>
  </si>
  <si>
    <t>DRUG: dovitinib lactate|DRUG: gemcitabine hydrochloride|DRUG: paclitaxel albumin-stabilized nanoparticle formulation|OTHER: pharmacological study|OTHER: laboratory biomarker analysis</t>
  </si>
  <si>
    <t>Duct Cell Adenocarcinoma of the Pancreas|Recurrent Pancreatic Cancer|Stage III Pancreatic Cancer|Stage IV Pancreatic Cancer|Unspecified Adult Solid Tumor, Protocol Specific</t>
  </si>
  <si>
    <t>This phase I trial studies the highest and safest doses of dovitinib lactate, paclitaxel albumin-stabilized nanoparticle formulation, and gemcitabine hydrochloride when given together. Dovitinib lactate disrupts the activity of fibroblast growth factor receptors and reduces cancer growth and spread. Gemcitabine hydrochloride and paclitaxel albumin-stabilized nanoparticle formulation are anti-cancer drugs for treating many cancer types.</t>
  </si>
  <si>
    <t>WITHDRAWN</t>
  </si>
  <si>
    <t>https://clinicaltrials.gov/study/NCT02048943</t>
  </si>
  <si>
    <t>Dovitinib Lactate, Gemcitabine Hydrochloride, and Paclitaxel Albumin-Stabilized Nanoparticle Formulation in Treating Patients With Advanced Solid Tumors or Pancreatic Cancer</t>
  </si>
  <si>
    <t>NCT02048943</t>
  </si>
  <si>
    <t>USC / Norris Comprehensive Cancer Center, Los Angeles, California, 90033, United States|Hoag Memorial Hospital Presbyterian, Newport Beach, California, 92663, United States</t>
  </si>
  <si>
    <t>0S-15-5|NCI-2015-00987|0S-15-5|P30CA014089</t>
  </si>
  <si>
    <t>National Cancer Institute (NCI)|Vasgene Therapeutics, Inc</t>
  </si>
  <si>
    <t>University of Southern California</t>
  </si>
  <si>
    <t>Duration of overall response or SD, From first occurrence of CR, PR or SD to the time of documented disease progression, as determined by investigator review of tumor assessments using RECIST v1.1, or death from any cause, assessed up to 2 years|Incidence of toxicities, graded according to Common Terminology Criteria for Adverse Events version 4, Up to 2 years|Objective response using RECIST version 1.1, Patients whose best overall response is CR or PR will be classified as having a major objective response., Up to 2 years|Overall survival, Time from start of treatment with recombinant EphB4-HSA fusion protein (start of 2nd course) to death for any cause, assessed up to 2 years|Progression-free survival, Time from start of treatment to 1st documentation of PD or death due to any cause, or death from any cause, assessed up to 2 years</t>
  </si>
  <si>
    <t>DRUG: Cisplatin|DRUG: Docetaxel|DRUG: Gemcitabine Hydrochloride|OTHER: Laboratory Biomarker Analysis|DRUG: Paclitaxel Albumin-Stabilized Nanoparticle Formulation|OTHER: Pharmacological Study|BIOLOGICAL: Recombinant EphB4-HSA Fusion Protein</t>
  </si>
  <si>
    <t>Head and Neck Squamous Cell Carcinoma|Metastatic Pancreatic Adenocarcinoma|Non-Resectable Cholangiocarcinoma|Pancreatic Adenocarcinoma|Recurrent Gallbladder Carcinoma|Recurrent Non-Small Cell Lung Carcinoma|Stage III Pancreatic Cancer|Stage IIIA Gallbladder Cancer|Stage IIIA Non-Small Cell Lung Cancer|Stage IIIB Gallbladder Cancer|Stage IIIB Non-Small Cell Lung Cancer|Stage IV Gallbladder Cancer|Stage IV Non-Small Cell Lung Cancer|Stage IV Pancreatic Cancer|Unresectable Gallbladder Carcinoma|Unresectable Pancreatic Cancer</t>
  </si>
  <si>
    <t>This pilot phase Ib trial studies the side effects and best dose of recombinant EphB4-HSA fusion protein when given together with standard chemotherapy regimens in treating patients with solid tumors that have spread to other places in the body and usually cannot be cured or controlled with treatment (advanced) or have spread to other places in the body (metastatic). Drugs used in chemotherapy, such as recombinant EphB4-HSA fusion protein, paclitaxel albumin-stabilized nanoparticle formulation, gemcitabine hydrochloride, docetaxel, and cisplatin, work in different ways to stop the growth of tumor cells, either by killing the cells, by stopping them from dividing, or by stopping them from spreading. It is not yet known whether standard chemotherapy regimens are more effective with recombinant ephB4-HSA fusion protein in treating advanced or metastatic solid tumors.</t>
  </si>
  <si>
    <t>https://clinicaltrials.gov/study/NCT02495896</t>
  </si>
  <si>
    <t>Recombinant EphB4-HSA Fusion Protein With Standard Chemotherapy Regimens in Treating Patients With Advanced or Metastatic Solid Tumors</t>
  </si>
  <si>
    <t>NCT02495896</t>
  </si>
  <si>
    <t>University of Nebraska Medical Center, Omaha, Nebraska, 68198, United States</t>
  </si>
  <si>
    <t>0668-19-FB|1P50CA127297-01A2</t>
  </si>
  <si>
    <t>University of Nebraska</t>
  </si>
  <si>
    <t>Percentage of subjects with grade 4 thrombocytopenia and grade 3-4 diarrhea, Continuous monitoring will be performed to monitor toxicity using Pocock stopping boundary that yields the probability of crossing the boundary at most 0.05 when the toxicity rate is equal to 0.182 or 0.28 separately., 16 weeks</t>
  </si>
  <si>
    <t>Number of patients able to undergo resection surgery, Regimen will be considered for further investigation if 14 of the 20 patients are able to undergo resection, 16 weeks</t>
  </si>
  <si>
    <t>DRUG: Digoxin|DRUG: 5Fluorouracil|DRUG: Calcium Leucovorin|DRUG: Irinotecan|DRUG: Oxaliplatin</t>
  </si>
  <si>
    <t>Pancreas Cancer|Adenocarcinoma of the Pancreas</t>
  </si>
  <si>
    <t>The purpose of this study is to determine the feasibility and safety of combining digoxin as a modulator of the hypoxia pathway in combination with FOLinic acid, 5-Fluorouracil, IRINotecan and OXaliplatin (FOLFIRINOX) in participants with resectable pancreatic cancer.</t>
  </si>
  <si>
    <t>https://clinicaltrials.gov/study/NCT04141995</t>
  </si>
  <si>
    <t>FOLFIRINOX With Digoxin in Patients With Resectable Pancreatic Cancer</t>
  </si>
  <si>
    <t>NCT04141995</t>
  </si>
  <si>
    <t>University of Alabama at Birmingham Cancer Center, Birmingham, Alabama, 35233, United States|Thomas Hospital, Fairhope, Alabama, 36532, United States|Mobile Infirmary Medical Center, Mobile, Alabama, 36607, United States|University of South Alabama Mitchell Cancer Institute, Mobile, Alabama, 36688, United States|Anchorage Associates in Radiation Medicine, Anchorage, Alaska, 98508, United States|Anchorage Radiation Therapy Center, Anchorage, Alaska, 99504, United States|Alaska Breast Care and Surgery LLC, Anchorage, Alaska, 99508, United States|Alaska Oncology and Hematology LLC, Anchorage, Alaska, 99508, United States|Alaska Regional Hospital, Anchorage, Alaska, 99508, United States|Alaska Women's Cancer Care, Anchorage, Alaska, 99508, United States|Anchorage Oncology Centre, Anchorage, Alaska, 99508, United States|Katmai Oncology Group, Anchorage, Alaska, 99508, United States|Providence Alaska Medical Center, Anchorage, Alaska, 99508, United States|Fairbanks Memorial Hospital, Fairbanks, Alaska, 99701, United States|CTCA at Western Regional Medical Center, Goodyear, Arizona, 85338, United States|Kingman Regional Medical Center, Kingman, Arizona, 86401, United States|Cancer Center at Saint Joseph's, Phoenix, Arizona, 85004, United States|Saint Joseph's Hospital and Medical Center, Phoenix, Arizona, 85013, United States|Mayo Clinic Hospital in Arizona, Phoenix, Arizona, 85054, United States|Mayo Clinic in Arizona, Scottsdale, Arizona, 85259, United States|Mercy Hospital Fort Smith, Fort Smith, Arkansas, 72903, United States|CHI Saint Vincent Cancer Center Hot Springs, Hot Springs, Arkansas, 71913, United States|NEA Baptist Memorial Hospital and Fowler Family Cancer Center - Jonesboro, Jonesboro, Arkansas, 72401, United States|University of Arkansas for Medical Sciences, Little Rock, Arkansas, 72205, United States|Kaiser Permanente-Anaheim, Anaheim, California, 92806, United States|Kaiser Permanente-Deer Valley Medical Center, Antioch, California, 94531, United States|Mission Hope Medical Oncology - Arroyo Grande, Arroyo Grande, California, 93420, United States|PCR Oncology, Arroyo Grande, California, 93420, United States|Sutter Auburn Faith Hospital, Auburn, California, 95602, United States|Sutter Cancer Centers Radiation Oncology Services-Auburn, Auburn, California, 95603, United States|AIS Cancer Center at San Joaquin Community Hospital, Bakersfield, California, 93301, United States|Kaiser Permanente-Baldwin Park, Baldwin Park, California, 91706, United States|Kaiser Permanente-Bellflower, Bellflower, California, 90706, United States|Alta Bates Summit Medical Center-Herrick Campus, Berkeley, California, 94704, United States|Providence Saint Joseph Medical Center/Disney Family Cancer Center, Burbank, California, 91505, United States|Mills-Peninsula Medical Center, Burlingame, California, 94010, United States|Sutter Cancer Centers Radiation Oncology Services-Cameron Park, Cameron Park, California, 95682, United States|Eden Hospital Medical Center, Castro Valley, California, 94546, United States|Community Cancer Institute, Clovis, California, 93611, United States|University Oncology Associates, Clovis, California, 93611, United States|John Muir Medical Center-Concord, Concord, California, 94520, United States|City of Hope Corona, Corona, California, 92882, United States|UC Irvine Health Cancer Center-Newport, Costa Mesa, California, 92627, United States|Sutter Davis Hospital, Davis, California, 95616, United States|City of Hope Comprehensive Cancer Center, Duarte, California, 91010, United States|Epic Care-Dublin, Dublin, California, 94568, United States|Kaiser Permanente Dublin, Dublin, California, 94568, United States|Bay Area Breast Surgeons Inc, Emeryville, California, 94608, United States|Epic Care Partners in Cancer Care, Emeryville, California, 94608, United States|Kaiser Permanente-Fontana, Fontana, California, 92335, United States|Kaiser Permanente-Fremont, Fremont, California, 94538, United States|Palo Alto Medical Foundation-Fremont, Fremont, California, 94538, United States|Fresno Cancer Center, Fresno, California, 93720, United States|Kaiser Permanente-Fresno, Fresno, California, 93720, United States|Saint Jude Medical Center, Fullerton, California, 92835, United States|Marin Cancer Care Inc, Greenbrae, California, 94904, United States|Marin General Hospital, Greenbrae, California, 94904, United States|Kaiser Permanente South Bay, Harbor City, California, 90710, United States|Kaiser Permanente-Irvine, Irvine, California, 92618, United States|UC San Diego Moores Cancer Center, La Jolla, California, 92093, United States|Loma Linda University Medical Center, Loma Linda, California, 92354, United States|Kaiser Permanente Los Angeles Medical Center, Los Angeles, California, 90027, United States|Los Angeles General Medical Center, Los Angeles, California, 90033, United States|USC / Norris Comprehensive Cancer Center, Los Angeles, California, 90033, United States|Kaiser Permanente West Los Angeles, Los Angeles, California, 90034, United States|Cedars Sinai Medical Center, Los Angeles, California, 90048, United States|Contra Costa Regional Medical Center, Martinez, California, 94553-3156, United States|Fremont - Rideout Cancer Center, Marysville, California, 95901, United States|Memorial Medical Center, Modesto, California, 95355, United States|Kaiser Permanente-Modesto, Modesto, California, 95356, United States|Community Hospital of Monterey Peninsula, Monterey, California, 93940, United States|Pacific Cancer Care-Monterey, Monterey, California, 93940, United States|Palo Alto Medical Foundation-Camino Division, Mountain View, California, 94040, United States|Palo Alto Medical Foundation-Gynecologic Oncology, Mountain View, California, 94040, United States|USC Norris Oncology/Hematology-Newport Beach, Newport Beach, California, 92663, United States|Sutter Cancer Research Consortium, Novato, California, 94945, United States|Alta Bates Summit Medical Center - Summit Campus, Oakland, California, 94609, United States|Bay Area Tumor Institute, Oakland, California, 94609, United States|Kaiser Permanente Oakland-Broadway, Oakland, California, 94611, United States|Kaiser Permanente-Oakland, Oakland, California, 94611, United States|Kaiser Permanente-Ontario, Ontario, California, 91761, United States|Saint Joseph Hospital - Orange, Orange, California, 92868, United States|UC Irvine Health/Chao Family Comprehensive Cancer Center, Orange, California, 92868, United States|Desert Regional Medical Center, Palm Springs, California, 92262, United States|Palo Alto Medical Foundation Health Care, Palo Alto, California, 94301, United States|Stanford Cancer Institute Palo Alto, Palo Alto, California, 94304, United States|VA Palo Alto Health Care System, Palo Alto, California, 94304, United States|Kaiser Permanente - Panorama City, Panorama City, California, 91402, United States|Keck Medical Center of USC Pasadena, Pasadena, California, 91105, United States|Kaiser Permanente-Rancho Cordova Cancer Center, Rancho Cordova, California, 95670, United States|Eisenhower Medical Center, Rancho Mirage, California, 92270, United States|Kaiser Permanente- Marshall Medical Offices, Redwood City, California, 94063, United States|Kaiser Permanente-Redwood City, Redwood City, California, 94063, United States|Kaiser Permanente-Richmond, Richmond, California, 94801, United States|Kaiser Permanente-Riverside, Riverside, California, 92505, United States|Rohnert Park Cancer Center, Rohnert Park, California, 94928, United States|Kaiser Permanente-Roseville, Roseville, California, 95661, United States|Sutter Cancer Centers Radiation Oncology Services-Roseville, Roseville, California, 95661, United States|Sutter Roseville Medical Center, Roseville, California, 95661, United States|The Permanente Medical Group-Roseville Radiation Oncology, Roseville, California, 95678, United States|Kaiser Permanente Downtown Commons, Sacramento, California, 95814, United States|Mercy Cancer Center - Sacramento, Sacramento, California, 95816, United States|Sutter Medical Center Sacramento, Sacramento, California, 95816, United States|University of California Davis Comprehensive Cancer Center, Sacramento, California, 95817, United States|Kaiser Permanente-South Sacramento, Sacramento, California, 95823, United States|South Sacramento Cancer Center, Sacramento, California, 95823, United States|Kaiser Permanente Sacramento Medical Center, Sacramento, California, 95825, United States|UC San Diego Medical Center - Hillcrest, San Diego, California, 92103, United States|Kaiser Permanente-San Diego Mission, San Diego, California, 92108, United States|Kaiser Permanente-San Diego Zion, San Diego, California, 92120, United States|Rady Children's Hospital - San Diego, San Diego, California, 92123, United States|Sharp Memorial Hospital, San Diego, California, 92123, United States|Naval Medical Center -San Diego, San Diego, California, 92134, United States|California Pacific Medical Center-Pacific Campus, San Francisco, California, 94115, United States|Kaiser Permanente-San Francisco, San Francisco, California, 94115, United States|Kaiser Permanente-Santa Teresa-San Jose, San Jose, California, 95119, United States|Kaiser Permanente San Leandro, San Leandro, California, 94577, United States|Pacific Central Coast Health Center-San Luis Obispo, San Luis Obispo, California, 93401, United States|Kaiser Permanente-San Marcos, San Marcos, California, 92078, United States|Mills Health Center, San Mateo, California, 94401, United States|Kaiser Permanente-San Rafael, San Rafael, California, 94903, United States|Kaiser San Rafael-Gallinas, San Rafael, California, 94903, United States|Kaiser Permanente Medical Center - Santa Clara, Santa Clara, California, 95051, United States|Palo Alto Medical Foundation-Santa Cruz, Santa Cruz, California, 95065, United States|Mission Hope Medical Oncology - Santa Maria, Santa Maria, California, 93444, United States|Kaiser Permanente-Santa Rosa, Santa Rosa, California, 95403, United States|Sutter Pacific Medical Foundation, Santa Rosa, California, 95403, United States|Kaiser Permanente Cancer Treatment Center, South San Francisco, California, 94080, United States|Kaiser Permanente-South San Francisco, South San Francisco, California, 94080, United States|Saint Helena Hospital, St. Helena, California, 94574, United States|Saint Joseph's Medical Center, Stockton, California, 95204, United States|Kaiser Permanente-Stockton, Stockton, California, 95210, United States|Palo Alto Medical Foundation-Sunnyvale, Sunnyvale, California, 94086, United States|Gene Upshaw Memorial Tahoe Forest Cancer Center, Truckee, California, 96161, United States|City of Hope Upland, Upland, California, 91786, United States|Kaiser Permanente Medical Center-Vacaville, Vacaville, California, 95688, United States|Kaiser Permanente-Vallejo, Vallejo, California, 94589, United States|Sutter Solano Medical Center/Cancer Center, Vallejo, California, 94589, United States|Kaiser Permanente-Walnut Creek, Walnut Creek, California, 94596, United States|Epic Care Cyberknife Center, Walnut Creek, California, 94597, United States|John Muir Medical Center-Walnut Creek, Walnut Creek, California, 94598, United States|City of Hope West Covina, West Covina, California, 91790, United States|Presbyterian Intercommunity Hospital, Whittier, California, 90602, United States|Woodland Memorial Hospital, Woodland, California, 95695, United States|Kaiser Permanente-Woodland Hills, Woodland Hills, California, 91367, United States|Rocky Mountain Cancer Centers-Aurora, Aurora, Colorado, 80012, United States|The Medical Center of Aurora, Aurora, Colorado, 80012, United States|UCHealth University of Colorado Hospital, Aurora, Colorado, 80045, United States|Boulder Community Foothills Hospital, Boulder, Colorado, 80303, United States|Rocky Mountain Cancer Centers-Boulder, Boulder, Colorado, 80304, United States|Rocky Mountain Cancer Centers - Centennial, Centennial, Colorado, 80112, United States|Penrose-Saint Francis Healthcare, Colorado Springs, Colorado, 80907, United States|Rocky Mountain Cancer Centers-Penrose, Colorado Springs, Colorado, 80907, United States|UCHealth Memorial Hospital Central, Colorado Springs, Colorado, 80909, United States|Memorial Hospital North, Colorado Springs, Colorado, 80920, United States|Saint Francis Cancer Center, Colorado Springs, Colorado, 80923, United States|Cancer Center of Colorado at Sloan's Lake, Denver, Colorado, 80204, United States|Denver Health Medical Center, Denver, Colorado, 80204, United States|Kaiser Permanente-Franklin, Denver, Colorado, 80205, United States|National Jewish Health-Main Campus, Denver, Colorado, 80206, United States|The Women's Imaging Center, Denver, Colorado, 80209, United States|AdventHealth Porter, Denver, Colorado, 80210, United States|Colorado Blood Cancer Institute, Denver, Colorado, 80218, United States|Presbyterian - Saint Lukes Medical Center - Health One, Denver, Colorado, 80218, United States|Rocky Mountain Cancer Centers-Midtown, Denver, Colorado, 80218, United States|Saint Joseph Hospital - Cancer Centers of Colorado, Denver, Colorado, 80218, United States|Rocky Mountain Cancer Centers-Rose, Denver, Colorado, 80220, United States|Rose Medical Center, Denver, Colorado, 80220, United States|CommonSpirit Cancer Center Mercy, Durango, Colorado, 81301, United States|Mercy Medical Center, Durango, Colorado, 81301, United States|Mountain Blue Cancer Care Center - Swedish, Englewood, Colorado, 80113, United States|Rocky Mountain Cancer Centers - Swedish, Englewood, Colorado, 80113, United States|Swedish Medical Center, Englewood, Colorado, 80113, United States|Poudre Valley Hospital, Fort Collins, Colorado, 80524, United States|Mountain Blue Cancer Care Center, Golden, Colorado, 80401, United States|National Jewish Health-Western Hematology Oncology, Golden, Colorado, 80401, United States|Saint Mary's Hospital and Regional Medical Center, Grand Junction, Colorado, 81501, United States|Grand Valley Oncology, Grand Junction, Colorado, 81505, United States|Banner North Colorado Medical Center, Greeley, Colorado, 80631, United States|Rocky Mountain Cancer Centers-Greenwood Village, Greenwood Village, Colorado, 80111, United States|Good Samaritan Hospital - Cancer Centers of Colorado, Lafayette, Colorado, 80026, United States|Kaiser Permanente-Rock Creek, Lafayette, Colorado, 80026, United States|Rocky Mountain Cancer Centers-Lakewood, Lakewood, Colorado, 80228, United States|Saint Anthony Hospital, Lakewood, Colorado, 80228, United States|Rocky Mountain Cancer Centers-Littleton, Littleton, Colorado, 80120, United States|AdventHealth Littleton, Littleton, Colorado, 80122, United States|Kaiser Permanente-Lone Tree, Lone Tree, Colorado, 80124, United States|Rocky Mountain Cancer Centers-Sky Ridge, Lone Tree, Colorado, 80124, United States|Sky Ridge Medical Center, Lone Tree, Colorado, 80124, United States|Longmont United Hospital, Longmont, Colorado, 80501, United States|Rocky Mountain Cancer Centers-Longmont, Longmont, Colorado, 80501, United States|Banner North Colorado Medical Center - Loveland Campus, Loveland, Colorado, 80539, United States|AdventHealth Parker, Parker, Colorado, 80138, United States|Rocky Mountain Cancer Centers-Parker, Parker, Colorado, 80138, United States|Saint Mary Corwin Medical Center, Pueblo, Colorado, 81004, United States|Rocky Mountain Cancer Centers - Pueblo, Pueblo, Colorado, 81008, United States|National Jewish Health-Northern Hematology Oncology, Thornton, Colorado, 80260, United States|Rocky Mountain Cancer Centers-Thornton, Thornton, Colorado, 80260, United States|Intermountain Health Lutheran Hospital, Wheat Ridge, Colorado, 80401, United States|Smilow Cancer Hospital-Derby Care Center, Derby, Connecticut, 06418, United States|Smilow Cancer Hospital Care Center-Fairfield, Fairfield, Connecticut, 06824, United States|Smilow Cancer Hospital Care Center at Glastonbury, Glastonbury, Connecticut, 06033, United States|Smilow Cancer Hospital Care Center at Greenwich, Greenwich, Connecticut, 06830, United States|Smilow Cancer Hospital Care Center - Guilford, Guilford, Connecticut, 06437, United States|Smilow Cancer Hospital Care Center at Saint Francis, Hartford, Connecticut, 06105, United States|Smilow Cancer Center/Yale-New Haven Hospital, New Haven, Connecticut, 06510, United States|Yale University, New Haven, Connecticut, 06520, United States|Yale-New Haven Hospital North Haven Medical Center, North Haven, Connecticut, 06473, United States|Eastern Connecticut Hematology and Oncology Associates, Norwich, Connecticut, 06360, United States|Smilow Cancer Hospital-Orange Care Center, Orange, Connecticut, 06477, United States|Stamford Hospital/Bennett Cancer Center, Stamford, Connecticut, 06904, United States|Smilow Cancer Hospital-Torrington Care Center, Torrington, Connecticut, 06790, United States|Smilow Cancer Hospital Care Center-Trumbull, Trumbull, Connecticut, 06611, United States|Smilow Cancer Hospital-Waterbury Care Center, Waterbury, Connecticut, 06708, United States|Smilow Cancer Hospital Care Center - Waterford, Waterford, Connecticut, 06385, United States|Veterans Affairs Connecticut Healthcare System-West Haven Campus, West Haven, Connecticut, 06516, United States|Beebe Medical Center, Lewes, Delaware, 19958, United States|Beebe South Coastal Health Campus, Millville, Delaware, 19967, United States|Delaware Clinical and Laboratory Physicians PA, Newark, Delaware, 19713,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States|TidalHealth Nanticoke / Allen Cancer Center, Seaford, Delaware, 19973, United States|Christiana Care Health System-Wilmington Hospital, Wilmington, Delaware, 19801, United States|MedStar Georgetown University Hospital, Washington D.C., District of Columbia, 20007, United States|MedStar Washington Hospital Center, Washington D.C., District of Columbia, 20010, United States|Sibley Memorial Hospital, Washington D.C., District of Columbia, 20016, United States|Mount Sinai Comprehensive Cancer Center at Aventura, Aventura, Florida, 33180, United States|UM Sylvester Comprehensive Cancer Center at Coral Gables, Coral Gables, Florida, 33146, United States|UM Sylvester Comprehensive Cancer Center at Coral Springs, Coral Springs, Florida, 33065, United States|Broward Health North, Deerfield Beach, Florida, 33064, United States|UM Sylvester Comprehensive Cancer Center at Deerfield Beach, Deerfield Beach, Florida, 33442, United States|Holy Cross Hospital, Fort Lauderdale, Florida, 33308, United States|Broward Health Medical Center, Fort Lauderdale, Florida, 33316, United States|UF Health Cancer Institute - Gainesville, Gainesville, Florida, 32610, United States|Memorial Regional Hospital/Joe DiMaggio Children's Hospital, Hollywood, Florida, 33021, United States|UM Sylvester Comprehensive Cancer Center at Hollywood, Hollywood, Florida, 33021, United States|Mayo Clinic in Florida, Jacksonville, Florida, 32224-9980, United States|The Watson Clinic, Lakeland, Florida, 33805, United States|University of Miami Miller School of Medicine-Sylvester Cancer Center, Miami, Florida, 33136, United States|Miami Cancer Institute, Miami, Florida, 33176, United States|UM Sylvester Comprehensive Cancer Center at Kendall, Miami, Florida, 33176, United States|Mount Sinai Medical Center, Miami Beach, Florida, 33140, United States|Health Central, Ocoee, Florida, 34761, United States|Orlando Health Cancer Institute, Orlando, Florida, 32806, United States|Memorial Hospital West, Pembroke Pines, Florida, 33028, United States|UM Sylvester Comprehensive Cancer Center at Plantation, Plantation, Florida, 33324, United States|Saint Joseph's Hospital/Children's Hospital-Tampa, Tampa, Florida, 33607, United States|Moffitt Cancer Center, Tampa, Florida, 33612, United States|Indian River Medical Center, Vero Beach, Florida, 32960, United States|University Cancer and Blood Center LLC, Athens, Georgia, 30607, United States|Emory University Hospital Midtown, Atlanta, Georgia, 30308, United States|Piedmont Hospital, Atlanta, Georgia, 30309, United States|Emory University Hospital/Winship Cancer Institute, Atlanta, Georgia, 30322, United States|Emory Saint Joseph's Hospital, Atlanta, Georgia, 30342, United States|Northside Hospital, Atlanta, Georgia, 30342, United States|Augusta University Medical Center, Augusta, Georgia, 30912, United States|Northeast Georgia Medical Center Braselton, Braselton, Georgia, 30517, United States|John B Amos Cancer Center, Columbus, Georgia, 31904, United States|Northside Hospital-Forsyth, Cumming, Georgia, 30041, United States|Emory Decatur Hospital, Decatur, Georgia, 30033, United States|Northside Hospital - Duluth, Duluth, Georgia, 30096, United States|Northeast Georgia Medical Center-Gainesville, Gainesville, Georgia, 30501, United States|The Longstreet Clinic - Gainesville, Gainesville, Georgia, 30501, United States|Northside Hospital - Gwinnett, Lawrenceville, Georgia, 30046, United States|Atrium Health Navicent, Macon, Georgia, 31201, United States|Central Georgia Gynecologic Oncology, Macon, Georgia, 31201, United States|CTCA at Southeastern Regional Medical Center, Newnan, Georgia, 30265, United States|Harbin Clinic Medical Oncology and Clinical Research, Rome, Georgia, 30165, United States|Low Country Cancer Care, Savannah, Georgia, 31404, United States|Memorial Health University Medical Center, Savannah, Georgia, 31404, United States|Summit Cancer Care-Memorial, Savannah, Georgia, 31404, United States|Lewis Cancer and Research Pavilion at Saint Joseph's/Candler, Savannah, Georgia, 31405, United States|Summit Cancer Care-Candler, Savannah, Georgia, 31405, United States|Suburban Hematology Oncology Associates - Snellville, Snellville, Georgia, 30078, United States|Lewis Hall Singletary Oncology Center, Thomasville, Georgia, 31792, United States|South Georgia Medical Center/Pearlman Cancer Center, Valdosta, Georgia, 31602, United States|Hawaii Cancer Care Inc - Waterfront Plaza, Honolulu, Hawaii, 96813, United States|Island Urology, Honolulu, Hawaii, 96813, United States|Queen's Cancer Cenrer - POB I, Honolulu, Hawaii, 96813, United States|Queen's Medical Center, Honolulu, Hawaii, 96813, United States|Straub Clinic and Hospital, Honolulu, Hawaii, 96813, United States|University of Hawaii Cancer Center, Honolulu, Hawaii, 96813, United States|Hawaii Cancer Care Inc-Liliha, Honolulu, Hawaii, 96817, United States|Hawaii Diagnostic Radiology Services LLC, Honolulu, Hawaii, 96817, United States|Kuakini Medical Center, Honolulu, Hawaii, 96817, United States|Queen's Cancer Center - Kuakini, Honolulu, Hawaii, 96817, United States|The Cancer Center of Hawaii-Liliha, Honolulu, Hawaii, 96817, United States|Kaiser Permanente Moanalua Medical Center, Honolulu, Hawaii, 96819, United States|Kapiolani Medical Center for Women and Children, Honolulu, Hawaii, 96826, United States|Straub Medical Center - Kahului Clinic, Kahului, Hawaii, 96732, United States|Castle Medical Center, Kailua, Hawaii, 96734, United States|Wilcox Memorial Hospital and Kauai Medical Clinic, Lihue, Hawaii, 96766, United States|Hawaii Cancer Care - Westridge, â€˜Aiea, Hawaii, 96701, United States|Pali Momi Medical Center, â€˜Aiea, Hawaii, 96701, United States|Queen's Cancer Center - Pearlridge, â€˜Aiea, Hawaii, 96701, United States|Straub Pearlridge Clinic, â€˜Aiea, Hawaii, 96701, United States|The Cancer Center of Hawaii-Pali Momi, â€˜Aiea, Hawaii, 96701, United States|The Queen's Medical Center - West Oahu, â€˜Ewa Beach, Hawaii, 96706, United States|Saint Alphonsus Cancer Care Center-Boise, Boise, Idaho, 83706, United States|Saint Luke's Cancer Institute - Boise, Boise, Idaho, 83712, United States|Saint Alphonsus Cancer Care Center-Caldwell, Caldwell, Idaho, 83605, United States|Kootenai Health - Coeur d'Alene, Coeur d'Alene, Idaho, 83814, United States|Walter Knox Memorial Hospital, Emmett, Idaho, 83617, United States|Saint Luke's Cancer Institute - Fruitland, Fruitland, Idaho, 83619, United States|Idaho Urologic Institute-Meridian, Meridian, Idaho, 83642, United States|Saint Luke's Cancer Institute - Meridian, Meridian, Idaho, 83642, United States|Saint Alphonsus Cancer Care Center-Nampa, Nampa, Idaho, 83687, United States|Saint Luke's Cancer Institute - Nampa, Nampa, Idaho, 83687, United States|Kootenai Clinic Cancer Services - Post Falls, Post Falls, Idaho, 83854, United States|Kootenai Clinic Cancer Services - Sandpoint, Sandpoint, Idaho, 83864, United States|Saint Luke's Cancer Institute - Twin Falls, Twin Falls, Idaho, 83301, United States|OSF Saint Anthony's Health Center, Alton, Illinois, 62002, United States|Rush-Copley Medical Center, Aurora, Illinois, 60504, United States|OSF Saint Joseph Medical Center, Bloomington, Illinois, 61701, United States|Illinois CancerCare-Bloomington, Bloomington, Illinois, 61704,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States|Mount Sinai Hospital Medical Center, Chicago, Illinois, 60608, United States|Northwestern University, Chicago, Illinois, 60611, United States|John H Stroger Jr Hospital of Cook County, Chicago, Illinois, 60612, United States|Rush MD Anderson Cancer Center, Chicago, Illinois, 60612, United States|University of Illinois, Chicago, Illinois, 60612, United States|Swedish Covenant Hospital, Chicago, Illinois, 60625, United States|University of Chicago Comprehensive Cancer Center, Chicago, Illinois, 60637, United States|Advocate Illinois Masonic Medical Center, Chicago, Illinois, 60657, United States|AMG Crystal Lake - Oncology, Crystal Lake, Illinois, 60014, United States|Carle at The Riverfront, Danville, Illinois, 61832, United States|Cancer Care Specialists of Illinois - Decatur, Decatur, Illinois, 62526, United States|Decatur Memorial Hospital, Decatur, Illinois, 62526, United States|Northwestern Medicine Cancer Center Kishwaukee, DeKalb, Illinois, 60115, United States|Illinois CancerCare-Dixon, Dixon, Illinois, 61021, United States|Carle Physician Group-Effingham, Effingham, Illinois, 62401, United States|Crossroads Cancer Center, Effingham, Illinois, 62401, United States|Ascension Alexian Brothers - Elk Grove Village, Elk Grove Village, Illinois, 60007, United States|Elmhurst Memorial Hospital, Elmhurst, Illinois, 60126, United States|Illinois CancerCare-Eureka, Eureka, Illinois, 61530, United States|NorthShore University HealthSystem-Evanston Hospital, Evanston, Illinois, 60201, United States|Saint Francis Hospital, Evanston, Illinois, 60202, United States|Illinois CancerCare-Galesburg, Galesburg, Illinois, 61401, United States|Western Illinois Cancer Treatment Center, Galesburg, Illinois, 61401, United States|Northwestern Medicine Cancer Center Delnor, Geneva, Illinois, 60134, United States|NorthShore University HealthSystem-Glenbrook Hospital, Glenview, Illinois, 60026, United States|Ingalls Memorial Hospital, Harvey, Illinois, 60426, United States|NorthShore University HealthSystem-Highland Park Hospital, Highland Park, Illinois, 60035, United States|Duly Health and Care Joliet, Joliet, Illinois, 60435, United States|Presence Saint Mary's Hospital, Kankakee, Illinois, 60901, United States|Illinois CancerCare-Kewanee Clinic, Kewanee, Illinois, 61443, United States|Northwestern Medicine Lake Forest Hospital, Lake Forest, Illinois, 60045, United States|AMG Libertyville - Oncology, Libertyville, Illinois, 60048, United States|Illinois CancerCare-Macomb, Macomb, Illinois, 61455, United States|Carle Physician Group-Mattoon/Charleston, Mattoon, Illinois, 61938, United States|Loyola University Medical Center, Maywood, Illinois, 60153, United States|Marjorie Weinberg Cancer Center at Loyola-Gottlieb, Melrose Park, Illinois, 60160, United States|Trinity Medical Center, Moline, Illinois, 61265, United States|SSM Health Good Samaritan, Mount Vernon, Illinois, 62864, United States|Edward Hospital/Cancer Center, Naperville, Illinois, 60540, United States|UC Comprehensive Cancer Center at Silver Cross, New Lenox, Illinois, 60451, United States|Cancer Care Center of O'Fallon, O'Fallon, Illinois, 62269, United States|University of Chicago Medicine-Orland Park, Orland Park, Illinois, 60462, United States|Illinois CancerCare-Ottawa Clinic, Ottawa, Illinois, 61350, United States|Radiation Oncology of Northern Illinois, Ottawa, Illinois, 61350, United States|Illinois CancerCare-Pekin, Pekin, Illinois, 61554, United States|OSF Saint Francis Radiation Oncology at Pekin, Pekin, Illinois, 61554, United States|Illinois CancerCare-Peoria, Peoria, Illinois, 61615, United States|OSF Saint Francis Radiation Oncology at Peoria Cancer Center, Peoria, Illinois, 61615, United States|Methodist Medical Center of Illinois, Peoria, Illinois, 61636, United States|OSF Saint Francis Medical Center, Peoria, Illinois, 61637, United States|Illinois CancerCare-Peru, Peru, Illinois, 61354, United States|Valley Radiation Oncology, Peru, Illinois, 61354, United States|Edward Hospital/Cancer Center?Plainfield, Plainfield, Illinois, 60585, United States|Illinois CancerCare-Princeton, Princeton, Illinois, 61356, United States|Hematology Oncology Associates of Illinois - Skokie, Skokie, Illinois, 60076, United States|North Shore Medical Center, Skokie, Illinois, 60076, United States|Central Illinois Hematology Oncology Center, Springfield, Illinois, 62702, United States|Southern Illinois University School of Medicine, Springfield, Illinois, 62702, United States|Springfield Clinic, Springfield, Illinois, 62702, United States|Springfield Memorial Hospital, Springfield, Illinois, 62781, United States|Southwest Illinois Health Services LLP, Swansea, Illinois, 62226, United States|Carle Cancer Center, Urbana, Illinois, 61801, United States|The Carle Foundation Hospital, Urbana, Illinois, 61801, United States|Northwestern Medicine Cancer Center Warrenville, Warrenville, Illinois, 60555, United States|Illinois CancerCare - Washington, Washington, Illinois, 61571, United States|Rush-Copley Healthcare Center, Yorkville, Illinois, 60560, United States|Midwestern Regional Medical Center, Zion, Illinois, 60099, United States|Michiana Hematology Oncology PC-Crown Point, Crown Point, Indiana, 46307, United States|Michiana Hematology Oncology PC-Elkhart, Elkhart, Indiana, 46514, United States|Deaconess Clinic Downtown, Evansville, Indiana, 47713, United States|Indiana University/Melvin and Bren Simon Cancer Center, Indianapolis, Indiana, 46202, United States|Sidney and Lois Eskenazi Hospital, Indianapolis, Indiana, 46202, United States|Community Cancer Center East, Indianapolis, Indiana, 46219, United States|Community Cancer Center South, Indianapolis, Indiana, 46227, United States|Community Cancer Center North, Indianapolis, Indiana, 46256, United States|Springmill Medical Center, Indianapolis, Indiana, 46290, United States|Community Howard Regional Health, Kokomo, Indiana, 46904, United States|IU Health Arnett Cancer Care, Lafayette, Indiana, 47904, United States|Franciscan Saint Anthony Health-Michigan City, Michigan City, Indiana, 46360, United States|Woodland Cancer Care Center, Michigan City, Indiana, 46360, United States|Memorial Regional Cancer Center Day Road, Mishawaka, Indiana, 46545, United States|Michiana Hematology Oncology PC-Mishawaka, Mishawaka, Indiana, 46545, United States|Baptist Health Floyd, New Albany, Indiana, 47150, United States|Chancellor Center for Oncology, Newburgh, Indiana, 47630, United States|Michiana Hematology Oncology PC-Plymouth, Plymouth, Indiana, 46563, United States|Reid Health, Richmond, Indiana, 47374, United States|Memorial Hospital of South Bend, South Bend, Indiana, 46601, United States|Michiana Hematology Oncology PC-Westville, Westville, Indiana, 46391, United States|Mary Greeley Medical Center, Ames, Iowa, 50010, United States|McFarland Clinic - Ames, Ames, Iowa, 50010, United States|McFarland Clinic - Boone, Boone, Iowa, 50036, United States|Saint Anthony Regional Hospital, Carroll, Iowa, 51401, United States|Physicians' Clinic of Iowa PC, Cedar Rapids, Iowa, 52402, United States|Mercy Hospital, Cedar Rapids, Iowa, 52403, United States|Oncology Associates at Mercy Medical Center, Cedar Rapids, Iowa, 52403, United States|Mercy Cancer Center-W</t>
  </si>
  <si>
    <t>NCI-2015-00054|NCI-2015-00054|EAY131|EAY131|U10CA180820|U24CA196172</t>
  </si>
  <si>
    <t>Allocation: NON_RANDOMIZED|Intervention Model: PARALLEL|Masking: NONE|Primary Purpose: SCREENING</t>
  </si>
  <si>
    <t>Overall survival (OS), Will be evaluated specifically for each drug (or step). OS will be estimated using the Kaplan-Meier method., From start of treatment on that step until death, or censored at the date of last contact, assessed up to 3 years|6-month progression free survival (PFS) rate, Progression free survival is defined as time from treatment start date to date of progression or death from any cause, whichever occurs first. Disease progression was evaluated using the Response Evaluation Criteria in Solid Tumors version 1.1, the Cheson (2014) criteria for lymphoma patients, and the Response Assessment in Neuro-Oncology criteria for glioblastoma patients. Please refer to the protocol for detailed definitions of disease progression. 6 month PFS rate was estimated using the Kaplan-Meier method, which can provide a point estimate for any specific time point., From start of treatment on that step until determination of disease progression or death from any cause, censored at the date of last disease assessment for patients who have not progressed, assessed at 6 months|Progression free survival, PFS was defined as time from treatment start date to date of disease progression or death from any causes, whichever occurred first. Median PFS was estimated using the Kaplan-Meier method. Disease progression was evaluated using the Response Evaluation Criteria in Solid Tumors version 1.1, the Cheson (2014) criteria for lymphoma patients, and the Response Assessment in Neuro-Oncology criteria for glioblastoma patients. Please refer to the protocol for detailed definitions of disease progression., From start of treatment on that step until determination of disease progression or death from any cause, censored at the date of last disease assessment for patients who have not progressed, assessed up to 3 years</t>
  </si>
  <si>
    <t>Objective response rate (ORR), ORR is defined as the percentage of patients whose tumors have a complete or partial response to treatment among analyzable patients. Objective response is defined consistent with Response Evaluation Criteria in Solid Tumors version 1.1, the Cheson (2014) criteria for lymphoma patients, and the Response Assessment in Neuro-Oncology criteria for glioblastoma patients. 90% two-sided confidence interval is calculated for ORR. For the purposes of this study, patients should be re-evaluated for response:
* For treatments given in 21 day (3 week) cycles: every 3 cycles (9 weeks) for the first 33 cycles, and every 4 cycles thereafter (12 weeks)
* For treatments given in 28 day (4 week) cycles: every 2 cycles (8 weeks) for the first 26 cycles, and every three cycles thereafter (12 weeks)
* For treatments given in 42 day (6 week) cycles: every 2 cycles (12 weeks), Up to 3 years</t>
  </si>
  <si>
    <t>DRUG: Adavosertib|DRUG: Afatinib|DRUG: Afatinib Dimaleate|DRUG: Binimetinib|PROCEDURE: Biopsy Procedure|PROCEDURE: Biospecimen Collection|DRUG: Capivasertib|PROCEDURE: Computed Tomography|DRUG: Copanlisib|DRUG: Copanlisib Hydrochloride|DRUG: Crizotinib|OTHER: Cytology Specimen Collection Procedure|DRUG: Dabrafenib|DRUG: Dabrafenib Mesylate|DRUG: Dasatinib|DRUG: Defactinib|DRUG: Defactinib Hydrochloride|PROCEDURE: Echocardiography Test|DRUG: Erdafitinib|DRUG: Fexagratinib|DRUG: Ipatasertib|OTHER: Laboratory Biomarker Analysis|DRUG: Larotrectinib|DRUG: Larotrectinib Sulfate|PROCEDURE: Magnetic Resonance Imaging|PROCEDURE: Multigated Acquisition Scan|BIOLOGICAL: Nivolumab|DRUG: Osimertinib|DRUG: Palbociclib|BIOLOGICAL: Pertuzumab|DRUG: PI3K-beta Inhibitor GSK2636771|PROCEDURE: Radiologic Examination|PROCEDURE: Radionuclide Imaging|BIOLOGICAL: Relatlimab|DRUG: Sapanisertib|DRUG: Sunitinib Malate|DRUG: Taselisib|DRUG: Trametinib|BIOLOGICAL: Trastuzumab|BIOLOGICAL: Trastuzumab Emtansine|DRUG: Ulixertinib|DRUG: Vismodegib</t>
  </si>
  <si>
    <t>Advanced Lymphoma|Advanced Malignant Solid Neoplasm|Bladder Carcinoma|Breast Carcinoma|Cervical Carcinoma|Colon Carcinoma|Colorectal Carcinoma|Endometrial Carcinoma|Esophageal Carcinoma|Exocrine Pancreas Carcinoma|Gastric Carcinoma|Glioma|Head and Neck Carcinoma|Hematopoietic and Lymphoid Cell Neoplasm|Kidney Carcinoma|Liver Carcinoma|Lung Carcinoma|Lymphoma|Malignant Uterine Corpus Neoplasm|Malignant Uterine Neoplasm|Melanoma|Multiple Myeloma|Ovarian Carcinoma|Prostate Carcinoma|Rectal Carcinoma|Recurrent Bladder Carcinoma|Recurrent Breast Carcinoma|Recurrent Cervical Carcinoma|Recurrent Colon Carcinoma|Recurrent Colorectal Carcinoma|Recurrent Esophageal Carcinoma|Recurrent Gastric Carcinoma|Recurrent Glioma|Recurrent Head and Neck Carcinoma|Recurrent Liver Carcinoma|Recurrent Lung Carcinoma|Recurrent Lymphoma|Recurrent Malignant Solid Neoplasm|Recurrent Malignant Uterine Corpus Neoplasm|Recurrent Melanoma|Recurrent Multiple Myeloma|Recurrent Ovarian Carcinoma|Recurrent Pancreatic Carcinoma|Recurrent Prostate Carcinoma|Recurrent Rectal Carcinoma|Recurrent Skin Carcinoma|Recurrent Thyroid Gland Carcinoma|Refractory Lymphoma|Refractory Malignant Solid Neoplasm|Refractory Multiple Myeloma|Skin Carcinoma|Thyroid Gland Carcinoma</t>
  </si>
  <si>
    <t>This phase II MATCH screening and multi-sub-trial studies how well treatment that is directed by genetic testing works in patients with solid tumors, lymphomas, or multiple myelomas that may have spread from where it first started to nearby tissue, lymph nodes, or distant parts of the body (advanced) and does not respond to treatment (refractory). Patients must have progressed following at least one line of standard treatment or for which no agreed upon treatment approach exists. Genetic tests look at the unique genetic material (genes) of patients' tumor cells. Patients with genetic abnormalities (such as mutations, amplifications, or translocations) may benefit more from treatment which targets their tumor's particular genetic abnormality. Identifying these genetic abnormalities first may help doctors plan better treatment for patients with solid tumors, lymphomas, or multiple myeloma.</t>
  </si>
  <si>
    <t>https://clinicaltrials.gov/study/NCT02465060</t>
  </si>
  <si>
    <t>Targeted Therapy Directed by Genetic Testing in Treating Patients With Advanced Refractory Solid Tumors, Lymphomas, or Multiple Myeloma (The MATCH Screening Trial)</t>
  </si>
  <si>
    <t>NCT02465060</t>
  </si>
  <si>
    <t>San Raffaele Hospital, Milan, Lombardy, 20132, Italy</t>
  </si>
  <si>
    <t>GR-2021-12374985</t>
  </si>
  <si>
    <t>Allocation: RANDOMIZED|Intervention Model: PARALLEL|Masking: SINGLE (OUTCOMES_ASSESSOR)|Primary Purpose: PREVENTION</t>
  </si>
  <si>
    <t>Ministero della Salute, Italy</t>
  </si>
  <si>
    <t>IRCCS San Raffaele</t>
  </si>
  <si>
    <t>Hospital costs, Hospital-related costs will be collected for all patients included in the study over a 90-day postoperative period. These costs include expenses directly associated with patient care, such as the prehabilitation program (staff time, facilities, equipment, and sessions), surgical procedures, length of hospital stay, management of complications, remissions, and follow-up visits within 90 days after surgery. Comparing hospital costs between patients receiving prehabilitation and those undergoing standard care will provide valuable insight into the economic impact of prehabilitation on healthcare resource utilization during the early postoperative period., 90 days after surgery</t>
  </si>
  <si>
    <t>Time to patient functional recovery (TFR), TFR will be measured by subtracting the date of surgery from the date when participants achieve standardized criteria (tolerance of oral intake, recovery of lower gastrointestinal function, adequate pain control on oral analgesia, ability to mobilize and self-care and no evidence of untreated medical problems), 90 days after surgery|Lenght of stay (LOS), LOS will be measured by subtracting the date of surgery from the date of discharge, 90 days after surgery|Functional capacity, Functional capacity will be measured by the 6-minute walking test, timed up and go test (TUG), gait speed assessment, handgrip strength test, and compared between groups on the day before surgery, at 30-60-90 days after surgery., One day before surgery; 30 days after surgery; 60 days after surgery; 90 days after surgery|Nutritional status, Nutritional status will be measured by weight (kg), height (cm), and body mass index (kg/m2), and nutritional screening questionnaires (mini nutritional assessment - MNA, patient-generated - subjective global assessment - PG-SGA) and compared between groups at baseline, on the day before surgery, at 30, 60, 90 days after surgery.., One day before surgery; 30 days after surgery; 60 days after surgery; 90 days after surgery.|Bioimpedance analysis (BIA) derived body composition, Extracellular and intracellular water as % of total body water, fat mass (FM) as % of body weight, skeletal muscle mass (SK) as % of fat-free mass (FFM), phase angle (PAÂ°) and intramuscular fat mass (IMAT) will be assessed using bioimpedance analysis and compared between groups at baseline, on the day before surgery, at 30, 60, 90 days after surgery., One day before surgery; 30 days after surgery; 60 days after surgery; 90 days after surgery|Computed tomography derived body composition, Skeletal muscle area (cm2), visceral fat area (cm2) and intra-muscular fat infiltration will be measured at the level of the third lumbar vertebra using preoperative CT scan imaging and compared between groups at baseline and on the day before surgery., One day before surgery.|Generic health-related quality of life, Generic health-related quality of life will be measured using the Patient Reported Outcome Measure Information System (PROMIS)-29+2 Profile v2.1 (PROPr), a questionnaire designed to measure self-reported physical, mental and social health and wellbeing. Questions are ranked on a 5-point Likert Scale. Each domain (Depression, Anxiety, Physical Function, Pain Interference, Fatigue, Sleep Disturbance, and Ability to Participate in Social Roles and Activities) is scored from 4 to 20. For negative domains (i.e. Depression), lower scores represent better outcomes, higher scores represent worse outcomes. For positive domains (i.e. Physical function), lower scores represent worse outcomes, higher scores represent better outcomes., One day before surgery; 30 days after surgery; 60 days after surgery; 90 days after surgery|Disease-specific health-related quality of life, Disease-specific health-related quality of life will be measured using the EORTC QLQ C30 and PAN-26 questionnaires, which have been validated to assess quality of life in cancer patients.
EORTC QLQ C30 is a generic core questionnaire that measures health-related quality of life in patients with any cancer. It comprises a total of 30 items on 15 quality of life scales. EORTC QLQ PAN-26, is the pancreatic cancer module that supplements the EORTC QLQ-C30. The module comprises 26 questions that share the 4-level ordinal response options with QLQ-C30., One day before surgery; 30 days after surgery; 60 days after surgery; 90 days after surgery|Patient reported anxiety and depression, Patient reported anxiety and depression will be measured using the Hospital Anxiety and Depression Scale (HADS) questionnaire and compared at baseline, preoperatively, at 30, 60, 90 days after surgery.
It comprises seven questions for anxiety and seven questions for depression, and the two domains are scored separately. It has been validated in many languages, countries, and settings., One day before surgery; 30 days after surgery; 60 days after surgery; 90 days after surgery.|Patient engagement and activation, Patient engagement and activation will be measured using the Patient Activation Measure (PAM)-13, a 13-item questionnaire measuring patients' self-reported knowledge, motivation, and skills for self-management. The Italian version of the questionnaire has been validated in a sample of chronically ill patients. The minimal important difference is 5 points.
PAM-13 will be administered and compared between groups at baseline, preoperatively, 30 days after surgery; 60 days after surgery; 90 days after surgery., One day before surgery; 30 days after surgery; 60 days after surgery; 90 days after surgery.|Pro-inflammatory cytokines, Circulating levels of tumor necrosis factor alpha (TNF-Î±), interleukin 1 (IL-1), interleukin 6 (IL-6), interferon gamma (IFN-Î³), and macrophage inflammatory protein Î± (MIP-1Î±) will be assessed by luminex immunoassays and compared between groups at baseline and one day before surgery., One day before surgery|Cancer cachexia related factors, Enzyme-linked immunosorbent assay (ELISA) will be used to measure the serum levels of the following cachexia-related factors: Activin A, carnosine dipeptidase-1 and zinc-Î±2-glycoprotein. The circulating levels will be compared between groups at baseline and one day before surgery., One day before surgery</t>
  </si>
  <si>
    <t>Comprehensive Complication Index (CCI), Postoperative complications occurring during the index admission or in a subsequent readmission, when related to surgery, will be recorded up to 90 days after surgery and graded by severity using the Dindo-Clavien classification and the Comprehensive Complication index (CCI).
The Dindo-Clavien system grades complications according to the therapy needed for treatment: Grade I, are complications that require bedside management; Grade II, are complications that require pharmacologic treatment; Grade III, are complications that require surgical or radiologic intervention and; Grade IV, are complications that require intensive care treatment. Dindo-Clavien Grade III or above are considered severe postoperative complications.
The CCI, derived from the Dindo-Clavien system, is a validated metric summarizing the complete spectrum of complications that occurred and their severity in a single score ranging from 0 to 100., 90 days after surgery</t>
  </si>
  <si>
    <t>OTHER: Multimodal Prehabilitation</t>
  </si>
  <si>
    <t>Pancreatic Cancer|Periampullary Cancer|Frailty Syndrome|Malnutrition|Perioperative/Postoperative Complications</t>
  </si>
  <si>
    <t>In patients with pancreatic cancer, older age, multiple comorbidities, frailty, malnutrition and poor functional status are common, especially in individuals receiving neoadjuvant chemotherapy. These characteristics represent potentially modifiable risk factors for poor postoperative outcomes.
The goal of this clinical randomized controlled trial is to evaluate the extent to which a four-week multimodal prehabilitation program impacts on postoperative morbidity, functional and nutritional status and health-related quality of life in patients with localized pancreatic or periampullary cancer scheduled for curative surgery.
In addition, the impact of prehabilitation on circulating sarcopenia and cancer cachexia biomarkers in PDAC patients will be explored.
Included patients will be randomized (ratio 1:1) and allocated either to the intervention group (Multimodal Prehabilitation), which will receive prehabilitation, or to the control group, which will receive no prehabilitation.</t>
  </si>
  <si>
    <t>PIPS</t>
  </si>
  <si>
    <t>https://clinicaltrials.gov/study/NCT06069297</t>
  </si>
  <si>
    <t>Prehabilitation in Pancreatic Surgery</t>
  </si>
  <si>
    <t>NCT06069297</t>
  </si>
  <si>
    <t>UNC Lineberger, Comprehensive Cancer Center, Chapel Hill, North Carolina, 27599, United States|Duke University Medical Center, Durham, North Carolina, 27710, United States|Wake Forest Baptist Medical Center, Winston-Salem, North Carolina, United States</t>
  </si>
  <si>
    <t>2010-06</t>
  </si>
  <si>
    <t>2007-04</t>
  </si>
  <si>
    <t>Pro00012976|9335</t>
  </si>
  <si>
    <t>Allocation: NON_RANDOMIZED|Intervention Model: CROSSOVER|Masking: NONE|Primary Purpose: TREATMENT</t>
  </si>
  <si>
    <t>Bristol-Myers Squibb</t>
  </si>
  <si>
    <t>Duke University</t>
  </si>
  <si>
    <t>To describe any dose limiting toxicities for these regimens, Every 28 days or as clinically indicated|To describe and non-dose limiting toxicities for these regimens, Every 28 days or as clinically indicated|To preliminarily describe markers of efficacy for gemcitabine plus dasatinib in patients with previously untreated metastatic pancreatic cancer: response rate, progression free survival, overall survival., Every 8 weeks|To preliminarily describe changes in blood and urine based biomarkers,at baseline compared to first restaging and at progression, for patients with previously untreated metastatic pancreatic cancer treated on the expanded cohorts at the MTD/RPTD., baseline, first restaging, progression</t>
  </si>
  <si>
    <t>To determine the MTD/Recommended Phase II Dose (RPTD) of gemcitabine plus dasatinib once daily and twice daily dosing in patients with advanced solid tumors, Phase I portion of the study</t>
  </si>
  <si>
    <t>DRUG: gemcitabine|DRUG: dasatinib|DRUG: gemcitabine|DRUG: dasatinib</t>
  </si>
  <si>
    <t>Refractory Solid Tumors|Pancreatic Adenocarcinoma</t>
  </si>
  <si>
    <t>The purpose of this study is to find the highest dose of the drugs gemcitabine and dasatinib that can be given for the treatment of pancreatic cancer. Gemcitabine (also called Gemzarâ„¢)is a drug that is given intravenously. Dasatinib (also called Sprycelâ„¢) is a tablet and will be taken by mouth.
Gemcitabine is approved by the Food and Drug Administration (FDA) for the treatment of advanced breast, lung and pancreatic cancer. Dasatinib is approved by the FDA for the treatment of chronic myeloid leukemia (CML), acute lymphoblastic leukemia or for patients that are resistant to imatinib mesylate (Gleevecâ„¢ ).
This study will try to find the highest doses of these drugs that can be tolerated when taken in combination. The study will also look at how the drugs work in the body, and will see if there is any effect on pancreatic cancer.</t>
  </si>
  <si>
    <t>Gem/Dsat</t>
  </si>
  <si>
    <t>https://clinicaltrials.gov/study/NCT00598091</t>
  </si>
  <si>
    <t>A Phase I/Expansion Study of Dasatinib</t>
  </si>
  <si>
    <t>NCT00598091</t>
  </si>
  <si>
    <t>Shandong Second Provincial General Hospital, Jinan, Shandong, 250000, China</t>
  </si>
  <si>
    <t>PBC034</t>
  </si>
  <si>
    <t>Chongqing Precision Biotech Co., Ltd</t>
  </si>
  <si>
    <t>Objective response rate (ORR) of CEA- CAR-T treatment in patients with CEA-positive advanced malignancies[Effectiveness], Objective response rate includesï¼šCRã€PR, 1 years|Duration of Response (DOR) of CEA- CAR-T treatment in patients with CEA-positive advanced malignancies[Effectiveness], DOR will be assessed from the first assessment of CR/PR/SD to the first assessment of recurrence or progression of the disease or death from any cause, 1 years|Progress-free survival(PFS) of CEA- CAR-T treatment in patients with CEA-positive advanced malignancies[Effectiveness], PFS will be assessed from the first CEA-CAR-T cell infusion to death from any cause or the first assessment of progression., 1 years|Overall survival(OS)of CEA- CAR-T treatment in patients with CEA-positive advanced malignancies[Effectiveness], OS will be assessed from the first CEA-CAR-T cell infusion to death from any cause, 1 years|Proportion of tumor cells in tumor tissue of CEA- CAR-T treatment in patients with CEA-positive advanced malignancies, The rate of tumor cell in tumor tissue will be measured by biopsy and immunohistochemistry, 1 years|CEA expression level of CEA- CAR-T treatment in patients with CEA-positive advanced malignancies, The CEA expression in tumor tissue will be measured by biopsy and immunohistochemis, 1 years|Changes in the number of tumor-infiltrating immune cells of CEA- CAR-T treatment in patients with CEA-positive, the number of tumor-infiltrating immune cells will be measured by biopsy and immunohistochemistry, 1 years</t>
  </si>
  <si>
    <t>Disease control rate of CAR-T cell preparations in CEA-positive advanced malignancies [Effectiveness], Disease control rate: including CR, PR and SD, 3 months|Changes in serum tumor markers of CAR-T cell preparations in CEA-positive advanced malignancies [Effectiveness], Changes in serum tumor markersï¼šCEAã€ CA199ã€ CA125, 3 months|AUCS of CEA-CAR-T cells [Cell dynamics], AUCS is defined as the area under the curve in 28 days and 90 days, 1 years|CMAX of CEA-CAR-T cells [Cell dynamics], CMAX is defined as the highest concentration of CEA-CAR-T cells expanded in peripheral blood, 1 years|TMAX of CEA-CAR-T cells[Cell dynamics], TMAX is defined as the time to reach the highest concentration, 1 years|Pharmacodynamics of CEA-CAR-T cells[Cell dynamics], The content of free CEA in peripheral blood at each time point measured by Chemiluminescence immunoassay, 1 years</t>
  </si>
  <si>
    <t>Incidence of Adverse events after CEA-CAR-T cells infusion [Safety and Tolerability], Therapy-related adverse events were recorded and assessed according to the National Cancer Institute's Common Terminology Criteria for Adverse Events (CTCAE, Version 5.0), 28 days|Obtain the maximum tolerated dose of CEA-CAR-T cells[Safety and Tolerability], Dose-limiting toxicity after cell infusion, 28 days</t>
  </si>
  <si>
    <t>BIOLOGICAL: CEA CAR-T cells</t>
  </si>
  <si>
    <t>Colorectal Cancer|Esophageal Cancer|Stomach Cancer|Pancreatic Cancer|Metastatic Tumor|Recurrent Cancer</t>
  </si>
  <si>
    <t>This trial is an open-label, single-arm clinical study. The main purpose is to verify the safety and efficacy of CAR-T cell preparations in the treatment of CEA-positive advanced malignant tumors, and to obtain the recommended dose and infusion scheme of CAR-T cell preparations for the treatment of patients with CEA-positive advanced malignant tumors.</t>
  </si>
  <si>
    <t>https://clinicaltrials.gov/study/NCT05415475</t>
  </si>
  <si>
    <t>Clinical Study of CEA-targeted CAR-T Therapy for CEA-positive Advanced Malignant Solid Tumors</t>
  </si>
  <si>
    <t>NCT05415475</t>
  </si>
  <si>
    <t>Florida Cancer Specialists, Orlando, Florida, 32827, United States</t>
  </si>
  <si>
    <t>2030-05</t>
  </si>
  <si>
    <t>BNT329-01|2025-522613-26-00</t>
  </si>
  <si>
    <t>Allocation: RANDOMIZED|Intervention Model: SEQUENTIAL|Masking: NONE|Primary Purpose: TREATMENT</t>
  </si>
  <si>
    <t>BioNTech SE</t>
  </si>
  <si>
    <t>All parts - Assessment of area under the curve derived from serum concentrations of CA19-9-unbound ADC, CA19-9-unbound total anti-CA19-9 antibody, and unconjugated YL0010014 payload, Per dose level/cohort/arm (if data permit), First 21 days (Part A) or 28 days (Part B) after the first dose of BNT329.|All parts - Assessment of maximum concentration derived from serum concentrations of CA19-9-unbound ADC, CA19-9-unbound total anti-CA19 antibody, and unconjugated YL0010014 payload, Per dose level/cohort/arm (if data permit)., First 21 days (Part A) or 28 days (Part B) after the first dose of BNT329.|All parts - Assessment of time to reach maximum concentration derived from serum concentrations of CA19-9-unbound ADC, CA19-9-unbound total anti-CA19-9 antibody, and unconjugated YL0010014 payload, Per dose level/cohort/arm (if data permit)., First 21 days (Part A) or 28 days (Part B) after the first dose of BNT329.|All parts - Assessment of terminal half-life derived from serum concentrations of CA19-9-unbound ADC, CA19-9-unbound total anti-CA19-9 antibody, and unconjugated YL0010014 payload, Per dose level/cohort/arm (if data permit)., First 21 days (Part A) or 28 days (Part B) after the first dose of BNT329.|Parts A, B, and C - ORR, Per dose level/cohort. Defined as the proportion of participants in whom a confirmed CR or PR (based on the investigator's assessment) is observed as best overall response., From first dose of BNT329 until end of study (up to approximately 36 months).|All parts - Disease control rate, Per dose level/cohort/arm. Defined as the proportion of participants in whom a CR or PR or stable disease (assessed at least 6 weeks \[Â±2 days\] after the first BNT329 dose) is observed as best ORR per investigator's assessment., From first dose of BNT329 until end of study (up to approximately 36 months).|All parts - Duration of response, Per dose level/cohort/arm. Defined as the time from first objective response (CR or PR) to first occurrence of objective tumor progression (PD) or death from any cause, whichever occurs first., From first dose of BNT329 until end of study (up to approximately 36 months).|All parts: Anti-drug antibody (ADA) prevalence, Per dose level/cohort/arm. Defined as the proportion of participants who are ADA positive at any timepoint (either baseline or post-baseline) (if data permit)., From first dose of BNT329 until up to 60 days after the last dose of BNT329 (up to 26 months).|All parts - ADA incidence, Per dose level/cohort/arm. Defined as the proportion of participants having treatment-emergent ADA (if data permit)., From first dose of BNT329 until up to 60 days after the last dose of BNT329 (up to 26 months).</t>
  </si>
  <si>
    <t>Parts A, B, and C - Occurrence of dose-limiting toxicities within a participant, Per dose level/cohort., First 21 days (Part A) or 28 days (Part B) after the first dose of BNT329.|All parts - Occurrence of treatment-emergent adverse events (TEAEs), Grade â‰¥3 TEAEs, serious adverse events (SAEs), treatment-related TEAEs, treatment-related Grade â‰¥3 TEAEs, and treatment-related SAEs, Per dose level/cohort/arm., From first dose of BNT329 until 60 days after the last dose of BNT329 (up to 26 months).|All parts - Occurrence of dose interruptions, reductions, and discontinuation of BNT329 due to TEAEs, Per dose level/cohort/arm., From the time of initiation of the first dose of BNT329 until 60 days after the last dose of BNT329 (up to 26 months).|Part D - Objective response rate (ORR), Per dose level/arm. Defined as the proportion of participants in whom a confirmed complete response (CR) or partial response (PR) (based on the investigator's assessment) is observed as best overall response., From first dose of BNT329 until end of study (up to approximately 36 months).</t>
  </si>
  <si>
    <t>DRUG: BNT329|DRUG: CA19-9-targeting monoclonal antibody</t>
  </si>
  <si>
    <t>Advanced Solid Cancers</t>
  </si>
  <si>
    <t>The main goal of this study is to evaluate the safety of BNT329 and to identify the best dose of BNT329. This will be done by measuring the number of side effects that participants experience and how severe they are.
The second goal of this study is to evaluate how well BNT329 works. This will be done by measuring the number of participants who respond to the treatment. The length of time where the tumor does not grow or spread will also be measured.
The study will also evaluate how BNT329 moves into, through, and out of the body and how the treatment affects the body.</t>
  </si>
  <si>
    <t>https://clinicaltrials.gov/study/NCT07186842</t>
  </si>
  <si>
    <t>A Clinical Trial to Test if the Investigational Drug BNT329 is Safe and Potentially Beneficial for People With Advanced Solid Tumors Known to Express the Tumor Marker CA19-9</t>
  </si>
  <si>
    <t>NCT07186842</t>
  </si>
  <si>
    <t>St. Joseph Heritage Medical Group, Fullerton, California, 92835, United States|TOI Clinical research, Whittier, California, 90603, United States|Midstate Medical Center, Meriden, Connecticut, 06451, United States|Lynn Cancer Institute, Boca Raton, Florida, 33486, United States|Baptist Health, Miami, Florida, 33176, United States|Cancer Treatment Centers of Atlanta, Newnan, Georgia, 30265, United States|University of Illinois at Chicago, Chicago, Illinois, 60612, United States|Norton Cancer Institute (NCI), Louisville, Kentucky, 40202, United States|Ochsner Health System, New Orleans, Louisiana, 70121, United States|David C Pratt Cancer Center, Creve Coeur, Missouri, 63141, United States|Memorial Sloan Kettering Basking Ridge, Basking Ridge, New Jersey, 07920, United States|Memorial Sloan Kettering Bergen, Montvale, New Jersey, 07645, United States|Roswell Park Cancer Institute, Buffalo, New York, 14203, United States|Memorial Sloan Kettering Commack, Commack, New York, 11725, United States|Memorial Sloan Kettering Westchester, Harrison, New York, 10604, United States|Northwell Health Cancer Institute, Lake Success, New York, 11042, United States|Memorial Sloan-Kettering Cancer Center, New York, New York, 10022, United States|Memorial Sloan Kettering Nassau, Uniondale, New York, 11553, United States|Novant Health Presbyterian Medical Center, Charlotte, North Carolina, 28204, United States|Novant Health, Winston-Salem, North Carolina, 27103, United States|Houston Methodist Hospital, Houston, Texas, 77030, United States|Utah Cancer Specialists, Salt Lake City, Utah, 84106, United States|MultiCare Regional Cancer Center - Gig Harbor, Gig Harbor, Washington, 98335, United States|Vista Oncology, Olympia, Washington, 98502, United States|Virginia Mason, Seattle, Washington, 98101, United States|Site AU61008, Gosford, New South Wales, NSW 2250, Australia|Site AU61007, Wollongong, New South Wales, HVGM+3C, Australia|Site AU61005, Fitzroy, Victoria, 5XRF+WX, Australia|Site AU61006, Warrnambool, Victoria, VIC 3280, Australia|Site BR55012, Porto Alegre, Rio Grande do Sul, Brazil|Site BR55009, Centro Passo Fundo, Brazil|Site BR55008, Rio Grande, Brazil|Site BR55004, Santa Catarina, Brazil|Site BR55010, SÃ£o Paulo, Brazil|Site BR55011, SÃ£o Paulo, Brazil|Site CN86001, Beijing, China|Site CN86008, Beijing, China|Site CN86014, Beijing, China|Site CN86026, Changchun, China|Site CN86009, Chongqing, China|Site CN86004, Guangdong, China|Site CN86020, Guangdong, China|Site CN86016, Guangzhou, China|Site CN86012, Harbin, China|Site CN86002, Hubei, China|Site CN86005, Jiangsu, China|Site CN86011, Jiangsu, China|Site CN86025, Jiangsu, China|Site CN86023, Shandong, China|Site CN86006, Shanghai, China|Site CN86013, Shanghai, China|Site CN86019, Shanghai, China|Site CN86007, Tianjin, China|Site CN86022, Xinjiang, China|Site CN86024, Yanxi, China|Site CN86003, Zhejiang, China|Site CN86018, Zhejiang, China|Site CN86010, Zhengzhou, China|Site FR33008, BesanÃ§on, Besancon Cedex, 6XG7+42, France|Site FR33010, Brest, Brest Cedex, 9GV7+4G, France|Site FR33015, Caen, Cedex 5, 14076, France|Site FR33006, Chambray, Cedex 9, 37170, France|Site FR33012, Herblain, Herblain Cedex, 44805, France|Site FR33016, La ChaussÃ©e-Saint-Victor, Loir-et-Cher, 41260, France|Site FR33009, Nancy, Nancy Cedex, 54000, France|Site FR33017, Rouen, Normandy, 76000, France|Site FR33003, Aquitaine, Pessac, 33604, France|Site FR33013, Villejuif, Villejuif Cedex, 94805, France|Site FR33001, Bayonne, 64109, France|Site FR33018, Bordeaux, France|Site FR33002, Grenoble, France|Site FR33019, La Roche-sur-Yon, France|Site FR33021, Nice, France|Site FR33023, Pierre-BÃ©nite, France|Site FR33014, PlÃ©rin, 22190, France|Site FR33005, Pringy, 74374, France|Site FR33007, Strasbourg, 67000, France|Site IR35301, Elm Park, Dublin, D04 T6F4, Ireland|Site IT39006, Rozzano, Milan, 20089, Italy|Site IT39004, Candiolo, Torino, 10060, Italy|Site IT39002, Cremona, 26100, Italy|Site IT39010, Lombardia, Italy|Site IT39003, Milan, 20141, Italy|Site IT39014, Toscana, Italy|Site IT39008, Veneto, Italy|Site JP81007, Nagoya, Aichi-ken, Japan|Site JP81001, Kashiwa, Chiba, Japan|Site JP81005, Sapporo, Hokkaido, Japan|Site JP81006, Yokohama, Kanagawa, Japan|Site JP81003, Kashihara, Nara, Japan|Site JP81011, Bunkyo-ku, Tokyo, Japan|Site JP81012, Chuo-ku, Tokyo, Japan|Site JP81014, Koto-ku, Tokyo, Japan|Site JP81013, Mitaka, Tokyo, Japan|Site JP81002, Shinjuku-ku, Tokyo, Japan|Site JP81015, Ube, Yamaguchi, Japan|Site JP81004, Fukuoka, Japan|Site JP81010, Osaka, Japan|Site JP81009, Wakayama, Japan|Site MX52004, Distrito Federal, Mexico|Site MX52003, San Luis PotosÃ­ City, Mexico|Site MX52005, Veracruz, Mexico|Site KR82005, Seongnam-si, Gyeonggi-do, 013620, South Korea|Site KR82008, Suwon, Gyeonggi-do, South Korea|Site KR82010, Daegu, South Korea|Site KR82009, Gyeonggi-do, South Korea|Site KR82001, Seoul, 03080, South Korea|Site KR82003, Seoul, 120-752, South Korea|Site KR82004, Seoul, 138-736, South Korea|Site KR82007, Seoul, 152-703, South Korea|Site KR82002, Seoul, F3QP+76, South Korea|Site KR82006, Seoul, G234+36, South Korea|Site ES34004, Llobregat, Barcelona, 08908, Spain|Site ES34003, Pamplona, Navarre, 31008, Spain|Site ES34010, Barcelona, 08028, Spain|Site ES34013, Barcelona, 08036, Spain|Site ES34007, Barcelona, 08916, Spain|Site ES34018, Barcelona, Spain|Site ES34021, Barcelona, Spain|Site ES34014, CÃ¡ceres, 10003, Spain|Site ES34022, CÃ³rdoba, Spain|Site ES34005, Lleida, 25198, Spain|Site ES34015, Madrid, 28027, Spain|Site ES34006, Madrid, 28033, Spain|Site ES34009, Madrid, 28034, Spain|Site ES34026, MÃ¡laga, Spain|Site ES34017, Santiago de Compostela, Spain|Site TW88608, New Taipei City, Taiwan|Site TW88602, Taichung, 5M5J+36, Taiwan|Site TW88601, Taipei, 4G9C+W3, Taiwan|Site TW88609, Taipei, Taiwan|Site TR90004, Ankara, Turkey (TÃ¼rkiye)|Site TR90006, Ankara, Turkey (TÃ¼rkiye)|Site TR90003, DiyarbakÄ±r, Turkey (TÃ¼rkiye)|Site TR90002, Istanbul, Turkey (TÃ¼rkiye)|Site TR90001, Konya, Turkey (TÃ¼rkiye)</t>
  </si>
  <si>
    <t>8951-CL-5201|2018-002551-15|CTR20220914|2024-510985-17-00</t>
  </si>
  <si>
    <t>Allocation: RANDOMIZED|Intervention Model: PARALLEL|Masking: NONE|Primary Purpose: TREATMENT</t>
  </si>
  <si>
    <t>Astellas Pharma Global Development, Inc.</t>
  </si>
  <si>
    <t>Progression Free Survival (PFS), PFS is defined as the time from the date of randomization until the date of radiological progressive disease (PD) per Response Evaluation Criteria In Solid Tumors (RECIST) 1.1 by investigator evaluation or death from any cause, whichever is earliest., Up to 65 months|Objective Response Rate (ORR), ORR is defined as the proportion of participants who have a best overall response of Complete Response (CR) or Partial Response (PR) as assessed by investigator evaluation per RECIST 1.1., Up to 65 months|Number of anti-drug antibody (ADA) Positive Participants, Immunogenicity will be measured by the number of participants that are ADA positive., Up to 65 months|Disease Control Rate (DCR), DCR is defined as the proportion of participants who have best overall response of stable disease, complete response (CR) or partial response (PR) as assessed by investigator evaluation per RECIST 1.1, Up to 65 months|Duration Of Response (DOR), DOR is defined as the time from the date of the first response (CR/PR) until the date of progressive disease as assessed by investigator evaluation per RECIST 1.1 or date of death from any cause, whichever is earliest., Up to 65 months|Change in CA (Cancer Antigen) 19-9, Change from baseline in serum CA19-9 will be assessed., Baseline up to 65 months|PK of zolbetuximab: Concentration Immediately Prior to Dosing (Ctrough), Ctrough will be derived from the PK serum samples collected., Up to 65 months|PK of Nab-P: Area Under the Concentration-time Curve from the Time of Dosing Extrapolated to Time Infinity (AUCinf), AUCinf will be derived from the PK plasma samples collected., Up to 30 days|PK of Nab-P: Area Under the Concentration-time Curve from the Time of Dosing Until the Last Measurable Concentration (AUClast), AUClast will be derived from the PK plasma samples collected., Up to 30 days|PK of Nab-P: Maximum Concentration (Cmax), Cmax will be derived from the PK plasma samples collected., Up to 30 days|PK of Nab-P: Time of Maximum Concentration (Tmax), Tmax will be derived from the PK plasma samples collected., Up to 30 days|PK of Nab-P: Terminal Elimination Half-life (T1/2), T1/2 will be derived from the PK plasma samples collected., Up to 30 days|PK of Nab-P: Clearance (CL), CL will be derived from the PK plasma samples collected., Up to 30 days|PK of Nab-P: Volume of Distribution During the Terminal Phase (Vz), Vz will be derived from the PK plasma samples collected., Up to 30 days|PK of gemcitabine: Area Under the Concentration-time Curve from the Time of Dosing Extrapolated to Time Infinity (AUCinf), AUCinf will be derived from the PK plasma samples collected., Up to 30 days|PK of gemcitabine: Area Under the Concentration-time Curve from the Time of Dosing Until the Last Measurable Concentration (AUClast), AUClast will be derived from the PK plasma samples collected., Up to 30 days|PK of gemcitabine: Maximum Concentration (Cmax), Cmax will be derived from the PK plasma samples collected., Up to 30 days|PK of gemcitabine: Time of Maximum Concentration (Tmax), Tmax will be derived from the PK plasma samples collected., Up to 30 days|PK of gemcitabine: Terminal Elimination Half-life (T1/2), T1/2 will be derived from the PK plasma samples collected., Up to 30 days|PK of gemcitabine: Clearance (CL), CL will be derived from the PK plasma samples collected., Up to 30 days|PK of gemcitabine: Volume of Distribution During the Terminal Phase (Vz), Vz will be derived from the PK plasma samples collected., Up to 30 days|Health Related Quality of Life (HRQoL) measured by the European Organization for Research and Treatment of Cancer Quality of Life Questionnaire - Core Questionnaire (EORTC-QLQ-C30), The EORTC-QLQ-C30 is a 30-item cancer-specific instrument consisting of 5 functional scales (physical, role, emotional, social and cognitive), 9 symptom scales/items (fatigue, nausea/vomiting, general pain, dyspnea, insomnia, appetite loss, constipation, diarrhea, and financial difficulties) and a global health status scale. Participants rate items on a four-point scale, with 1 as "not at all" and 4 as "very much." For functional scales, higher scores indicate better functioning, while for symptom scales/items, higher scores indicate worse symptoms., Up to 65 months|Health Related Quality of Life (HRQoL) measured by the European Organization for Research and Treatment of Cancer Quality of Life Questionnaire - Pancreatic Cancer Module (EORTC-QLQ-PAN-26), EORTC-QLQ-PAN26 is a 26-item questionnaire that evaluates pancreatic cancer-specific symptoms such as pain, dietary changes, jaundice, altered bowel habits, and emotional problems. Participants rate items on a four-point scale, with 1 as "not at all" and 4 as "very much." For symptom scales/items, higher scores indicate worse symptoms., Up to 65 months|Health Related Quality of Life (HRQoL) measured by the EuroQOL Five Dimensions Questionnaire 5L (EQ-5D-5L), The EQ-5D-5L is a standardized instrument for use as a measure of health outcome consisting of 6 items that cover 5 main domains (mobility, self-care, usual activities, pain/discomfort, and anxiety/depression) and a general visual analog scale for health status.
Each domain comprises 5 severity levels (no problems, slight problems, moderate problems, severe problems, extreme problems). The general visual analog scale records the respondent's self-rated health status on a vertical graduated (0 = the worst health a participant can imagine to 100 = the best health a participant can imagine) visual analogue scale. Responses to the 5 items will also be converted to a weighted health state index (utility score) based on values derived from general population samples., Up to 65 months|Health Related Quality of Life (HRQoL) measured by the Patient Global Impression of Change (PGIC) scale, The PGIC is a single-item questionnaire that asks participants to provide the overall self-assessment of change in their disease on a 7-point scale ranging from "very much worse" to "very much better" as compared to the participant starting the study treatment. Only PGIC questions assessing pain and overall status will be collected., Up to 65 months|Health Related Quality of Life (HRQoL) measured by the Patient Global Impression of Severity (PGIS) Scale, The PGIS is a single-item questionnaire that asks participants to provide the overall self-assessment of their disease severity on a 4-point scale for the past week, with 1 as "None" and 4 as "Severe". Only PGIS questions assessing pain and overall status will be collected., Up to 65 months|Time to Improvement of pancreatic pain as measured by Quality-of-Life Questionnaire - Core Questionnaire (QLQ-C30), The QLQ-C30 is a 30-item cancer-specific instrument consisting of 5 functional scales (physical, role, emotional, social and cognitive), 9 symptom scales/items (fatigue, nausea/vomiting, general pain, dyspnea, insomnia, appetite loss, constipation, diarrhea, and financial difficulties) and a global health status scale. Participants rate items on a four-point scale, with 1 as "not at all" and 4 as "very much." For functional scales, higher scores indicate better functioning, while for symptom scales/items, higher scores indicate worse symptoms., Up to 65 months|Time to worsening of global health status (GHS)/quality of life (QoL) as measured by QLQ-C30, The QLQ-C30 is a 30-item cancer-specific instrument consisting of 5 functional scales (physical, role, emotional, social and cognitive), 9 symptom scales/items (fatigue, nausea/vomiting, general pain, dyspnea, insomnia, appetite loss, constipation, diarrhea, and financial difficulties) and a global health status scale. Participants rate items on a four-point scale, with 1 as "not at all" and 4 as "very much." For functional scales, higher scores indicate better functioning, while for symptom scales/items, higher scores indicate worse symptoms., Up to 65 months|Time to Improvement of pancreatic pain as measured by Quality of Life Questionnaire - Pancreatic Cancer Module 26 (QLQ-PAN26), EORTC-QLQ-PAN26 is a 26-item questionnaire that evaluates pancreatic cancer-specific symptoms such as pain, dietary changes, jaundice, altered bowel habits, and emotional problems. Participants rate items on a four-point scale, with 1 as "not at all" and 4 as "very much." For symptom scales/items, higher scores indicate worse symptoms., Up to 65 months|Time to worsening of GHS/QoL as measured by QLQ-PAN26, EORTC-QLQ-PAN26 is a 26-item questionnaire that evaluates pancreatic cancer-specific symptoms such as pain, dietary changes, jaundice, altered bowel habits, and emotional problems. Participants rate items on a four-point scale, with 1 as "not at all" and 4 as "very much." For symptom scales/items, higher scores indicate worse symptoms., Up to 65 months|Time to Improvement of pancreatic pain as measured by PGIS, The PGIS is a single-item questionnaire that asks participants to provide the overall self-assessment of their disease severity on a 4-point scale for the past week, with 1 as "None" and 4 as "Severe". Only PGIS questions assessing pain and overall status will be collected., Up to 65 months|Time to worsening of GHS/QoL as measured by PGIS, The PGIS is a single-item questionnaire that asks participants to provide the overall self-assessment of their disease severity on a 4-point scale for the past week, with 1 as "None" and 4 as "Severe". Only PGIS questions assessing pain and overall status will be collected., Up to 65 months</t>
  </si>
  <si>
    <t>Dose Limiting Toxicities (DLT) - (safety lead in), Incidence of dose limiting toxicities., Up to 28 days|Overall Survival (OS), OS is defined as the time from the date of randomization until the date of death from any cause., Up to 65 months|Safety assessed by Adverse Events (AEs), An AE is any untoward medical occurrence in a subject, temporally associated with the use of a medicinal product, whether or not considered related to the medicinal product. An AE can therefore be any unfavorable and unintended sign (including an abnormal laboratory finding), symptom, or disease (new or exacerbated) temporally associated with the use of a medicinal product., Up to 65 months|Safety assessed by incidence of serious adverse events (SAE), Adverse Event (AE) is considered "serious" if the investigator or sponsor view any of the following outcomes: Death, life-threatening, persistent or significant disability/incapacity, congenital anomaly or birth defect, hospitalization, or medically important event., Up to 65 months|Safety assessed by incidence of treatment emergent adverse events (TEAE), Treatment Emergent Adverse Event (TEAE) is defined as any AE which starts, or worsens, after the first dose of study drug through 30 days after the last dose of study drug., Up to 65 months|Number of participants with laboratory value abnormalities and/or adverse events (AEs), Number of participants with potentially clinically significant laboratory values., Up to 65 months|Number of participants with vital sign abnormalities and /or adverse events (AEs), Number of participants with potentially clinically significant vital sign values., Up to 65 months|Number of participants with electrocardiograms (ECG) abnormalities and or adverse events, 12-lead ECGs will be recorded. Prior to the ECG, participants should rest in supine position for 10 minutes. ECGs will be read and assessed locally., Up to 65 months|Number of participants with Eastern Cooperative Oncology Group (ECOG) performance status abnormalities and or adverse events, Number of participants with potentially clinically significant ECOG performance status values. ECOG grades 0-5, where 0 = Fully active, able to carry on all pre-disease performance without restriction; 1 = Restricted in physically strenuous activity but ambulatory and able to carry out work of a light or sedentary nature, e.g., light house work, office work; 2 = Ambulatory and capable of all self-care but unable to carry out any work activities. Up and about more than 50% of waking hours; 3 = Capable of only limited self-care, confined to bed or chair more than 50% of waking hours; 4 = Completely disabled. Cannot carry on any self-care. Totally confined to bed or chair and 5 = Dead., Up to 65 months</t>
  </si>
  <si>
    <t>DRUG: zolbetuximab|DRUG: nab-paclitaxel|DRUG: gemcitabine</t>
  </si>
  <si>
    <t>Pancreatic Cancer|Metastatic Pancreatic Cancer|Metastatic Pancreatic Adenocarcinoma</t>
  </si>
  <si>
    <t>Zolbetuximab is being studied as a treatment for people with pancreatic cancer. Most people with pancreatic cancer have a protein called Claudin 18.2 (CLDN18.2) in their tumor. Zolbetuximab is thought to work by attaching to CLDN 18.2 in their tumor. This switches on the body's immune system to attack the tumor. Zolbetuximab is a potential treatment for people with pancreatic cancer.
There is an unmet medical need to treat people with pancreatic cancer. This study will help find the dose of zolbetuximab to be used with chemotherapy and provide more information on this treatment in adults with metastatic pancreatic cancer. The study is currently ongoing globally. People in this study will be treated with either zolbetuximab and chemotherapy or chemotherapy by itself.
The study's main aims are to find a suitable dose of zolbetuximab to be used with chemotherapy in the second part of this study, to check if zolbetuximab and chemotherapy compared to chemotherapy by itself can improve the survival of people with pancreatic cancer, and to check the safety of zolbetuximab when given with chemotherapy and how well people cope with medical problems during the study.
Adults with metastatic pancreatic cancer can take part. Their cancer is metastatic, has the CLDN18.2 marker in a tumor sample and has not previously been treated with chemotherapy. Metastatic means the cancer has spread to other parts of the body. People cannot take part are if they have recently had radiotherapy and have not recovered, need to take medicines to suppress their immune system, have history of nervous system metastases from their pancreatic cancer, or they have other active cancers that need treatment. People who have a specific heart condition or infections also cannot take part.
This study will be in 2 parts. Part 1 is called the Safety Lead-in Phase. Groups of people will receive 1 of 2 different doses of zolbetuximab: a lower dose or a higher dose, both together with chemotherapy. A medical expert panel will check the results and decide the dose to use in Part 2.
Part 2 is called the Randomization Phase. People will be put in 1 of 2 groups by chance and will be given different treatments either zolbetuximab and chemotherapy or chemotherapy by itself. The chance of receiving zolbetuximab and chemotherapy is twice as high as receiving chemotherapy by itself. In both parts of the study, zolbetuximab and chemotherapy or chemotherapy by itself will be given through a vein. This is called an infusion. Each treatment cycle is 4 weeks (28 days) long and people will have either 2 infusions of zolbetuximab and 3 infusions of chemotherapy or 3 infusions of chemotherapy by itself during each treatment cycle. People will visit the clinic on certain days during their treatment. The study doctors will check for any medical problems from zolbetuximab. Also, people in the study will have a health check including blood tests. On some visits they will also have scans to check for any changes in their cancer. Tumor samples will be taken before treatment if a previous sample is not available. People will have the option of giving a tumor sample after treatment has finished. People will visit the clinic after they stop treatment. They will be asked about any medical problems and will have a health check including blood tests. The number of visits and checks done at each visit will depend on the health of each person and whether they completed their treatment or not.</t>
  </si>
  <si>
    <t>https://clinicaltrials.gov/study/NCT03816163</t>
  </si>
  <si>
    <t>A Study of Zolbetuximab (IMAB362) in Adults With Pancreatic Cancer</t>
  </si>
  <si>
    <t>NCT03816163</t>
  </si>
  <si>
    <t>Washington University School of Medicine, St Louis, Missouri, 63110, United States|MD Anderson Cancer Center, Houston, Texas, 77030, United States|South Texas Accelerated Research Therapeutics, San Antonio, Texas, 78229, United States|Royal North Shore Hospital, Saint Leonards, New South Wales, 2065, Australia|Westmead Hospital, Westmead, New South Wales, 2145, Australia|The Alfred Hospital, Melbourne, Victoria, 3004, Australia</t>
  </si>
  <si>
    <t>VM-002-101</t>
  </si>
  <si>
    <t>Allocation: NA|Intervention Model: SEQUENTIAL|Masking: NONE|Primary Purpose: TREATMENT</t>
  </si>
  <si>
    <t>ViroMissile, Inc.</t>
  </si>
  <si>
    <t>Pharmacokinetic Parameters of IDOV-Immune by Dose Level, Pharmacokinetic parameters including, but not limited to, maximum observed concentration (Cmax), area under the concentration-time curve (AUC), time to maximum concentration (Tmax), and half-life (tÂ½), summarized by dose level., From first dose through completion of PK sampling (2 years)|Pharmacodynamic and Biomarker Responses Following IDOV-Immune Administration, Changes in protocol-specified pharmacodynamic and exploratory biomarker endpoints over time, summarized by dose level., From first dose through completion of biomarker assessments (2 years)|Objective Response Rate (ORR), Percentage of participants with a best overall response of complete response (CR) or partial response (PR), assessed per RECIST v1.1., Up to 12 months|Duration of Response (DOR), Time from first documented objective response (CR or PR) to progression or death., Up to 12 months|Disease Control Rate (DCR), Proportion of participants achieving CR, PR, or stable disease (SD) lasting at least 8 weeks., Up to 12 months|Progression-Free Survival (PFS), Time from first dose to documented disease progression or death from any cause., Up to 12 months|Overall Survival (OS), Time from first dose to death from any cause., Up to 12 months|Incidence of Neutralizing Antibody Response, Number of participants who develop detectable anti-vaccinia neutralizing antibodies after IDOV-Immune infusion., Up to 90 days post-treatment</t>
  </si>
  <si>
    <t>Incidence of Dose-Limiting Toxicities (DLTs), The number and proportion of participants experiencing dose-limiting toxicities (DLTs), assessed by dose level during the DLT evaluation period. DLTs are defined per protocol-specified criteria and graded according to CTCAE., From first dose through the end of the DLT evaluation period (28 days)|Safety and Tolerability of IDOV-Immune by Dose Level, Incidence, severity, and relationship of treatment-emergent adverse events (TEAEs) by dose level., From first dose through end of treatment (28 days) (and/or safety follow-up period as defined in protocol [90 days])|Determination of the Maximum Tolerated Dose (MTD), Dose level(s) at which the observed incidence of dose-limiting toxicities meets protocol-defined criteria for maximum tolerated dose determination., From first dose through completion of dose-escalation cohorts (2 years)|Identification of Dose Level(s) for Further Clinical Evaluation, Dose level(s) selected for further clinical evaluation based on integrated safety, tolerability, and pharmacokinetic data, as defined in the protocol., From first dose through completion of dose-escalation and data review (2 years)</t>
  </si>
  <si>
    <t>BIOLOGICAL: IDOV-Immune (oncolytic vaccinia virus)</t>
  </si>
  <si>
    <t>Colorectal Cancer|Pancreatic Cancer|Melanoma|Ovarian Cancer|Gastric Cancer|Esophageal Cancer|Hepatocellular Carcinoma|Renal Cell Carcinoma|Breast Cancer|Sarcoma|Bladder Cancer|Lung Cancer|Prostate Cancer|Cervical Cancers|Head and Neck Cancers|Adrenal Gland Tumors</t>
  </si>
  <si>
    <t>This is a Phase I clinical trial evaluating an investigational treatment called IDOV-Immune, a type of oncolytic virus therapy, for adults with advanced solid tumors that have not responded to standard treatments. Oncolytic viruses are designed to infect and destroy cancer cells and have the potential to stimulate the immune system to fight the tumor.
The purpose of this study is to determine the safety of IDOV-Immune, how well it is tolerated, and to identify the highest dose that can be safely given. Researchers will also study how the drug behaves in the body, how the immune system responds to it, and whether it shows any signs of shrinking tumors.
Participants will receive a single intravenous (IV) infusion of IDOV-Immune and will be closely monitored for side effects and any changes in their cancer.
This study is being conducted at multiple sites in the United States and Australia.</t>
  </si>
  <si>
    <t>https://clinicaltrials.gov/study/NCT06910657</t>
  </si>
  <si>
    <t>IDOV-Immune for Advanced Solid Tumors</t>
  </si>
  <si>
    <t>NCT06910657</t>
  </si>
  <si>
    <t>2008-12</t>
  </si>
  <si>
    <t>2007-06</t>
  </si>
  <si>
    <t>Area under the concentration-time curve of the analytes in plasma from time zero to infinity (AUC0-âˆž), Pre-dose, up to 192 hours after start of treatment|Maximum measured concentration of the analytes in plasma (Cmax), Pre-dose, up to 192 hours after start of treatment|Objective tumour responses based on Response evaluation criteria in solid tumors (RECIST) criteria, up to 1 year|Survival status, up to 1 year|Tumor marker (CA19-9) response to treatment with BI 2536 and gemcitabine, Day 1 of each treatment cycle prior to administration of study treatment</t>
  </si>
  <si>
    <t>Occurence of dose limiting toxicity according to CTCAE, up to day 28 of each cycle</t>
  </si>
  <si>
    <t>DRUG: BI 2536, intravenous|DRUG: Gemcitabine, intravenous</t>
  </si>
  <si>
    <t>Determination of the maximum tolerated dose (MTD), safety, and tolerability when BI 2536 was given on Day 1 and Day 15 in combination with gemcitabine given on Day 1, Day 8 and Day 15 every 28 days in patients with locally advanced or metastatic pancreatic adenocarcinoma and characterisation the antitumor activity, pharmacokinetic (PK) profile, and CA 19-9 tumor marker response in response to the combination of BI 2536 with gemcitabine in patients with locally advanced or metastatic pancreatic adenocarcinoma.</t>
  </si>
  <si>
    <t>https://clinicaltrials.gov/study/NCT02215044</t>
  </si>
  <si>
    <t>Dose-finding Study of BI 2536 Administered in Combination With Gemcitabine in Patients With Locally Advanced or Metastatic Pancreatic Cancer</t>
  </si>
  <si>
    <t>NCT02215044</t>
  </si>
  <si>
    <t>UT MD Anderson Cancer Center, Houston, Texas, 77030, United States</t>
  </si>
  <si>
    <t>2009-07</t>
  </si>
  <si>
    <t>2005-01</t>
  </si>
  <si>
    <t>2004-0597</t>
  </si>
  <si>
    <t>Novartis Pharmaceuticals</t>
  </si>
  <si>
    <t>Progression Free Survival (PFS), PFS is measured from date of trial entry until documented progression of disease or death from any cause. PFS is measured by computed tomography (CT) scans or magnetic resonance imaging (MRI) performed at baseline and after every three cycles., PFS assessed every 12 weeks (at the end of every 3 cycles) or more frequently if clinically indicated</t>
  </si>
  <si>
    <t>DRUG: RAD001|DRUG: Octreotide Depot</t>
  </si>
  <si>
    <t>Neuroendocrine Carcinoma|Islet Cell Carcinoma</t>
  </si>
  <si>
    <t>Objectives:
Primary endpoint:
-Assess the clinical activity of RAD 001 plus depot octreotide as defined by progression free survival (PFS) duration defined by RECIST criteria in treated and untreated patients with metastatic, unresectable low grade neuroendocrine carcinoma.
Secondary endpoints:
* Assess the progression free survival duration of patients with metastatic, unresectable low grade neuroendocrine carcinoma treated with RAD 001 plus depot octreotide.
* Assess the safety of RAD 001 plus depot octreotide in patients with metastatic, unresectable low grade neuroendocrine carcinoma.
* To determine the expression/phosphorylation status of the components of the mTOR signaling pathway in the primary tumors, in order to determine whether these markers can be used as predictors of sensitivity to the combination of RAD001 and octreotide.
* To determine the effect of the combination of RAD001 and octreotide on the expression and phosphorylation of mTOR's targets in the accessible tumor tissue, in order to identify potential pharmacodynamics markers of response to this drug combination.
* To observe the effects of treatment with RAD001 on plasma angiogenic biomarkers.</t>
  </si>
  <si>
    <t>https://clinicaltrials.gov/study/NCT00113360</t>
  </si>
  <si>
    <t>RAD001 Plus Octreotide Depot in Metastatic or Unresectable Low Grade Neuroendocrine Carcinoma</t>
  </si>
  <si>
    <t>NCT00113360</t>
  </si>
  <si>
    <t>University of California Davis Comprehensive Cancer Center, Sacramento, California, 95817, United States</t>
  </si>
  <si>
    <t>UCDCC305|NCI-2025-06181|UCDCC305|P30CA093373</t>
  </si>
  <si>
    <t>University of California, Davis</t>
  </si>
  <si>
    <t>Objective response rate (ORR), Defined as the proportion of eligible subjects who have a complete response or partial response using Response Evaluation Criteria in Solid Tumors version 1.1 criteria. Estimate for ORR will be provided, along with exact 2-sided 95% confidence interval., From the first dose of TR-002 up to 1 year post last dose|Progression free survival, Will estimate median survival times together with their 95% confidence intervals with the Kaplan-Meier method, and report number of events., From the date of enrollment until the first occurrence of disease progression, or death from any cause, whichever occurs earlier, up to 1 year post last dose|Overall survival, Will estimate median survival times together with their 95% confidence intervals with the Kaplan-Meier method, and report number of events., From the date of enrollment until death from any cause, up to 1 year post last dose|Steady state through concentrations in serum, Steady state through concentrations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infusion|Peak Plasma Concentration (Cmax), Peak Plasma Concentration (Cmax)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infusion|Area under the serum concentration, Area under the plasma concentration versus time curve (AUC)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infusion|Half-life, Half-life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infusion|Apparent clearance/bioavailability, Apparent clearance/bioavailability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infusion|Apparent volume of distribution, Apparent volume of distribution will be calculated using non-compartmental or compartmental PK methods, and will be compared across dose levels using non-parametric statistical testing techniques, Within 15 minutes prior to Cycle 1 Day 1 infusion, end of Cycle 1 Day 15 infusion, and 30 minutes, 1 hour, 2 hours, 4 hours, 6 hours, and 24 hours post-Cycle 1 Day 15 infusion</t>
  </si>
  <si>
    <t>Incidence of dose limiting toxicity (DLTs), The proportion of DLTs at each dose level will be reported with exact binomial 95% confidence intervals., From first dose of TR-002 to day 28|Number of participants experiencing treatment-related adverse events, Classified by severity, and graded according to the National Cancer Institute Common Terminology Criteria for Adverse Events version 5.0., From first dose of TR-002 to 90 days following the last dose</t>
  </si>
  <si>
    <t>DRUG: TR-002</t>
  </si>
  <si>
    <t>Advanced Malignant Solid Neoplasm|Metastatic Malignant Solid Neoplasm|Metastatic Pancreatic Adenocarcinoma|Refractory Pancreatic Adenocarcinoma|Stage III Pancreatic Cancer AJCC v8|Stage IV Pancreatic Cancer AJCC v8|Unresectable Malignant Solid Neoplasm|Unresectable Pancreatic Adenocarcinoma</t>
  </si>
  <si>
    <t>This phase I trial tests the safety, side effects and best dose of TR-002 for the treatment of solid tumors that may have spread from where it first started to nearby tissue, lymph nodes, or distant parts of the body (advanced), that cannot be removed by surgery (unresectable), that has spread from where it first started (primary site) to other places in the body (metastatic) and unresectable or metastatic pancreatic adenocarcinoma that does not respond to treatment (refractory). Chemotherapy drugs, such as TR-002, work in different ways to stop the growth of tumor cells, either by killing the cells, by stopping them from dividing, or by stopping them from spreading. TR-002 may be safe and tolerable in treating patients with advanced, unresectable or metastatic solid tumors and unresectable or metastatic, refractory pancreatic adenocarcinoma.</t>
  </si>
  <si>
    <t>https://clinicaltrials.gov/study/NCT07189195</t>
  </si>
  <si>
    <t>TR-002 for the Treatment of Advanced, Unresectable or Metastatic Solid Tumors and Unresectable or Metastatic, Refractory Pancreatic Adenocarcinoma</t>
  </si>
  <si>
    <t>NCT07189195</t>
  </si>
  <si>
    <t>Johns Hopkins Sidney Kimmel Comprehensive Cancer Center, Baltimore, Maryland, 21231, United States|UT Southwestern Medical Center, Dallas, Texas, 75390-8852, United States</t>
  </si>
  <si>
    <t>2022-05</t>
  </si>
  <si>
    <t>STU 052015-024</t>
  </si>
  <si>
    <t>Allocation: NA|Intervention Model: SINGLE_GROUP|Masking: NONE|Primary Purpose: OTHER</t>
  </si>
  <si>
    <t>University of Texas Southwestern Medical Center</t>
  </si>
  <si>
    <t>Safety will be assessed by quantifying toxicities using the NCI's CTCAE v4.0 toxicity criteria, Safety will be assessed by quantifying toxicities using the NCI's CTCAE v4.0 toxicity criteria., Day 8 , Day 1 and Day 15 every 28 days for 168 days or until disease progression, Off Treatment (Up to 8 months) , and 4 weeks after treatment.|Overall Response Rate, CT Chest/Abdomen/Pelvis to determine clinical activity as defined by overall response rate (ORR)., Imaging will be done every 2-3 months until you are off treatment (Up to 8 months).|Progression Free Survival, CT Chest/Abdomen/Pelvis to determine clinical activity as defined by Progression Free Survival ., Imaging will be done every 2nd cycle starting with week 10 (cycle 2) until you are off treatment (Up to 8 months).|Time To Progression, CT Chest/Abdomen/Pelvis to determine clinical activity as defined by Time To Progression., Imaging will be done every 2nd cycle starting with week 10 (cycle 2) until you are off treatment (Up to 8 months).|Pharmacokinetic Profile, The pharmacokinetic profile of ARQ761 will be determined by measurement of blood levels at predetermined time points., During Cycle 1 Day 1 and Cycle 1 Day 15|Tolerability, Tolerability will be assessed by quantifying toxicities using the NCI's CTCAE v4.0 toxicity criteria., Day 8, Day 1 and Day 15 every 28 days for 168 days or until disease progression, Off Treatment (Up to 8 months) , and 4 weeks after treatment.</t>
  </si>
  <si>
    <t>Maximum Tolerated Dose, Determine the maximum tolerated dose (MTD) of ARQ761 when given in combination with gemcitabine and nab-paclitaxel (GEM-Nab-Pac)., Day 8, Day 1 and Day 15 every 28 days for 168 days or until disease progression, Off Treatment (Up to 8 months) , and 4 weeks after treatment.</t>
  </si>
  <si>
    <t>DRUG: ARQ-761|DRUG: Gemcitabine|DRUG: nab-paclitaxel</t>
  </si>
  <si>
    <t>Pancreatic Cancer</t>
  </si>
  <si>
    <t>This is a study of ARQ-761 (beta-lapachone) with gemcitabine/nab-paclitaxel chemotherapy in subjects with advanced (metastatic, unresectable, or recurrent) pancreatic cancer that has not been treated with gemcitabine.</t>
  </si>
  <si>
    <t>https://clinicaltrials.gov/study/NCT02514031</t>
  </si>
  <si>
    <t>ARQ-761 Treatment With Gemcitabine/Nab-Paclitaxel Chemotherapy In Pancreatic Cancer</t>
  </si>
  <si>
    <t>NCT02514031</t>
  </si>
  <si>
    <t>Johns Hopkins Hospital, Baltimore, Maryland, 21205, United States</t>
  </si>
  <si>
    <t>2016-07</t>
  </si>
  <si>
    <t>2008-06</t>
  </si>
  <si>
    <t>J0139 00-04-14-10|J0139</t>
  </si>
  <si>
    <t>The V Foundation for Cancer Research|ChiRhoClin, Inc.</t>
  </si>
  <si>
    <t>Sidney Kimmel Comprehensive Cancer Center at Johns Hopkins</t>
  </si>
  <si>
    <t>This clinical study will assess the diagnostic yield of a clinical screening program for early pancreatic neoplasia in high risk individuals., 5 years</t>
  </si>
  <si>
    <t>Early Pancreatic Neoplasia|Familial Pancreatic Neoplasia</t>
  </si>
  <si>
    <t>CAPS4 is a study at Johns Hopkins Hospital to study the diagnosis and long-term outcomes of screening patients with an increased inherited risk for pancreatic cancer.</t>
  </si>
  <si>
    <t>CAPS4</t>
  </si>
  <si>
    <t>https://clinicaltrials.gov/study/NCT00714701</t>
  </si>
  <si>
    <t>Screening for Early Pancreatic Neoplasia (Cancer of the Pancreas Screening or CAPS4 Study)</t>
  </si>
  <si>
    <t>NCT00714701</t>
  </si>
  <si>
    <t>Stanford University Medical Center, Palo Alto, California, 94305, United States|Florida Cancer Specialists, Fort Myers, Florida, 33901, United States|Florida Cancer Specialists, St. Petersburg, Florida, 33705, United States|Massachusetts General Hospital, Boston, Massachusetts, 02214, United States|Dana-Farber Cancer Institute, Boston, Massachusetts, 02215, United States|Washington University School of Medicine, St Louis, Missouri, 63110, United States|Memorial Sloan-Kettering Cancer Center, New York, New York, 10065, United States|Hematology Oncology Associates of Central NY, Syracuse, New York, 13057, United States|Duke University Medical Center, Durham, North Carolina, 27710, United States|University of Cincinnati Medical Center, Cincinnati, Ohio, 45267, United States|Sanford Health, Sioux Falls, South Dakota, 57104, United States|Tennessee Oncology, PLLC, Nashville, Tennessee, 37203, United States|MD Anderson Cancer Center, Houston, Texas, 77030, United States|Northwest Medical Specialities, Tacoma, Washington, 77030, United States</t>
  </si>
  <si>
    <t>RAIN-3202</t>
  </si>
  <si>
    <t>Rain Oncology Inc</t>
  </si>
  <si>
    <t>Duration of Response (DOR), DOR defined as the time from the date of first documentation of CR or PR according to RECIST v1.1 to the date of disease progression or death due to any cause according to Investigator assessment, From start date of response to first PD or study completion date; up to 23.5 months|Progression-free Survival (PFS), PFS defined as the time from the date of the first dose of the study drug to the earliest date of the first objective documentation of radiographic disease progression or death due to any cause according to Investigator assessment, From the first dose date to the earliest date of recurrence, progression, death, or study completion; up to 23.5 months|Growth Modulation Index (GMI), GMI defined as the ratio of Time to Progression (TTP) with the nth line of therapy (TTPn; here defined as milademetan) to the most recent prior line of therapy (TTPn-1), From the start date of the most recent prior line of therapy to the PD date on the study; up to 23.5 months|Disease Control Rate (DCR), DCR defined as the percentage of patients with confirmed CR, PR, or stable disease (SD) for â‰¥ 16 weeks, From first dose date to first CR, PR, or stable disease (SD) &gt;= 16 weeks, or study completion date; up to 23.5 months</t>
  </si>
  <si>
    <t>To Determine the ORR of Treatment With Milademetan in Patients With Advanced/Metastatic Solid Tumors With MDM2 Gene Amplification., Overall Response Rate (ORR) of treatment with milademetan, as defined as the percentage of patients who have achieved confirmed complete response (CR) or Partial Response (PR) according to RECIST v1.1, From first dose date to first confirmed complete or partial response or study completion date; up to 23.5 months.</t>
  </si>
  <si>
    <t>DRUG: RAIN-32</t>
  </si>
  <si>
    <t>Solid Tumors|Head and Neck Carcinoma|Cholangiocarcinoma|Sarcoma|Lung Adenocarcinoma|Bladder Urothelial Carcinoma|Stomach Adenocarcinoma|Breast Cancer Invasive|Ovarian Carcinoma|Cervical Cancer|Non Small Cell Lung Cancer|Gastric Cancer|Biliary Tract Cancer|Melanoma|Pancreas Cancer|MDM2 Gene Amplification|Testicular Germ Cell Tumor|Adrenocortical Carcinoma</t>
  </si>
  <si>
    <t>Phase 2, multicenter, single-arm, open-label basket study designed to evaluate the safety and efficacy of milademetan in patients with advanced or metastatic solid tumors refractory or intolerant to standard-of-care therapy that exhibit wild-type (WT) TP53 and MDM2 copy number (CN) â‰¥ 8 using prespecified biomarker criteria.</t>
  </si>
  <si>
    <t>https://clinicaltrials.gov/study/NCT05012397</t>
  </si>
  <si>
    <t>Milademetan in Advanced/Metastatic Solid Tumors</t>
  </si>
  <si>
    <t>NCT05012397</t>
  </si>
  <si>
    <t>Catharina Ziekenhuis Eindhoven, Eindhoven, Netherlands|Leiden University Medical Center, Leiden, 2333 CL, Netherlands|Erasmus Medical Center Cancer Institute, Rotterdam, Netherlands</t>
  </si>
  <si>
    <t>2016-01</t>
  </si>
  <si>
    <t>SGM-CLIN02</t>
  </si>
  <si>
    <t>Centre for Human Drug Research, Netherlands|Leiden University Medical Center|Erasmus Medical Center|Catharina Ziekenhuis Eindhoven</t>
  </si>
  <si>
    <t>Surgimab</t>
  </si>
  <si>
    <t>Tumor-to-background ratio (TBR) for fluorescence, day 4|Serum SGM-101 concentrations, Individual serum SGM-101 concentrations will be plotted versus time per individual using both a linear and log y-axis. Additionally, concentration versus time curves will be plotted per treatment group as a spaghetti plot.
Concentrations will be summarized by treatment group., up to 1 month after surgery</t>
  </si>
  <si>
    <t>Number of patients with treatment-related adverse events, An Adverse Event (AE) is any untoward medical occurrence in a subject who is participating in a clinical study performed. The adverse event does not necessarily have to follow the administration of a study drug, or to have a causal relationship with the study drug. An adverse event can therefore be any unfavourable and unintended sign (including an abnormal laboratory or vital sign finding), symptom, or disease temporally associated with the study participation, whether or not it is related to the study drug., up to 10 days after the surgery</t>
  </si>
  <si>
    <t>DRUG: SGM-101</t>
  </si>
  <si>
    <t>Colon Cancer|Rectum Cancer|Pancreas Cancer|Metastatic Colorectal Cancer|Recurrent Colorectal Carcinoma</t>
  </si>
  <si>
    <t>This study evaluates the safety and performance of SGM-101, a Carcinoembryonic Antigen (CEA)-specific chimeric antibody conjugated with a NIR emitting fluorochrome, for the visualization of CEA-expressing cancers during surgery. SGM-101 is injected 2 to 4 days before surgery and visualized using an optimized camera system.</t>
  </si>
  <si>
    <t>https://clinicaltrials.gov/study/NCT02973672</t>
  </si>
  <si>
    <t>Phase I of SGM-101 in Patients With Cancer of the Colon, Rectum or Pancreas</t>
  </si>
  <si>
    <t>NCT02973672</t>
  </si>
  <si>
    <t>Chongqing University Cancer Hospital, Chongqing, Chongqing Municipality, China|Henan Cancer Hospital, Henan, China</t>
  </si>
  <si>
    <t>PBC017</t>
  </si>
  <si>
    <t>The response rate of CEA CAR-T treatment in patients with relapse/refractory CEA+ Cancer that treatment by CEA CAR-T cells therapy, The response rate of CEA CAR-T treatment will be recorded and assessed according to the irRECIST Version 1.1, 6 months|Duration of Response (DOR) of CEA CAR-T treatment in patients with refractory/relapsed CEA+ Cancer, DOR will be assessed from the first assessment of CR/PR/SD to the first assessment of recurrence or progression of the disease or death from any cause, 2 years|Progress-free survival(PFS) of CEA CAR-T treatment in patients with refractory/relapsed CEA+ Cancer, PFS will be assessed from the first CAR-T cell infusion to death from any cause or the first assessment of progression, 2 years|Overall survival(OS) of CEA CAR-T treatment in patients with refractory/relapsed CEA+ Cancer, OS will be assessed from the first CAR-T cell infusion to death from any cause, 2 years|Levels of CEA in Serum, In vivo (Serum) quantity of CEA, 2 years|Rate of CEA CAR-T cells in peripheral blood, In vivo (peripheral blood) rate of CEA CAR-T cells were determined by means of flow cytometry, 2 years|Quantity of CEA CAR copies in peripheral blood, In vivo (peripheral blood) quantity of CEA CAR copies were determined by means of qPCR, 2 years|Levels of IL-6 in Serum, In vivo (Serum) quantity of IL-6, 3 months|Levels of CRP in Serum, In vivo (Serum) quantity of CRP, 3 months</t>
  </si>
  <si>
    <t>Adverse events that related to treatment, Therapy-related adverse events will be recorded and assessed according to the National Cancer Institute's Common Terminology Criteria for Adverse Events (CTCAE, Version 5.0), 2 years</t>
  </si>
  <si>
    <t>Solid Tumor|Lung Cancer|Colorectal Cancer|Liver Cancer|Pancreatic Cancer|Gastric Cancer|Breast Cancer</t>
  </si>
  <si>
    <t>This is a single arm study to evaluate the efficacy and safety of CEA-targeted CAR-T cells therapy for patients with relapsed/refractory CEA+ Cancer,and obtain the recommended dose and infusion plan.</t>
  </si>
  <si>
    <t>https://clinicaltrials.gov/study/NCT04348643</t>
  </si>
  <si>
    <t>Safety and Efficacy of CEA-Targeted CAR-T Therapy for Relapsed/Refractory CEA+ Cancer</t>
  </si>
  <si>
    <t>NCT04348643</t>
  </si>
  <si>
    <t>2017-05</t>
  </si>
  <si>
    <t>2012-06</t>
  </si>
  <si>
    <t>CgA_PNET_AMC_Korea</t>
  </si>
  <si>
    <t>PHASE4</t>
  </si>
  <si>
    <t>Asan Medical Center</t>
  </si>
  <si>
    <t>Diagnostic accuracy of th CgA in the patient with disease progression, change from preoperative levels of CgA at 3, 6,12, and 24 months, In the PNET group, the plasma level of CgA was regularly checked to follow up the status of disease progression., preoperation, 3 months, 6 months, 12months, 24 months|Disease progression of PNET using CT imaging, change from preoperative imaging of CT at 3, 6,12, and 24 months, In the PNET group, the CT was regularly checked to follow up the status of disease progression., preoperation, 3 months, 6 months, 12months, 24 months</t>
  </si>
  <si>
    <t>Diagnostic accuracy of th CgA in the patient with PNET, change from preoperative levels of CgA at 3 months, In the PNET group, the plasma level of CgA was regularly measured., preoperation, 3 months</t>
  </si>
  <si>
    <t>BIOLOGICAL: Chromogranin A</t>
  </si>
  <si>
    <t>Non Functioning Pancreatic Endocrine Tumor</t>
  </si>
  <si>
    <t>Chromogranin A (CgA) is a glycoprotein with a molecular weight of 49 to 52 kDa produced by chromaffin cells of the adrenal medulla, enterochromaffin-like (ECL) cells, and endocrine cells of the stomach and pancreas, and it is the precursor to several functional peptides including vasostatin and pancreastatin.
Importantly, CgA can be measured in the serum or plasma or detected within the secretory vesicles as a general diagnostic biomarker for neuroendocrine tumors (NETs), and plasma CgA levels also provide information regarding tumor burden and response to treatment. It has a sensitivity and specificity between 27% and 81%.
Some studies have noted an association between CgA concentrations and tumor location or degree of differentiation. It has also been proposed that plasma CgA levels are more frequently elevated in well-differentiated tumors compared with poorly differentiated tumors of the midgut. Some other clinical series have provided evidence of an association between plasma CgA levels and the extent of disease, tumor burden, or presence of metastases, and high baseline levels of CgA are suggestive of a poor prognosis.
However, there exist still controversies the effectiveness of serum CgA levels on diagnostic relevance, treatment response after surgical resection or sandostatin analog, clinicopathologic features of pancreatic neuroendocrine tumors (PNETs).
To date, moreover, a precise association between CgA levels and survival has not been clearly demonstrated, although a number of studies suggest that this relationship may exist. There, especially, is no relevant data on value of serum CgA level for clinical usefulness in Korean population.</t>
  </si>
  <si>
    <t>CgA</t>
  </si>
  <si>
    <t>https://clinicaltrials.gov/study/NCT02759718</t>
  </si>
  <si>
    <t>Clinical Effectiveness of Serum Chromogranin A Levels on Diagnostic of Pancreatic Neuroendocrine Tumors</t>
  </si>
  <si>
    <t>NCT02759718</t>
  </si>
  <si>
    <t>2020-02</t>
  </si>
  <si>
    <t>2019-02</t>
  </si>
  <si>
    <t>VICC GI 14134|NCI-2016-01044</t>
  </si>
  <si>
    <t>Vanderbilt-Ingram Cancer Center</t>
  </si>
  <si>
    <t>Response rate measured as complete response, partial response or stable disease according to RECIST 1.1 criteria, 56 days (2 courses)|Response duration, Up to 4 weeks|Progression Free Survival, From start of treatment to time of progression or death, assessed up to 4 weeks|Overall Survival, Up to 4 weeks|Poly-adenosine diphosphate (ADP)-ribosylated (PAR) level, Baseline to day 15 of course 1</t>
  </si>
  <si>
    <t>Maximum tolerated dose determined by dose limiting toxicities defined as any toxicity in the first course evaluated according to National Cancer Institute Common Terminology Criteria for Adverse Events version 4.0, Up to 28 days</t>
  </si>
  <si>
    <t>DRUG: Capecitabine|DRUG: Temozolomide|DRUG: Veliparib|OTHER: Pharmacological Study|OTHER: Laboratory Biomarker Analysis</t>
  </si>
  <si>
    <t>Functional Pancreatic Neuroendocrine Tumor|Malignant Somatostatinoma|Merkel Cell Carcinoma|Metastatic Adrenal Gland Pheochromocytoma|Metastatic Carcinoid Tumor|Multiple Endocrine Neoplasia Type 1|Multiple Endocrine Neoplasia Type 2A|Multiple Endocrine Neoplasia Type 2B|Neuroendocrine Neoplasm|Non-Functional Pancreatic Neuroendocrine Tumor|Pancreatic Glucagonoma|Pancreatic Insulinoma|Recurrent Adrenal Cortex Carcinoma|Recurrent Adrenal Gland Pheochromocytoma|Recurrent Merkel Cell Carcinoma|Somatostatin-Producing Neuroendocrine Tumor|Stage III Adrenal Cortex Carcinoma|Stage III Thyroid Gland Medullary Carcinoma|Stage IIIA Merkel Cell Carcinoma|Stage IIIB Merkel Cell Carcinoma|Stage IV Adrenal Cortex Carcinoma|Stage IV Merkel Cell Carcinoma|Stage IVA Thyroid Gland Medullary Carcinoma|Stage IVB Thyroid Gland Medullary Carcinoma|Stage IVC Thyroid Gland Medullary Carcinoma|Thymic Carcinoid Tumor|VIP-Producing Neuroendocrine Tumor|Well Differentiated Adrenal Cortex Carcinoma|Zollinger Ellison Syndrome</t>
  </si>
  <si>
    <t>This phase I trial studies the side effects and best dose of veliparib when given together with capecitabine and temozolomide in treating patients with neuroendocrine tumor that has spread to other places in the body and usually cannot be cured or controlled with treatment, has returned after a period of improvement, and cannot be removed by surgery. Veliparib may stop the growth of tumor cells by blocking some of the enzymes needed for cell growth. Drugs used in chemotherapy, such as capecitabine and temozolomide, work in different ways to stop the growth of tumor cells, either by killing the cells, by stopping them from dividing, or by stopping them from spreading.</t>
  </si>
  <si>
    <t>https://clinicaltrials.gov/study/NCT02831179</t>
  </si>
  <si>
    <t>Veliparib, Capecitabine, and Temozolomide in Patients With Advanced, Metastatic, and Recurrent Neuroendocrine Tumor</t>
  </si>
  <si>
    <t>NCT02831179</t>
  </si>
  <si>
    <t xml:space="preserve">Kingman Regional Medical Center, Kingman, Arizona, 86401, United States|Cancer Center at Saint Joseph's, Phoenix, Arizona, 85004, United States|Mercy Hospital Fort Smith, Fort Smith, Arkansas, 72903, United States|CHI Saint Vincent Cancer Center Hot Springs, Hot Springs, Arkansas, 71913, United States|Kaiser Permanente-Deer Valley Medical Center, Antioch, California, 94531, United States|Mission Hope Medical Oncology - Arroyo Grande, Arroyo Grande, California, 93420, United States|PCR Oncology, Arroyo Grande, California, 93420, United States|Sutter Auburn Faith Hospital, Auburn, California, 95602, United States|Sutter Cancer Centers Radiation Oncology Services-Auburn, Auburn, California, 95603, United States|Alta Bates Summit Medical Center-Herrick Campus, Berkeley, California, 94704, United States|Mills-Peninsula Medical Center, Burlingame, California, 94010, United States|Sutter Cancer Centers Radiation Oncology Services-Cameron Park, Cameron Park, California, 95682, United States|Eden Hospital Medical Center, Castro Valley, California, 94546, United States|Sutter Davis Hospital, Davis, California, 95616, United States|Kaiser Permanente Dublin, Dublin, California, 94568, United States|Kaiser Permanente-Fremont, Fremont, California, 94538, United States|Palo Alto Medical Foundation-Fremont, Fremont, California, 94538, United States|Kaiser Permanente-Fresno, Fresno, California, 93720, United States|Los Angeles County-USC Medical Center, Los Angeles, California, 90033, United States|USC / Norris Comprehensive Cancer Center, Los Angeles, California, 90033, United States|Cedars Sinai Medical Center, Los Angeles, California, 90048, United States|Memorial Medical Center, Modesto, California, 95355, United States|Kaiser Permanente-Modesto, Modesto, California, 95356, United States|Palo Alto Medical Foundation-Camino Division, Mountain View, California, 94040, United States|Palo Alto Medical Foundation-Gynecologic Oncology, Mountain View, California, 94040, United States|USC Norris Oncology/Hematology-Newport Beach, Newport Beach, California, 92663, United States|Sutter Cancer Research Consortium, Novato, California, 94945, United States|Kaiser Permanente-Oakland, Oakland, California, 94611, United States|Palo Alto Medical Foundation Health Care, Palo Alto, California, 94301, United States|Stanford Cancer Institute Palo Alto, Palo Alto, California, 94304, United States|Keck Medical Center of USC Pasadena, Pasadena, California, 91105, United States|Eisenhower Medical Center, Rancho Mirage, California, 92270, United States|Kaiser Permanente-Redwood City, Redwood City, California, 94063, United States|Kaiser Permanente-Richmond, Richmond, California, 94801, United States|Kaiser Permanente-Roseville, Roseville, California, 95661, United States|Sutter Cancer Centers Radiation Oncology Services-Roseville, Roseville, California, 95661, United States|Sutter Roseville Medical Center, Roseville, California, 95661, United States|Kaiser Permanente Downtown Commons, Sacramento, California, 95814, United States|Sutter Medical Center Sacramento, Sacramento, California, 95816, United States|Kaiser Permanente-South Sacramento, Sacramento, California, 95823, United States|Kaiser Permanente - Sacramento, Sacramento, California, 95825, United States|California Pacific Medical Center-Pacific Campus, San Francisco, California, 94115, United States|Kaiser Permanente-San Francisco, San Francisco, California, 94115, United States|UCSF Medical Center-Mission Bay, San Francisco, California, 94158, United States|Kaiser Permanente-Santa Teresa-San Jose, San Jose, California, 95119, United States|Kaiser Permanente San Leandro, San Leandro, California, 94577, United States|Pacific Central Coast Health Center-San Luis Obispo, San Luis Obispo, California, 93401, United States|Kaiser Permanente-San Rafael, San Rafael, California, 94903, United States|Kaiser San Rafael-Gallinas, San Rafael, California, 94903, United States|Kaiser Permanente Medical Center - Santa Clara, Santa Clara, California, 95051, United States|Palo Alto Medical Foundation-Santa Cruz, Santa Cruz, California, 95065, United States|Mission Hope Medical Oncology - Santa Maria, Santa Maria, California, 93444, United States|Kaiser Permanente-Santa Rosa, Santa Rosa, California, 95403, United States|Sutter Pacific Medical Foundation, Santa Rosa, California, 95403, United States|Kaiser Permanente-South San Francisco, South San Francisco, California, 94080, United States|Kaiser Permanente-Stockton, Stockton, California, 95210, United States|Palo Alto Medical Foundation-Sunnyvale, Sunnyvale, California, 94086, United States|Sutter Cancer Centers Radiation Oncology Services-Vacaville, Vacaville, California, 95687, United States|Kaiser Permanente Medical Center-Vacaville, Vacaville, California, 95688, United States|Kaiser Permanente-Vallejo, Vallejo, California, 94589, United States|Sutter Solano Medical Center/Cancer Center, Vallejo, California, 94589, United States|Kaiser Permanente-Walnut Creek, Walnut Creek, California, 94596, United States|University of Colorado Hospital, Aurora, Colorado, 80045, United States|Penrose-Saint Francis Healthcare, Colorado Springs, Colorado, 80907, United States|Rocky Mountain Cancer Centers-Penrose, Colorado Springs, Colorado, 80907, United States|Porter Adventist Hospital, Denver, Colorado, 80210, United States|Mercy Medical Center, Durango, Colorado, 81301, United States|Southwest Oncology PC, Durango, Colorado, 81301, United States|Mountain Blue Cancer Care Center, Golden, Colorado, 80401, United States|Rocky Mountain Cancer Centers-Lakewood, Lakewood, Colorado, 80228, United States|Saint Anthony Hospital, Lakewood, Colorado, 80228, United States|Littleton Adventist Hospital, Littleton, Colorado, 80122, United States|Longmont United Hospital, Longmont, Colorado, 80501, United States|Rocky Mountain Cancer Centers-Longmont, Longmont, Colorado, 80501, United States|Parker Adventist Hospital, Parker, Colorado, 80138, United States|Rocky Mountain Cancer Centers-Parker, Parker, Colorado, 80138, United States|Saint Mary Corwin Medical Center, Pueblo, Colorado, 81004, United States|Rocky Mountain Cancer Centers - Pueblo, Pueblo, Colorado, 81008, United States|Rocky Mountain Cancer Centers-Thornton, Thornton, Colorado, 80260, United States|Beebe South Coastal Health Campus, Frankford, Delaware, 19945, United States|Beebe Medical Center, Lewes, Delaware, 19958, United States|Christiana Gynecologic Oncology LLC, Newark, Delaware, 19713, United States|Delaware Clinical and Laboratory Physicians PA, Newark, Delaware, 19713,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States|TidalHealth Nanticoke / Allen Cancer Center, Seaford, Delaware, 19973, United States|Christiana Care Health System-Wilmington Hospital, Wilmington, Delaware, 19801, United States|MedStar Washington Hospital Center, Washington D.C., District of Columbia, 20010, United States|Sibley Memorial Hospital, Washington D.C., District of Columbia, 20016, United States|Holy Cross Hospital, Fort Lauderdale, Florida, 33308, United States|Grady Health System, Atlanta, Georgia, 30303, United States|Emory University Hospital Midtown, Atlanta, Georgia, 30308, United States|Emory University Hospital/Winship Cancer Institute, Atlanta, Georgia, 30322, United States|Emory Saint Joseph's Hospital, Atlanta, Georgia, 30342, United States|Emory Johns Creek Hospital, Johns Creek, Georgia, 30097, United States|Medical Center of Central Georgia, Macon, Georgia, 31201, United States|Kaiser Permanente Moanalua Medical Center, Honolulu, Hawaii, 96819, United States|Saint Alphonsus Cancer Care Center-Boise, Boise, Idaho, 83706, United States|Saint Alphonsus Cancer Care Center-Caldwell, Caldwell, Idaho, 83605, United States|Kootenai Health - Coeur d'Alene, Coeur d'Alene, Idaho, 83814, United States|Walter Knox Memorial Hospital, Emmett, Idaho, 83617, United States|Idaho Urologic Institute-Meridian, Meridian, Idaho, 83642, United States|Saint Alphonsus Cancer Care Center-Nampa, Nampa, Idaho, 83687, United States|Kootenai Clinic Cancer Services - Post Falls, Post Falls, Idaho, 83854, United States|Kootenai Cancer Clinic, Sandpoint, Idaho, 83864, United States|Rush - Copley Medical Center, Aurora, Illinois, 60504, United States|Saint Joseph Medical Center, Bloomington, Illinois, 61701, United States|Illinois CancerCare-Bloomington, Bloomington, Illinois, 61704, United States|Loyola Center for Health at Burr Ridge, Burr Ridge, Illinois, 60527,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States|Northwestern University, Chicago, Illinois, 60611, United States|Rush University Medical Center, Chicago, Illinois, 60612, United States|University of Chicago Comprehensive Cancer Center, Chicago, Illinois, 60637, United States|Carle on Vermilion, Danville, Illinois, 61832, United States|Cancer Care Specialists of Illinois - Decatur, Decatur, Illinois, 62526, United States|Decatur Memorial Hospital, Decatur, Illinois, 62526, United States|Northwestern Medicine Cancer Center Kishwaukee, DeKalb, Illinois, 60115, United States|Illinois CancerCare-Dixon, Dixon, Illinois, 61021, United States|Carle Physician Group-Effingham, Effingham, Illinois, 62401, United States|Crossroads Cancer Center, Effingham, Illinois, 62401, United States|Illinois CancerCare-Eureka, Eureka, Illinois, 61530, United States|Illinois CancerCare-Galesburg, Galesburg, Illinois, 61401, United States|Western Illinois Cancer Treatment Center, Galesburg, Illinois, 61401, United States|Northwestern Medicine Cancer Center Delnor, Geneva, Illinois, 60134, United States|Loyola Medicine Homer Glen, Homer Glen, Illinois, 60491, United States|Illinois CancerCare-Kewanee Clinic, Kewanee, Illinois, 61443, United States|Northwestern Medicine Lake Forest Hospital, Lake Forest, Illinois, 60045, United States|Illinois CancerCare-Macomb, Macomb, Illinois, 61455, United States|Carle Physician Group-Mattoon/Charleston, Mattoon, Illinois, 61938, United States|Loyola University Medical Center, Maywood, Illinois, 60153, United States|Marjorie Weinberg Cancer Center at Loyola-Gottlieb, Melrose Park, Illinois, 60160, United States|Good Samaritan Regional Health Center, Mount Vernon, Illinois, 62864, United States|UC Comprehensive Cancer Center at Silver Cross, New Lenox, Illinois, 60451, United States|Cancer Care Center of O'Fallon, O'Fallon, Illinois, 62269, United States|University of Chicago Medicine-Orland Park, Orland Park, Illinois, 60462, United States|Illinois CancerCare-Ottawa Clinic, Ottawa, Illinois, 61350, United States|Radiation Oncology of Northern Illinois, Ottawa, Illinois, 61350, United States|Illinois CancerCare-Pekin, Pekin, Illinois, 61554, United States|OSF Saint Francis Radiation Oncology at Pekin Cancer Treatment Center, Pekin, Illinois, 61554, United States|Illinois CancerCare-Peoria, Peoria, Illinois, 61615, United States|OSF Saint Francis Radiation Oncology at Peoria Cancer Center, Peoria, Illinois, 61615, United States|Methodist Medical Center of Illinois, Peoria, Illinois, 61636, United States|OSF Saint Francis Medical Center, Peoria, Illinois, 61637, United States|Illinois CancerCare-Peru, Peru, Illinois, 61354, United States|Valley Radiation Oncology, Peru, Illinois, 61354, United States|Illinois CancerCare-Princeton, Princeton, Illinois, 61356, United States|Central Illinois Hematology Oncology Center, Springfield, Illinois, 62702, United States|Southern Illinois University School of Medicine, Springfield, Illinois, 62702, United States|Springfield Clinic, Springfield, Illinois, 62702, United States|Memorial Medical Center, Springfield, Illinois, 62781, United States|Southwest Illinois Health Services LLP, Swansea, Illinois, 62226, United States|Carle Cancer Center, Urbana, Illinois, 61801, United States|The Carle Foundation Hospital, Urbana, Illinois, 61801, United States|Northwestern Medicine Cancer Center Warrenville, Warrenville, Illinois, 60555, United States|Rush-Copley Healthcare Center, Yorkville, Illinois, 60560, United States|Deaconess Clinic Downtown, Evansville, Indiana, 47713, United States|Franciscan Saint Anthony Health-Michigan City, Michigan City, Indiana, 46360, United States|Woodland Cancer Care Center, Michigan City, Indiana, 46360, United States|Chancellor Center for Oncology, Newburgh, Indiana, 47630, United States|Reid Health, Richmond, Indiana, 47374, United States|Mary Greeley Medical Center, Ames, Iowa, 50010, United States|McFarland Clinic PC - Ames, Ames, Iowa, 50010, United States|McFarland Clinic PC-Boone, Boone, Iowa, 50036, United States|Medical Oncology and Hematology Associates-West Des Moines, Clive, Iowa, 50325, United States|Mercy Cancer Center-West Lakes, Clive, Iowa, 50325, United States|Alegent Health Mercy Hospital, Council Bluffs, Iowa, 51503, United States|Greater Regional Medical Center, Creston, Iowa, 50801, United States|Mercy Medical Center - Des Moines, Des Moines, Iowa, 50314, United States|Mission Cancer and Blood - Laurel, Des Moines, Iowa, 50314, United States|McFarland Clinic PC-Trinity Cancer Center, Fort Dodge, Iowa, 50501, United States|McFarland Clinic PC-Jefferson, Jefferson, Iowa, 50129, United States|McFarland Clinic PC-Marshalltown, Marshalltown, Iowa, 50158, United States|Siouxland Regional Cancer Center, Sioux City, Iowa, 51101, United States|Mercy Medical Center-West Lakes, West Des Moines, Iowa, 50266, United States|Cancer Center of Kansas - Chanute, Chanute, Kansas, 66720, United States|Coffeyville Regional Medical Center, Coffeyville, Kansas, 67337, United States|Cancer Center of Kansas - Dodge City, Dodge City, Kansas, 67801, United States|Cancer Center of Kansas - El Dorado, El Dorado, Kansas, 67042, United States|Cancer Center of Kansas - Fort Scott, Fort Scott, Kansas, 66701, United States|Central Care Cancer Center - Garden City, Garden City, Kansas, 67846, United States|Central Care Cancer Center - Great Bend, Great Bend, Kansas, 67530, United States|HaysMed University of Kansas Health System, Hays, Kansas, 67601, United States|Cancer Center of Kansas-Independence, Independence, Kansas, 67301, United States|University of Kansas Cancer Center, Kansas City, Kansas, 66160, United States|Cancer Center of Kansas-Kingman, Kingman, Kansas, 67068, United States|Lawrence Memorial Hospital, Lawrence, Kansas, 66044, United States|Kansas Institute of Medicine Cancer and Blood Center, Lenexa, Kansas, 66219, United States|Minimally Invasive Surgery Hospital, Lenexa, Kansas, 66219, United States|Cancer Center of Kansas-Liberal, Liberal, Kansas, 67905, United States|Cancer Center of Kansas-Manhattan, Manhattan, Kansas, 66502, United States|Cancer Center of Kansas - McPherson, McPherson, Kansas, 67460, United States|Cancer Center of Kansas - Newton, Newton, Kansas, 67114, United States|Olathe Health Cancer Center, Olathe, Kansas, 66061, United States|Menorah Medical Center, Overland Park, Kansas, 66209, United States|University of Kansas Cancer Center-Overland Park, Overland Park, Kansas, 66210, United States|Cancer Center of Kansas - Parsons, Parsons, Kansas, 67357, United States|Ascension Via Christi - Pittsburg, Pittsburg, Kansas, 66762, United States|Cancer Center of Kansas - Pratt, Pratt, Kansas, 67124, United States|Cancer Center of Kansas - Salina, Salina, Kansas, 67401, United States|Salina Regional Health Center, Salina, Kansas, 67401, United States|University of Kansas Health System Saint Francis Campus, Topeka, Kansas, 66606, United States|Cancer Center of Kansas - Wellington, Wellington, Kansas, 67152, United States|University of Kansas Hospital-Westwood Cancer Center, Westwood, Kansas, 66205, United States|Associates In Womens Health, Wichita, Kansas, 67208, United States|Cancer Center of Kansas-Wichita Medical Arts Tower, Wichita, Kansas, 67208, United States|Ascension Via Christi Hospitals Wichita, Wichita, Kansas, 67214, United States|Cancer Center of Kansas - Wichita, Wichita, Kansas, 67214, United States|Cancer Center of Kansas - Winfield, Winfield, Kansas, 67156, United States|Flaget Memorial Hospital, Bardstown, Kentucky, 40004, United States|Commonwealth Cancer Center-Corbin, Corbin, Kentucky, 40701, United States|Oncology Hematology Care Inc-Crestview, Crestview Hills, Kentucky, 41017, United States|Saint Joseph Radiation Oncology Resource Center, Lexington, Kentucky, 40504, United States|Saint Joseph Hospital East, Lexington, Kentucky, 40509, United States|University of Kentucky/Markey Cancer Center, Lexington, Kentucky, 40536, United States|Saint Joseph London, London, Kentucky, 40741, United States|Jewish Hospital, Louisville, Kentucky, 40202, United States|Saints Mary and Elizabeth Hospital, Louisville, Kentucky, 40215, United States|UofL Health Medical Center Northeast, Louisville, Kentucky, 40245, United States|Jewish Hospital Medical Center South, Shepherdsville, Kentucky, 40165, United States|Christus Saint Frances Cabrini Hospital, Alexandria, Louisiana, 71301, United States|Ochsner Health Center-Summa, Baton Rouge, Louisiana, 70809, United States|Medical Center of Baton Rouge, Baton Rouge, Louisiana, 70816, United States|Ochsner High Grove, Baton Rouge, Louisiana, 70836, United States|Ochsner Medical Center Kenner, Kenner, Louisiana, 70065, United States|CHRISTUS Lake Charles Medical Center, Lake Charles, Louisiana, 70605, United States|Ochsner LSU Health Monroe Medical Center, Monroe, Louisiana, 71202, United States|Ochsner Medical Center Jefferson, New Orleans, Louisiana, 70121, United States|LSU Health Sciences Center at Shreveport, Shreveport, Louisiana, 71103, United States|Sinai Hospital of Baltimore, Baltimore, Maryland, 21215, United States|Johns Hopkins University/Sidney Kimmel Cancer Center, Baltimore, Maryland, 21287, United States|Northwest Hospital Center, Randallstown, Maryland, 21133, United States|William E Kahlert Regional Cancer Center/Sinai Hospital, Westminster, Maryland, 21157, United States|Massachusetts General Hospital Cancer Center, Boston, Massachusetts, 02114, United States|Beth Israel Deaconess Medical Center, Boston, Massachusetts, 02215, United States|Dana-Farber Cancer Institute, Boston, Massachusetts, 02215, United States|Mercy Medical Center, Springfield, Massachusetts, 01104, United States|Saint Joseph Mercy Hospital, Ann Arbor, Michigan, 48106, United States|University of Michigan Comprehensive Cancer Center, Ann Arbor, Michigan, 48109, United States|Bronson Battle Creek, Battle Creek, Michigan, 49017, United States|Saint Joseph Mercy Brighton, Brighton, Michigan, 48114, United States|Trinity Health IHA Medical Group Hematology Oncology - Brighton, Brighton, Michigan, 48114, United States|Henry Ford Cancer Institute-Downriver, Brownstown, Michigan, 48183, United States|Saint Joseph Mercy Canton, Canton, Michigan, 48188, United States|Trinity Health IHA Medical Group Hematology Oncology - Canton, Canton, Michigan, 48188, United States|Caro Cancer Center, Caro, Michigan, 48723, United States|Saint Joseph Mercy Chelsea, Chelsea, Michigan, 48118, United States|Trinity Health IHA Medical Group Hematology Oncology - Chelsea Hospital, Chelsea, Michigan, 48118, United States|Hematology Oncology Consultants-Clarkston, Clarkston, Michigan, 48346, United States|Newland Medical Associates-Clarkston, Clarkston, Michigan, 48346, United States|Henry Ford Macomb Hospital-Clinton Township, Clinton Township, Michigan, 48038, United States|Henry Ford Medical Center-Fairlane, Dearborn, Michigan, 48126, United States|Wayne State University/Karmanos Cancer Institute, Detroit, Michigan, 48201, United States|Henry Ford Hospital, Detroit, Michigan, 48202, United States|Ascension Saint John Hospital, Detroit, Michigan, 48236, United States|Great Lakes Cancer Management Specialists-Doctors Park, East China, Michigan, 48054, United States|Weisberg Cancer Treatment Center, Farmington Hills, Michigan, 48334, United States|Genesee Cancer and Blood Disease Treatment Center, Flint, Michigan, 48503, United States|Genesee Hematology Oncology PC, Flint, Michigan, 48503, United States|Genesys Hurley Cancer Institute, Flint, Michigan, 48503, United States|Hurley Medical Center, Flint, Michigan, 48503, United States|Helen DeVos Children's Hospital at Spectrum Health, Grand Rapids, Michigan, 49503, United States|Spectrum Health at Butterworth Campus, Grand Rapids, Michigan, 49503, United States|Trinity Health Grand Rapids Hospital, Grand Rapids, Michigan, 49503, United States|Academic Hematology Oncology Specialists, Grosse Pointe Woods, Michigan, 48236, United States|Great Lakes Cancer Management Specialists-Van Elslander Cancer Center, Grosse Pointe Woods, Michigan, 48236, United States|Michigan Breast Specialists-Grosse Pointe Woods, Grosse Pointe Woods, Michigan, 48236, United States|Allegiance Health, Jackson, Michigan, 49201, United States|Bronson Methodist Hospital, Kalamazoo, Michigan, 49007, United States|West Michigan Cancer Center, Kalamazoo, Michigan, 49007, United States|Borgess Medical Center, Kalamazoo, Michigan, 49048, United States|Sparrow Hospital, Lansing, Michigan, 48912, United States|Hope Cancer Clinic, Livonia, Michigan, 48154, United States|Trinity Health Saint Mary Mercy Livonia Hospital, Livonia, Michigan, 48154, United States|Great Lakes Cancer Management Specialists-Macomb Medical Campus, Macomb, Michigan, 48044, United States|Michigan Breast Specialists-Macomb Township, Macomb, Michigan, 48044, United States|Saint Mary's Oncology/Hematology Associates of Marlette, Marlette, Michigan, 48453, United States|Monroe Cancer Center, Monroe, Michigan, 48162, United States|Trinity Health Muskegon Hospital, Muskegon, Michigan, 49444, United States|Lakeland Hospital Niles, Niles, Michigan, 49120, United States|Cancer and Hematology Centers of Western Michigan - Norton Shores, Norton Shores, Michigan, 49444, United States|Henry Ford Medical Center-Columbus, Novi, Michigan, 48377, United States|21st Century Oncology-Pontiac, Pontiac, Michigan, 48341, United States|Hope Cancer Center, Pontiac, Michigan, 48341, United States|Newland Medical Associates-Pontiac, Pontiac, Michigan, 48341, United States|Saint Joseph Mercy Oakland, Pontiac, Michigan, 48341, United States|Huron Medical Center PC, Port Huron, Michigan, 48060, United States|Lake Huron Medical Center, Port Huron, Michigan, 48060, United States|Spectrum Health Reed City Hospital, Reed City, Michigan, 49677, United States|Great Lakes Cancer Management Specialists-Rochester Hills, Rochester Hills, Michigan, 48309, United States|Ascension Saint Mary's Hospital, Saginaw, Michigan, 48601, United States|Oncology Hematology Associates of Saginaw Valley PC, Saginaw, Michigan, 48604, United States|Lakeland Medical Center Saint Joseph, Saint Joseph, Michigan, 49085, United States|Marie Yeager Cancer Center, Saint Joseph, Michigan, 49085, United States|Henry Ford Macomb Health Center - Shelby Township, Shelby, Michigan, 48315, United States|Bhadresh Nayak MD PC-Sterling Heights, Sterling Heights, Michigan, 48312, United States|Ascension Saint Joseph Hospital, Tawas City, Michigan, 48764, United States|Munson Medical Center, Traverse City, Michigan, 49684, United States|Advanced Breast Care Center PLLC, Warren, Michigan, 48088, United States|Great Lakes Cancer Management Specialists-Macomb Professional Building, Warren, Michigan, 48093, United States|Macomb Hematology Oncology PC, Warren, Michigan, 48093, United States|Michigan Breast Specialists-Warren, Warren, Michigan, 48093, United States|Saint John Macomb-Oakland Hospital, Warren, Michigan, 48093, United States|Henry Ford West Bloomfield Hospital, West Bloomfield, Michigan, 48322, United States|Saint Mary's Oncology/Hematology Associates of West Branch, West Branch, Michigan, 48661, United States|Metro Health Hospital, Wyoming, Michigan, 49519, United States|Huron Gastroenterology PC, Ypsilanti, Michigan, 48106, United States|Trinity Health IHA Medical Group Hematology Oncology Ann Arbor Campus, Ypsilanti, Michigan, 48197, United States|Sanford Joe Lueken Cancer Center, Bemidji, Minnesota, 56601, United States|Fairview Ridges Hospital, Burnsville, Minnesota, 55337, United States|Minnesota Oncology - Burnsville, Burnsville, Minnesota, 55337, United States|Cambridge Medical Center, Cambridge, Minnesota, 55008, United States|Mercy Hospital, Coon Rapids, Minnesota, 55433, United States|Fairview Southdale Hospital, Edina, Minnesota, 55435, United States|Unity Hospital, Fridley, Minnesota, 55432, United States|Fairview Clinics and Surgery Center Maple Grove, Maple Grove, Minnesota, 55369, United States|Minnesota Oncology Hematology PA-Maplewood, Maplewood, Minnesota, 55109, United States|Saint John's Hospital - Healtheast, Maplewood, Minnesota, 55109, United States|Abbott-Northwestern Hospital, Minneapolis, Minnesota, 55407, United States|Hennepin County Medical Center, Minneapolis, Minnesota, 55415, United States|Health Partners Inc, Minneapolis, Minnesota, 55454, United States|Monticello Cancer Center, Monticello, Minnesota, 55362, United States|New Ulm Medical Center, New Ulm, Minnesota, 56073, United States|Fairview Northland Medical Center, Princeton, Minnesota, 55371, United States|North Memorial Medical Health Center, Robbinsdale, Minnesota, 55422, United States|Mayo Clinic in Rochester, Rochester, Minnesota, 55905, United States|Park Nicollet Clinic - Saint Louis Park, Saint Louis Park, Minnesota, 55416, United States|Regions Hospital, Saint Paul, Minnesota, 55101, United States|United Hospital, Saint Paul, Minnesota, 55102, United States|Saint Francis Regional Medical Center, Shakopee, Minnesota, 55379, United States|Lakeview Hospital, Stillwater, Minnesota, 55082, United States|Sanford Thief River Falls Medical Center, Thief River Falls, Minnesota, 56701, United States|Ridgeview Medical Center, Waconia, Minnesota, 55387, United States|Rice Memorial Hospital, Willmar, Minnesota, 56201, United States|Minnesota Oncology Hematology PA-Woodbury, Woodbury, Minnesota, 55125, United States|Sanford Cancer Center Worthington, Worthington, Minnesota, 56187, United States|Fairview Lakes Medical Center, Wyoming, Minnesota, 55092, United States|Saint Louis Cancer and Breast Institute-Ballwin, Ballwin, Missouri, 63011, United States|Central Care Cancer Center - Bolivar, Bolivar, Missouri, 65613, United States|Parkland Health Center-Bonne Terre, Bonne Terre, Missouri, 63628, United States|Cox Cancer Center Branson, Branson, Missouri, 65616, United States|Saint Francis Medical Center, Cape Girardeau, Missouri, 63703, United States|Southeast Cancer Center, Cape Girardeau, Missouri, 63703, United States|Siteman Cancer Center at Saint Peters Hospital, City of Saint Peters, Missouri, 63376, United States|Siteman Cancer Center at West County Hospital, Creve Coeur, Missouri, 63141, United States|Parkland Health Center - Farmington, Farmington, Missouri, 63640, United States|Centerpoint Medical Center LLC, Independence, Missouri, 64057, United States|Capital Region Southwest Campus, Jefferson City, Missouri, 65109, United States|Freeman Health System, Joplin, Missouri, 64804, United States|Mercy Hospital Joplin, Joplin, Missouri, 64804, United States|Truman Medical Centers, Kansas City, Missouri, 64108, United States|Research Medical Center, Kansas City, Missouri, 64132, United States|University of Kansas Cancer Center - North, Kansas City, Missouri, 64154, United States|University of Kansas Cancer Center - Lee's Summit, Lee's Summit, Missouri, 64064, United States|Delbert Day Cancer Institute at PCRMC, Rolla, Missouri, 65401, United States|Mercy Clinic-Rolla-Cancer and Hematology, Rolla, Missouri, 65401, United States|Heartland Regional Medical Center, Saint Joseph, Missouri, 64506, United States|Sainte Genevieve County Memorial Hospital, Sainte Genevieve, Missouri, 63670, United States|Mercy Hospital Springfield, Springfield, Missouri, 65804, United States|CoxHealth South Hospital, Springfield, Missouri, 65807, United States|Saint Louis Cancer and Breast Institute-South City, St Louis, Missouri, 63109, United States|Washington University School of Medicine, St Louis, Missouri, 63110, United States|Mercy Hospital South, St Louis, Missouri, 63128, United States|Siteman Cancer Center-South County, St Louis, Missouri, 63129, United States|Missouri Baptist Medical Center, St Louis, Missouri, 63131, United States|Siteman Cancer Center at Christian Hospital, St Louis, Missouri, 63136, United States|Mercy Hospital Saint Louis, St Louis, Missouri, 63141, United States|Missouri Baptist Sullivan Hospital, Sullivan, Missouri, 63080, United States|Missouri Baptist Outpatient Center-Sunset Hills, Sunset Hills, Missouri, 63127, United States|Mercy Hospital Washington, Washington, Missouri, 63090, United States|Community Hospital of Anaconda, Anaconda, Montana, 59711, United States|Billings Clinic Cancer Center, Billings, Montana, 59101, United States|Saint Vincent Healthcare, Billings, Montana, 59101, United States|Bozeman Deaconess Hospital, Bozeman, Montana, 59715, United States|Saint James Community Hospital and Cancer Treatment Center, Butte, Montana, 59701, United States|Benefis Healthcare- Sletten Cancer Institute, Great Falls, Montana, 59405, United States|Great Falls Clinic, Great Falls, Montana, 59405, United States|Saint Peter's Community Hospital, Helena, Montana, 59601, United States|Kalispell Regional Medical Center, Kalispell, Montana, 59901, United States|Saint Patrick Hospital - Community Hospital, Missoula, Montana, 59802, United States|Community Medical Hospital, Missoula, Montana, 59804, United States|CHI Health Saint Francis, Grand Island, Nebraska, 68803, United States|Heartland Hematology and Oncology, Kearney, Nebraska, 68845, United States|CHI Health Good Samaritan, Kearney, Nebraska, 68847, United States|Saint Elizabeth Regional Medical Center, Lincoln, Nebraska, 68510, United States|Alegent Health Immanuel Medical Center, Omaha, Nebraska, 68122, United States|Hematology and Oncology Consultants PC, Omaha, Nebraska, 68122, United States|Alegent Health Bergan Mercy Medical Center, Omaha, Nebraska, 68124, United States|Alegent Health Lakeside Hospital, Omaha, Nebraska, 68130, United States|Creighton University Medical Center, Omaha, Nebraska, 68131, United States|Midlands Community Hospital, Papillion, Nebraska, 68046, United States|Carson Tahoe Regional Medical Center, Carson City, Nevada, 89703, United States|Cancer and Blood Specialists-Henderson, Henderson, Nevada, 89052, United States|Comprehensive Cancer Centers of Nevada - Henderson, Henderson, Nevada, 89052, United States|Comprehensive Cancer Centers of Nevada-Horizon Ridge, Henderson, Nevada, 89052, United States|Las Vegas Cancer Center-Henderson, Henderson, Nevada, 89052, United States|OptumCare Cancer Care at Seven Hills, Henderson, Nevada, 89052, United States|Comprehensive Cancer Centers of Nevada-Southeast Henderson, Henderson, Nevada, 89074, United States|GenesisCare USA - Henderson, Henderson, Nevada, 89074, United States|Las Vegas Urology - Green Valley, Henderson, Nevada, 89074, United States|Las Vegas Urology - Pebble, Henderson, Nevada, 89074, United States|Urology Specialists of Nevada - Green Valley, Henderson, Nevada, 89074, United States|Las Vegas Urology - Pecos, Las Vegas, Nevada, 89074, United States|Desert West Surgery, Las Vegas, Nevada, 89102, United States|OptumCare Cancer Care at Charleston, Las Vegas, Nevada, 89102, United States|University Medical Center of Southern Nevada, Las Vegas, Nevada, 89102, United States|Hope Cancer Care of Nevada, Las Vegas, Nevada, 89103, United States|Cancer and Blood Specialists-Shadow, Las Vegas, Nevada, 89106, United States|Radiation Oncology Centers of Nevada Central, Las Vegas, Nevada, 89106, United States|Urology Specialists of Nevada - Central, Las Vegas, Nevada, 89106, United States|GenesisCare USA - Las Vegas, Las Vegas, Nevada, 89109, United States|HealthCare Partners Medical Group Oncology/Hematology-Maryland Parkway, Las Vegas, Nevada, 89109, United States|Sunrise Hospital and Medical Center, Las Vegas, Nevada, 89109, United States|HealthCare Partners Medical Group Oncology/Hematology-San Martin, Las Vegas, Nevada, 89113, United States|Las Vegas Prostate Cancer Center, Las Vegas, Nevada, 89113, United </t>
  </si>
  <si>
    <t>EA2142|NCI-2015-00547|NCI-2015-00505|EA2142|EA2142|U10CA180820</t>
  </si>
  <si>
    <t>NETWORK</t>
  </si>
  <si>
    <t>ECOG-ACRIN Cancer Research Group</t>
  </si>
  <si>
    <t>Ki-67 as a continuous measure assessed by immunohistochemistry (IHC), Will evaluate the interaction, if any, between Ki-67 as a continuous measure and treatment. Cox regression of logistic regression, as appropriate, will be used to identify whether the treatment effect varies by Ki-67 for PFS, OS, and RR., Baseline|Ki-67 measured centrally, Concordance between Ki-67 measured centrally versus registering institutions? pathology assessments will be investigated and reported. Intra-class correlation will be calculated to assess agreement amongst the two continuous measures., Baseline|Ki-67 measured with registering institutions? pathology assessments, Concordance between Ki-67 measured centrally versus registering institutions? pathology assessments will be investigated and reported. Intra-class correlation will be calculated to assess agreement amongst the two continuous measures., Baseline|Optimal cutoff value in Ki-67 that defines patients with prolonged OS assessed by IHC, Receiver operating characteristics analysis will be performed to first determine the optimal cutoff value in Ki-67 that defines patients with prolonged OS. For the series of Ki-67 values observed in the data, Youden?s index will be calculated and with the highest index the threshold that minimizes the false positive and false negative rates for best detecting prolonged OS will be identified. Optimal cutoff values of Ki-67 with respect to response to temozolomide and capecitabine, positive octreotide scans, and negative PET scans will also be determined in a similar manner., Baseline|Prognostic significance of poorly differentiated non-small cell gastroenteropancreatic neuroendocrine tumors, Will assess the prognostic significance of well differentiated versus poorly differentiated non-small cell gastroenteropancreatic neuroendocrine tumors in relationship to survival and response to treatment in a similar manner, via Cox proportional hazard models for time to event endpoint and logistic regression for objective response., Baseline|Prognostic significance of well differentiated non-small cell gastroenteropancreatic neuroendocrine tumors, Will assess the prognostic significance of well differentiated versus poorly differentiated non-small cell gastroenteropancreatic neuroendocrine tumors in relationship to survival and response to treatment in a similar manner, via Cox proportional hazard models for time to event endpoint and logistic regression for objective response., Baseline</t>
  </si>
  <si>
    <t>Incidence of toxicity, graded according to the National Cancer Institute Common Terminology Criteria for Adverse Events version 4.0, 90% confidence intervals will be provided., Up to 30 days after last dose of protocol therapy|OS, Kaplan-Meier estimates will be used for time-to-event distribution. OS by arm will be compared using one-sided stratified log-rank tests. Stratified Cox?s proportional hazards models will be used to estimate hazard ratios., Time from randomization to death from any cause, assessed up to 5 years|Response rate (complete response or partial response) by RECIST 1.1, Analyzed using a Fisher?s exact test at a one-sided significance level of 0.10., Up to 5 years</t>
  </si>
  <si>
    <t>PFS, Kaplan-Meier estimates will be used for time-to-event distribution. PFS by arm will be compared using one-sided stratified log-rank tests. Stratified Cox?s proportional hazards models will be used to estimate hazard ratios., Time from randomization to documented progression or death without progression, assessed up to 1 year</t>
  </si>
  <si>
    <t>DRUG: Capecitabine|DRUG: Carboplatin|DRUG: Cisplatin|DRUG: Etoposide|OTHER: Laboratory Biomarker Analysis|DRUG: Temozolomide</t>
  </si>
  <si>
    <t>Gastric Neuroendocrine Carcinoma|Intestinal Neuroendocrine Carcinoma|Pancreatic Neuroendocrine Carcinoma</t>
  </si>
  <si>
    <t>This randomized phase II trial studies how well temozolomide and capecitabine work compared to standard treatment with cisplatin or carboplatin and etoposide in treating patients with neuroendocrine carcinoma of the gastrointestinal tract or pancreas that has spread to other parts of the body (metastatic) or cannot be removed by surgery. Drugs used in chemotherapy, such as temozolomide, capecitabine, cisplatin, carboplatin and etoposide, work in different ways to stop the growth of tumor cells, either by killing the cells, by stopping them from dividing, or by stopping them from spreading. Certain types of neuroendocrine carcinomas may respond better to treatments other than the current standard treatment of cisplatin and etoposide. It is not yet known whether temozolomide and capecitabine may work better than cisplatin or carboplatin and etoposide in treating patients with this type of neuroendocrine carcinoma, called non-small cell neuroendocrine carcinoma.</t>
  </si>
  <si>
    <t>https://clinicaltrials.gov/study/NCT02595424</t>
  </si>
  <si>
    <t>Cisplatin and Etoposide Versus Temozolomide and Capecitabine in Patients With Advanced Poorly Differentiated (G3) Non-Small Cell Gastrointestinal Neuroendocrine Carcinomas</t>
  </si>
  <si>
    <t>NCT02595424</t>
  </si>
  <si>
    <t>National Taiwan University Hospital, Taipei, 100225, Taiwan</t>
  </si>
  <si>
    <t>202405082RINB</t>
  </si>
  <si>
    <t>National Taiwan University Hospital</t>
  </si>
  <si>
    <t>Ratio of the target microRNA in patients with and without pancreatic adenocarcinoma., 24 hours</t>
  </si>
  <si>
    <t>GENETIC: MicroRNA (mir-642b-3p)</t>
  </si>
  <si>
    <t>Pancreas Adenocarcinoma|MicroRNA</t>
  </si>
  <si>
    <t>Previous research has shown that microRNAs in the blood can serve as biomarkers for early pancreatic cancer, with potential applications including detection, differential diagnosis, and prognosis prediction of pancreatic cancer. The current primary method for detecting microRNAs is RT-qPCR, but this process requires repeated temperature cycling, which demands high precision from the equipment. As an alternative, isothermal nucleic acid amplification technology does not require expensive temperature control instruments. Our research team has developed various isothermal nucleic acid amplification strategies for microRNA sensing platforms, applied to biological sample detection. This study combines the circular strand displacement amplification strategy with DNA nanomachines to develop a fluorescence sensing platform that performs dual signal amplification at a constant temperature. It is designed to detect pancreatic cancer-related microRNAs, exploring its role and potential applications in the diagnosis of pancreatic cancer patients.</t>
  </si>
  <si>
    <t>https://clinicaltrials.gov/study/NCT06497777</t>
  </si>
  <si>
    <t>The Application of DNA Nanomachines for Detecting microRNA in Blood for the Diagnosis of Pancreatic Cancer. Diagnosis of Pancreatic Cancer</t>
  </si>
  <si>
    <t>NCT06497777</t>
  </si>
  <si>
    <t>Princess Margaret Hospital, Toronto, Ontario, M5G 2M9, Canada</t>
  </si>
  <si>
    <t>2019-09</t>
  </si>
  <si>
    <t>2012-02</t>
  </si>
  <si>
    <t>FAZA-Pancreas</t>
  </si>
  <si>
    <t>Canadian Cancer Society (CCS)</t>
  </si>
  <si>
    <t>University Health Network, Toronto</t>
  </si>
  <si>
    <t>Correlate FAZA PET uptake in pancreatic cancer with the extension of the disease., Standardized uptake statistics will be calculated for each volume of interest (VOI): Maximum standardized uptake value (SUVMax), mean standardized uptake value (SUVMean) and standard deviation of standardized uptake values (SUVSD)., 2 years|Correlate FAZA PET uptake in pancreatic cancer with CA 19-9 levels., Standardized uptake statistics will be calculated for each volume of interest (VOI): Maximum standardized uptake value (SUVMax), mean standardized uptake value (SUVMean) and standard deviation of standardized uptake values (SUVSD). These parameters will be correlated with increasing or decreasing CA 19-9 levels (U/ml)., 2 years|Correlate FAZA PET uptake in pancreatic cancer with tumor response., Standardized uptake statistics will be calculated for each volume of interest (VOI): Maximum standardized uptake value (SUVMax), mean standardized uptake value (SUVMean) and standard deviation of standardized uptake values (SUVSD). Tumor response is measured in millimeters. Complete response is a tumor reduction of \&lt;5 mm, partial response is at least a 30% reduction, progressive disease is a 20% increase, and stable disease is no increase in shrinkage and no increase in growth., 2 years|Correlate FAZA PET uptake in pancreatic cancer with patient disease-free survival (DFS)., Kaplan-Meier actuarial method and/or the Cox proportional hazard model will be utilized., 2 years|Compare the pattern of FAZA uptake in different tumor sites (eg., lymph node metastases and liver metastasis)., Standardized uptake statistics will be calculated for each volume of interest (VOI): Maximum standardized uptake value (SUVMax), mean standardized uptake value (SUVMean) and standard deviation of standardized uptake values (SUVSD)., 2 years|Determine the feasibility of using dynamic and static PET imaging of FAZA uptake in patients with pancreatic cancer., 2 years</t>
  </si>
  <si>
    <t>Measure the hypoxia level in Patients with Pancreatic Cancer using Positron Emission Tomography (PET) with 18F-Fluoroazomycin Arabinoside (18F-FAZA)., 2 years</t>
  </si>
  <si>
    <t>Pancreatic Cancer|Hypoxia</t>
  </si>
  <si>
    <t>This is a diagnostic study to look for low levels of oxygen (hypoxia) in pancreatic cancer using an imaging test called positron emission tomography (PET). Hypoxia can influence how pancreatic cancer grows and responds to treatments such as chemotherapy and radiotherapy. The use of PET scans to measure hypoxia may be better and simpler than the approaches used previously. This study will assess whether or not PET scans using a tracer called 18F-FAZA (18F-Fluoroazomycin Arabinoside) can provide useful information about hypoxia in pancreatic cancer. Also as part of the study, a blood sample will be taken to study biomarkers (substances in the body that may be important indicators of hypoxia and/or pancreatic cancer) that may be useful in studying pancreatic cancer and hypoxia.</t>
  </si>
  <si>
    <t>https://clinicaltrials.gov/study/NCT01542177</t>
  </si>
  <si>
    <t>A Study Using 18F-FAZA and PET Scans to Study Hypoxia in Pancreatic Cancer</t>
  </si>
  <si>
    <t>NCT01542177</t>
  </si>
  <si>
    <t>Moffitt Cancer Center-International Plaza, Tampa, Florida, 33607, United States|Moffitt Cancer Center, Tampa, Florida, 33612, United States|M D Anderson Cancer Center, Houston, Texas, 77030, United States</t>
  </si>
  <si>
    <t>NCI-2014-00642|NCI-2014-00642|2013-0954|9604|9604|N01CM00039|P30CA016672</t>
  </si>
  <si>
    <t>Change in BV, Median will be used as cut point for correlation of post-treatment changes in BV expressed as relative change from baseline with response. Response rates will be compared using chi-square test or Fisher's exact test whenever appropriate. Response profiles will be compared using non-parametric test (Wilcoxon rank sum test)., Baseline to 4 weeks after treatment|Post-treatment Tumor Blood Flow (BF), Median will be used as cut point for correlation of post-treatment tumor BF (absolute measurement) with response. Response rates will be compared using chi-square test or Fisher's exact test whenever appropriate. Response rates will be compared using chi-square test or Fisher's exact test whenever appropriate., 4 weeks after treatment|Post-treatment Change in BF, Continuous parameters in relative change in pCT parameters will be plotted against best relative change in sum of tumor diameters from RECIST 1.1 tumor measurements. Pearson correlation will be used to test statistical significance. Non-parametric test will be used if appropriate., Baseline to 4 weeks after treatment|Post-treatment Change in BV, Continuous parameters in relative change in pCT parameters will be plotted against best relative change in sum of tumor diameters from RECIST 1.1 tumor measurements. Pearson correlation will be used to test statistical significance. Non-parametric test will be used if appropriate., Baseline to 4 weeks after treatment|Change in Participants Parameters, The effect of ziv-aflibercept therapy on post-treatment BF, BV, mean transit time, and PS will be determined. Descriptive statistics of pre and post treatment values will be given. Distribution of pre and post treatment values will be graphed. Treatment induced change in values will be compared using paired-t test. Non-parametric test will be used if appropriate., Baseline to 4 weeks after treatment|Tumor Perfusion Parameters at Time of Progression, Up to 1 year</t>
  </si>
  <si>
    <t>Progression Free Survival (PFS), Calculated for all eligible participants using the Kaplan Meier method and reported with confidence interval., Through study completion an average of 19 months|Baseline Blood Volume (BV), The relationship between response rate and baseline BV will be evaluated. In addition to hypothesis testing using externally generated cut-points, refinement of optimal cut points in baseline BV separating responders and non-responders will be performed. Receiver operating characteristic (ROC) curves will be generated. Response rates of perfusion computed tomography (pCT) subgroups defined by these cut-points will be compared using chi-square test. Response profiles of pCT subgroups defined by these cut-points will be compared using non-parametric test (Wilcoxon rank sum test)., Baseline|Baseline Permeability Surface (PS), The relationship between response rate and baseline PS will be evaluated. In addition to hypothesis testing using externally generated cut-points, refinement of optimal cut points in baseline PS separating responders and non-responders will be performed. ROC curves will be generated. Response rates of pCT subgroups defined by these cut-points will be compared using chi-square test. Response profiles of pCT subgroups defined by these cut-points will be compared using non-parametric test (Wilcoxon rank sum test)., Baseline</t>
  </si>
  <si>
    <t>Objective Response Rate According to Response Evaluation Criteria in Solid Tumors (RECIST) 1.1, 90% exact confidence interval was constructed for the overall group. Per Response EvaluationCriteria In SolidTumors Criteria (RECIST v1.1) for target lesions and assessed by CT or MRI: Complete Response (CR), Disappearance of all target lesions; Partial Response (PR), \&gt;=30% decrease in the sum of the longest diameter of target lesions; Overall Response (OR)=CR+PR,, Through study completion an average of 19 months</t>
  </si>
  <si>
    <t>RADIATION: Computed Tomography Perfusion Imaging|OTHER: Laboratory Biomarker Analysis|BIOLOGICAL: Ziv-Aflibercept</t>
  </si>
  <si>
    <t>Multiple Endocrine Neoplasia Type 1|Pancreatic Neuroendocrine Carcinoma</t>
  </si>
  <si>
    <t>This phase II trial studies ziv-aflibercept in treating and perfusion computed tomography perfusion imaging in predicting response in patients with pancreatic neuroendocrine tumors that have spread to other parts of the body or cannot be removed by surgery. Ziv-aflibercept may stop the growth of tumor cells by blocking blood flow to the tumor. Diagnostic procedures, such as computed tomography perfusion, imaging may help measure a patient's response to ziv-aflibercept treatment.</t>
  </si>
  <si>
    <t>https://clinicaltrials.gov/study/NCT02101918</t>
  </si>
  <si>
    <t>Ziv-Aflibercept in Treating and Computed Tomography Perfusion Imaging in Predicting Response in Patients With Pancreatic Neuroendocrine Tumors That Are Metastatic or Cannot Be Removed by Surgery</t>
  </si>
  <si>
    <t>NCT02101918</t>
  </si>
  <si>
    <t>National Institutes of Health Clinical Center, 9000 Rockville Pike, Bethesda, Maryland, 20892, United States</t>
  </si>
  <si>
    <t>070111|07-C-0111</t>
  </si>
  <si>
    <t>Here is the Number of Participants With Serious and Non-serious Adverse Events Assessed by the Common Toxicity Criteria (CTC) v3.0., Here is the number of participants with serious and non-serious adverse events assessed by the Common Toxicity Criteria (CTC) v3.0.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an average of 19 months</t>
  </si>
  <si>
    <t>Number of Participants With Chronic Gastrointestinal Injury After Radiotherapy, Gastrointestinal injury after radiotherapy is influenced by radiation dose (i.e. radiation toxicity) delivered to abdominal organs and can result in gastrointestinal radiation toxicity. Early detection of radiation toxicity (i.e. inflammation, fibrosis) may lead to a good outcome for a participant and late detection and radiation toxicity in the intestinal wall may lead to a bad outcome for a participant., After radiotherapy, up to 19 months</t>
  </si>
  <si>
    <t>Number of Participants With Specific Tumor Markers in Stool, Urine, or Serum Detected Prior to Treatment and After Treatment, Here are the number of participants with specific tumor markers in stool, urine, or serum detected prior to treatment and after treatment to monitor the extent of residual disease., Prior to treatment (baseline) and after treatment, up to 19 months</t>
  </si>
  <si>
    <t>OTHER: Specimen collection</t>
  </si>
  <si>
    <t>Esophageal Cancer|Stomach Cancer|Pancreatic Cancer</t>
  </si>
  <si>
    <t>Background:
* Gastrointestinal cancers are among the most commonly diagnosed cancers in the United States.
* There are currently no tests to predict how patients with gastrointestinal cancers will respond to radiation therapy or which patients may develop side effects from treatment.
* Studies on tumor cells in the stool, urine, or blood from patients may provide valuable information that can be used to develop tests to determine which patients may need more or less aggressive therapy.
* Studies of other substances in the stool, urine, or blood from patients may provide valuable information that can be used to develop tests to determine which patients are likely to develop side effects from radiation treatments.
Objectives:
* To collect blood, urine and stool specimens from patients with gastrointestinal cancers who will undergo radiation therapy.
* To study hormone and protein changes in these blood, urine and stool specimens before, during and after radiation treatment in order to develop a way to predict how gastrointestinal cancers will respond to radiation therapy and if patients with these cancers will develop side effects from radiation treatment.
Eligibility:
-Patients 18 years of age and older with cancer of the gastrointestinal tract (esophagus, stomach, pancreas, rectum) who plan to receive radiotherapy to the site of the cancer on an National Cancer Institute (NCI) protocol
Design:
Participants undergo the following procedures:
* Tumor biopsy: Before any treatment or at the time of surgery if it is the first treatment
* Urine collection: Before, during, and after treatment and at follow-up visits.
* Stool collection: Before, during, and after treatment and at follow-up visits.
* Blood collection: Before, during, and after treatment and at follow-up visits.
* Intestinal permeability assessment: Before any treatment, before radiation (if radiation is not the first treatment), 1 month after radiation is completed, and 3 months after radiation is completed. This test determines how the patients intestines are working to absorb sugar and may provide information about side effects from radiation treatments. Patients fast after midnight, then drink a small glass of sugars, and then do a 6-hour urine collection.</t>
  </si>
  <si>
    <t>https://clinicaltrials.gov/study/NCT01445327</t>
  </si>
  <si>
    <t>Predictors of Tumor Response and of Radiation Therapy Side Effects in Patients With Gastrointestinal Cancers</t>
  </si>
  <si>
    <t>NCT01445327</t>
  </si>
  <si>
    <t>McGill University Health Centre, Montreal, Quebec, H4A 3J1, Canada</t>
  </si>
  <si>
    <t>2025-01</t>
  </si>
  <si>
    <t>2018-3171</t>
  </si>
  <si>
    <t>George Zogopoulos</t>
  </si>
  <si>
    <t>Knowledge and Tissue Bank, Create a knowledge and tissue bank for pancreatic cancer, related pre-cancerous lesions, and related cancers, including patient demographics, type of chemotherapy treatments, type of surgical procedures, other procedures, overall survival, progression-free survival, epidemiological risk factors, genetic factors and characteristics of tumour tissue., 10 years</t>
  </si>
  <si>
    <t>Pancreas Cancer|Pancreatic Cancer|Pancreas Neoplasm|Pancreas Cyst|Pancreatic Precancerous Condition|Familial Pancreatic Cancer|Hereditary Cancer|Bile Duct Cancer|Ampullary Cancer|Duodenal Cancer|Gallbladder Cancer</t>
  </si>
  <si>
    <t>The Quebec Pancreas Cancer Study is a prospective clinic-based study consisting of clinical, family history and epidemiologic data, with accompanying biospecimens, from patients diagnosed with either pancreas cancer, a related cancer or a related pre-cancerous condition, and their families.</t>
  </si>
  <si>
    <t>QPCS</t>
  </si>
  <si>
    <t>https://clinicaltrials.gov/study/NCT04104230</t>
  </si>
  <si>
    <t>Quebec Pancreas Cancer Study</t>
  </si>
  <si>
    <t>NCT04104230</t>
  </si>
  <si>
    <t>2020-0898|NCI-2021-05721|2020-0898</t>
  </si>
  <si>
    <t>Radiographic response rate, Up to 2 years|Recurrence-free survival, Will be estimated using the method of Kaplan and Meier and the log-rank test., Up to 2 years|Overall survival, Will be estimated using the method of Kaplan and Meier and the log-rank test., Up to 2 years|Frequency of intraoperative and postoperative complications, Up to 2 years|Change in circulating tumor deoxyribonucleic acid (ctDNA) levels, Patient ctDNA levels may be tracked at various time-points during the study to identify patterns of change following therapy with durvalumab and oleclumab and its association to treatment benefit in patients., Baseline to 2 years</t>
  </si>
  <si>
    <t>Major pathological response rate (=&lt; 5% viable tumor cells), A Chi square- or Fisher's exact test will be used to evaluate the association between patient prognostic factor and response. Paired t-tests will be used to determine parameter changes before and after surgery in various immune-based conditions., Up to 2 years|Incidence of adverse events, Assessed using the Common Terminology Criteria for Adverse Events Version 5.0., Up to 2 years</t>
  </si>
  <si>
    <t>BIOLOGICAL: Durvalumab|DRUG: Gemcitabine|DRUG: Nab-paclitaxel|BIOLOGICAL: Oleclumab</t>
  </si>
  <si>
    <t>Borderline Resectable Pancreatic Adenocarcinoma|Resectable Pancreatic Adenocarcinoma|Stage IA Pancreatic Cancer AJCC v8|Stage IB Pancreatic Cancer AJCC v8|Stage IIA Pancreatic Cancer AJCC v8|Stage IIB Pancreatic Cancer AJCC v8</t>
  </si>
  <si>
    <t>This phase II trial studies the effects of gemcitabine, nab-paclitaxel, durvalumab, and oleclumab in treating patients with primary pancreatic cancer that may be able to be removed by surgery (resectable/borderline resectable). Chemotherapy drugs, such as gemcitabine and nab-paclitaxel, work in different ways to stop the growth of tumor cells, either by killing the cells, by stopping them from dividing, or by stopping them from spreading. Immunotherapy with monoclonal antibodies, such as durvalumab and oleclumab, may help the body's immune system attack the cancer, and may interfere with the ability of tumor cells to grow and spread. Giving gemcitabine, nab-paclitaxel, durvalumab, and oleclumab may help control the disease in patients with resectable/borderline resectable primary pancreatic cancer.</t>
  </si>
  <si>
    <t>https://clinicaltrials.gov/study/NCT04940286</t>
  </si>
  <si>
    <t>Gemcitabine, Nab-paclitaxel, Durvalumab, and Oleclumab Before Surgery for the Treatment of in Resectable/Borderline Resectable Primary Pancreatic Cancer</t>
  </si>
  <si>
    <t>NCT04940286</t>
  </si>
  <si>
    <t>Chiara Maria Grana, Milan, 20141, Italy</t>
  </si>
  <si>
    <t>IEO 906</t>
  </si>
  <si>
    <t>Agenzia Italiana del Farmaco</t>
  </si>
  <si>
    <t>European Institute of Oncology</t>
  </si>
  <si>
    <t>rate of operability, to evaluate the rate of operability 3 months after the end of PRRT., 3 months after the end of PRRT.|rate of operability, to evaluate the rate of operability 6 months after the end of PRRT., 3 months after the end of PRRT.|analysis of tumor specific circulating NET transcripts, Assess the response to PRRT by means of a neuroendocrine tumor specific PCR-blood based multianalyte molecular algorhythmic analysis of circulating NET transcripts, before PRRT, and 3 and 6 months after therapy.</t>
  </si>
  <si>
    <t>objective response evaluation, objective responses (partial and complete responses, stable disease) will be evaluated according to modified RECIST criteria (mRECIST)., 3 months after end of PRRT|objective response evaluation, objective responses (partial and complete responses, stable disease) will be evaluated according to modified RECIST criteria (mRECIST)., 6 months after end of PRRT</t>
  </si>
  <si>
    <t>DRUG: peptide receptor radionuclide therapy with Y-90-DOTATOC</t>
  </si>
  <si>
    <t>Pancreatic Neuroendocrine Tumor</t>
  </si>
  <si>
    <t>Neuroendocrine tumors (NETs) are relatively rare tumors, mainly originating from the digestive system, that tend to be slow growing and are often diagnosed when metastatic. Surgery is the sole curative option, but is feasible only in a minority of patients.
Peptide Receptor Radionuclide Therapy (PRRT) has been experimented for almost 20 years and is an established effective therapeutic modality for well/moderately differentiated, inoperable or metastasized gastro-entero-pancreatic (GEP) and bronchial NETs. Clinical studies demonstrated that partial and complete objective responses can be obtained in up to 30% of patients. Side effects may involve the kidneys and the bone marrow and are usually mild. Renal protection is used to minimize the risk of a late decrease of renal function.
A new application for P-NETs is preoperative PRRT. Since surgery is the only curative option for GEPNETs, preoperative PRRT could increase the efficacy of surgery. However, this modality has not been fully explored in dedicated studies and there are just few sporadic case reports that described the preoperative use of PRRT in pancreatic NETs who could then be operated on successfully. Moreover there are few experiences demonstrating the advantage of PRRT associated to surgery in a multidisciplinary setting. In addition, the possibility of detecting the circulating NET transcripts by means of transcriptome analysis could represent an early marker of response to PRRT and improve the patient management.
Aim of this study is to evaluate the response and rate of R0 surgery in patients with unresectable or borderline resectable PNETs eligible to PRRT with 90Y-DOTATOC and correlate the response to the variation in circulating NET transcripts measured before and after the end of PRRT. It has been recently shown that a PCR-based 51 transcript signature is significantly more sensitive and efficient than single analytes (e.g. CgA) in NET diagnosis and follow up.
30 patients will be enrolled in the study; each of them will receive 1.85 GBq/cycle of 90Y-DOTATOC with a cumulative activity of 9.25-11.1 GBq in 5-6 cycles (depending on personalized dosimetry). Therapy response will be assessed by morphological (CT/MRI) and functional (PET/CT or Octreoscan) imaging after 3 and 6 months from the completion of PRRT and compared with transcript analysis.
Based on literature reports we expect a response rate of about 35% of patients.</t>
  </si>
  <si>
    <t>NeoNet</t>
  </si>
  <si>
    <t>https://clinicaltrials.gov/study/NCT05568017</t>
  </si>
  <si>
    <t>Neoadjuvant PRRT With Y-90-DOTATOC in pNET</t>
  </si>
  <si>
    <t>NCT05568017</t>
  </si>
  <si>
    <t>AGO/2017/003</t>
  </si>
  <si>
    <t>Allocation: RANDOMIZED|Intervention Model: SINGLE_GROUP|Masking: DOUBLE (PARTICIPANT, OUTCOMES_ASSESSOR)|Primary Purpose: TREATMENT</t>
  </si>
  <si>
    <t>Kom Op Tegen Kanker|University Ghent|Hopital LariboisiÃ¨re|University Women's Hospital TÃ¼bingen|Candiolo Cancer Institute - IRCCS|Centre Hospitalier Universitaire Vaudois</t>
  </si>
  <si>
    <t>Surgical Morbidity, Surgical complications were scored using the Clavien Dindo classification. Grade I: Any deviation from the normal post-operative course not requiring surgical, endoscopic or radiological intervention. This includes the need for certain drugs (e.g. antiemetics, antipyretics, analgesics, diuretics and electrolytes), treatment with physiotherapy and wound infections that are opened at the bedside Grade II: Complications requiring drug treatments other than those allowed for Grade I complications; this includes blood transfusion and total parenteral nutrition (TPN) Grade III: Complications requiring surgical, endoscopic or radiological intervention Grade IV: Life-threatening complications; this includes CNS complications (e.g. brain haemorrhage, ischaemic stroke, subarachnoid haemorrhage) which require intensive care, but excludes transient ischaemic attacks (TIAs) Grade V: Death of the patient, 6 months after third PIPAC|Maximum Plasma Concentration of Abraxane, Abraxane will be measured in plasma, using UPLC-MS/MS., T = 0 minutes, T = 15 minutes, T = 30 minutes, T = 60 minutes, T = 1.5 hour, T = 2 hours, T = 4 hours, T = 8 hours, T = 12 hours, T = 24 hours|Area Under The Curve (AUC) of Abraxane, Abraxane will be measured in plasma, using LC-MS/MS., T = 0 minutes, T = 15 minutes, T = 30 minutes, T = 60 minutes, T = 1.5 hour, T = 2 hours, T = 4 hours, T = 8 hours, T = 12 hours, T = 24 hours|Histological Response Via Peritoneal Regression Grading Scoring (PRGS), Punch biopsies are taken at the same location, which are marked with a stainless-steel surgical clip during each PIPAC procedure. Samples are fixed in 4% paraformaldehyde in PBS for 72 hours and embedded in paraffin. Tissues are serially sectioned and stained with haematoxylin \&amp; eosin; immunohistochemical staining is performed for epithelial cellular adhesion molecule (EpCAM). The peritoneal regression grading score (PRGS) is determined by a GI pathologist.
The mean score of all samples is calculated per treatment, and percentage changes in mean PRGS between successive PIPAC treatments is calculated. The unit of measure represented is the amount of participants in which tumor regression was observed., T = 0 minutes, before nebulization|Neutropenia - Number of Participants With Treatment-related Adverse Events as Assessed by CTCAE v4.0, Blood samples will be collected to analyse the absolute neutrophil count, Pre-operatively, and 12 hours, 24 hours and 1 week after each PIPAC|Decreased Platelets - Number of Participants With Treatment-related Adverse Events as Assessed by CTCAE v4.0, Blood samples will be collected to analyse the amount of platelets., Pre-operatively, and 12 hours, 24 hours and 1 week after each PIPAC</t>
  </si>
  <si>
    <t>Maximally Tolerated Dose (MTD) of Abraxane, The MTD was defined as the highest dose of aerosolized Abraxane, administered 3 times using PIPAC, that does not cause unacceptable side effects. Dose limiting toxicity was recorded in a 14 week-window starting from the first PIPAC and defined a priori as any of the following: 1. any Grade 3 or 4 non-hematologic toxicity excluding fatigue and controllable nausea, vomiting, abdominal pain, and diarrhoea; 2. grade 4 thrombocytopenia; 3. grade 4 neutropenia lasting more than 7 days or associated with fever; 4. failure to perform more than one PIPAC due to toxicity; 5. surgical complication Dindo-Clavien grade IIIB or higher.
In order to optimize the balance between safety and efficacy, we used a time-to-event continual reassessment model (TITE-CRM), where an initial design was followed until the first DLT occurred. Conservative a priori estimates of DLT were used to calculate the original dose escalation scheme., Within 14 weeks of the start of the treatment</t>
  </si>
  <si>
    <t>DRUG: PIPAC with Abraxane</t>
  </si>
  <si>
    <t>Peritoneal Carcinomatosis|Ovarian Cancer Stage IIIB|Ovarian Cancer Stage IIIC|Ovarian Cancer Stage IV|Breast Cancer Stage IIIB|Breast Cancer Stage IIIc|Breast Cancer Stage IV|Stomach Cancer Stage III|Stomach Cancer Stage IV With Metastases|Pancreas Cancer, Stage III|Pancreas Cancer, Stage IV</t>
  </si>
  <si>
    <t>The PIPAC nab-pac study is designed to examine the maximal tolerated dose of albumin bound nanoparticle paclitaxel (nab-pac, Abraxane) administered with repeated pressurized intraperitoneal aerosol chemotherapy (PIPAC), in a multicentre, multinational phase I trial.</t>
  </si>
  <si>
    <t>PIPAC-nabpac</t>
  </si>
  <si>
    <t>https://clinicaltrials.gov/study/NCT03304210</t>
  </si>
  <si>
    <t>PIPAC Nab-pac for Stomach, Pancreas, Breast and Ovarian Cancer</t>
  </si>
  <si>
    <t>NCT03304210</t>
  </si>
  <si>
    <t>Royal Devon &amp; Exeter NHS Foundation Trust, Exeter, EX2 4UG, United Kingdom</t>
  </si>
  <si>
    <t>ORICOL-EGI-03</t>
  </si>
  <si>
    <t>Royal Devon and Exeter NHS Foundation Trust|Norfolk and Norwich University Hospitals NHS Foundation Trust|The Leeds Teaching Hospitals NHS Trust</t>
  </si>
  <si>
    <t>Origin Sciences</t>
  </si>
  <si>
    <t>Correlation of SNP allele frequency in genes associated with known aero-digestive cancers in paired samples of tumour type and rectal mucus., Genomic analysis, 1 year</t>
  </si>
  <si>
    <t>DIAGNOSTIC_TEST: Oricol Test</t>
  </si>
  <si>
    <t>Non Small Cell Lung Cancer|Pancreatic Cancer|Bladder Cancer|Colorectal Cancer</t>
  </si>
  <si>
    <t>The aim of the study is to assess the feasibility of genomic and epigenetic analysis of rectal mucus to detect non-colorectal cancers of the aero- digestive tract using samples collected by the OriColâ„¢ Sampling Device.
The primary objective of the study is to assess whether significant changes in DNA mutation and methylation associated with Non-colorectal cancers of the Aero-digestive Tract (NCRCADT) can be detected in rectal mucus as shed cells and cell-free DNA (cfDNA) pass through the gut and theoretically can be collected from rectal mucus.
Secondary objectives will assess the participant acceptability of the OriColâ„¢ Sampling Device for Pancreatic Ductal Adenocarcinoma, Non-Small Cell Cancer of the Lung, Colorectal Cancer and Urological Cancer controls as well as contributing to a genomic library collating information about rectal mucus.</t>
  </si>
  <si>
    <t>ORI-EGI-03</t>
  </si>
  <si>
    <t>https://clinicaltrials.gov/study/NCT05102110</t>
  </si>
  <si>
    <t>Feasibility Study to Investigate Rectal Mucus in Aero-Digestive Tract Cancer.</t>
  </si>
  <si>
    <t>NCT05102110</t>
  </si>
  <si>
    <t>National Institutes of Health Clinical Center, Bethesda, Maryland, 20892, United States</t>
  </si>
  <si>
    <t>190039|19-C-0039</t>
  </si>
  <si>
    <t>Number of Participants With Serious and/or Non-serious Adverse Events Assessed by the Common Terminology Criteria for Adverse Events (CTCAE v5.0), Here is the number of participants with serious and/or non-serious adverse events assessed by the Common Terminology Criteria for Adverse Events (CTCAE v5.0).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approximately 29 months and 11 days, and 22 months and 21 days for cohort 1 and cohort 2 respectively.</t>
  </si>
  <si>
    <t>Define Disease Free Survival (DFS) for Participants Treated With Preoperative MVT-5873, Disease free survival is defined as resection day of surgery Day 0 (D0) until the time of documented clinical recurrence (radiographically or pathologically). In the absence of a knowable time of recurrence, time of death will be used as a surrogate. Clinical recurrence is cancer that has recurred during which the cancer could not be detected. This is judged on computed tomography (CT) or magnetic resonance imaging (MRI) as compared to the scan obtained after surgery and completion of the study drug., An average of 15.17 months</t>
  </si>
  <si>
    <t>Number of Participants With Disease Recurrence At 1 Year, Disease recurrence is defined as new disease measurable on computed tomography (CT)/magnetic resonance imaging (MRI) that was not present on the baseline CT/MRI., 1 year|Number of Grade 3-5 Adverse Events Related and/or Not Related to Drug, Adverse events were assessed by the Common Terminology Criteria for Adverse Events (CTCAE v5.0). Grade 3 is severe. Grade 4 is life-threatening. Grade 5 is death related to adverse events., Date treatment consent signed to date off study, approximately 29 months and 11 days, and 22 months and 21 days for cohort 1 and cohort 2 respectively.</t>
  </si>
  <si>
    <t>DRUG: MVT-5873|PROCEDURE: pancreatectomy or hepatectomy</t>
  </si>
  <si>
    <t>Colon Cancer|Pancreatic Cancer|Cholangiocarcinoma|Metastatic Colon Carcinoma|Liver Metastasis</t>
  </si>
  <si>
    <t>Background:
Gastrointestinal tumors have a molecule called carbohydrate antigen 19-9 (CA19-9) in the tumors and blood. The agent MVT-5873 was designed to block this molecule. Researchers want to test how safe it is to give this agent to people before and after surgery to remove a tumor. They want to learn the highest dose tolerated. They want to see if getting the agent at surgery helps slow down the disease.
Objective:
To test the safety of giving MVT-5873 at surgery to remove cancer and see if it slows the progression of the disease.
Eligibility:
Adults at least 18 years old with certain cancers and certain blood CA19-9 levels
Design:
Participants will be screened with:
* Medical history
* Physical exam
* Blood and heart tests
* Scans
* Review of normal activities
* Review of tumor sample
* Pregnancy test
A few days before surgery, participants will get a dose of the study agent. They will get it through a small plastic tube in a vein over about 2 hours.
Participants will sign a separate consent and have the surgery. A sample of the tumor and normal liver will be removed for research.
For 1-2 weeks after surgery, participants will recover in intensive care then regular care at the hospital. They will be monitored and treated throughout the stay.
After leaving the hospital, participants will get the study agent every week for 1 month. Then they will get it every other week for 2 months. They will repeat screening tests at study visits and at a follow-up visit. That will be about 5 weeks after the last dose.</t>
  </si>
  <si>
    <t>https://clinicaltrials.gov/study/NCT03801915</t>
  </si>
  <si>
    <t>Perioperative MVT-5873, a Fully Human Monoclonal Antibody Against a CA 19-9 Epitope, for Operable CA 19-9 Producing Pancreatic Cancers, Cholangiocarcinomas, and Metastatic Colorectal Cancers</t>
  </si>
  <si>
    <t>NCT03801915</t>
  </si>
  <si>
    <t>Changhai Hospital, Shanghai, 200433, China</t>
  </si>
  <si>
    <t>ChanghaiH-PP02</t>
  </si>
  <si>
    <t>DFS, Observing and comparing DFS (disease free survival time) between two groups., up to 24 months</t>
  </si>
  <si>
    <t>OS, Observing and comparing OS (overall survival time) between two groups., up to 24 months</t>
  </si>
  <si>
    <t>PROCEDURE: Drug guided by Mini-PDX/PDX</t>
  </si>
  <si>
    <t>Pancreatic cancer (PC) is the 4th common cancer in the world and occupied the second place for digestive tumors, of which the incidence has also increased sharply in China. It harbors a particularly poor prognosis due to the late onset of symptoms and the advanced stage that the disease usually reaches before diagnosis. Therefore, searching more sensitive and accurate tumor markers has great value for application.
Circulating tumor cell (CTC) is a noninvasive index that could help diagnosis and monitor the load of tumor, having excellent prospect for clinical application. Early in the formation and growth of a primary tumor (breast, colon, lung, or prostate cancer, et al.), CTC are released into blood. The published studies on CTCs have focused on their prognostic significance, utility in real-time monitoring of therapies, resistance targets and understanding the process of metastasis. Our main purpose is to use the platform to identify correlations between CTC counts and PC progression.
Chemotherapy plays an important role in the postoperative treatment for PC. However, the efficiency of chemotherapeutic drugs for PC remains relatively limited. Patient-derived xenograft (PDX) preferably reproduce the clinical biological characteristics of PC, leading that we could deeply study the pathogenesis and metastasis of PC. Moreover, using PDX platform defines drug-resistant PC. From the present study, PDX and Mini-PDX platforms maintained architectural characteristics of the original PC specimen after continuous passaging, which could reflect the preclinical medicine study, better serving the clinical chemotherapy and improving the treatment efficiency.
Conditional reprogramming (CR) technique adds no virus or cell oncogene to the non-genetic operation, which will not change any gene phenotype during normal growth and continuous passage of the cells in vitro. After a small sample of PC patient is obtained by CR, the project could enlarge the tumor samples from micro-biopsy tissue samples, and provide a basis for the follow-up of tumor drug susceptibility testing. This experiment also uses ctDNA (circulation tomor DNA)technology to detect the genetic information of PC, through which it is expected to improve personalized precision diagnosis and treatment of PC and help to establish a complete database of individual PC PDX. It provides ideal research materials and platform for basic development and translational medicine research of oncology.</t>
  </si>
  <si>
    <t>PPDTPC</t>
  </si>
  <si>
    <t>https://clinicaltrials.gov/study/NCT04373928</t>
  </si>
  <si>
    <t>Personalized Precision Diagnosis and Treatment of Pancreatic Cancer</t>
  </si>
  <si>
    <t>NCT04373928</t>
  </si>
  <si>
    <t>2021-0175|NCI-2022-05251</t>
  </si>
  <si>
    <t>Zentalis Pharmaceuticals</t>
  </si>
  <si>
    <t>To establish the maximum tolerated dose (MTD)/recommended phase 2 dose (RP2D) of ZN-c3 ., through study completion, an average of 1 year|To establish the maximum tolerated dose (MTD)/recommended phase 2 dose (RP2D) ZN-c3 and bevacizumab., through study completion, an average of 1 year</t>
  </si>
  <si>
    <t>DRUG: ZN-c3|DRUG: Bevacizumab|DRUG: Pembrolizumab</t>
  </si>
  <si>
    <t>Tumors|Ovarian Cancer|Breast Cancer|Lung Cancer|Pancreatic Cancer</t>
  </si>
  <si>
    <t>Primary Objectives are to determine the maximum tolerated dose (MTD)/recommended phase 2 dose (RP2D) of ZN-c3 and ZN-c3 and bevacizumab or ZN-c3 and bevacizumab plus pembrolizumab in metastatic CCNE1 amplified and TP53 mutant solid tumors as well to evaluate antitumor activity of ZN-c3 and bevacizumab or ZN-c3 and bevacizumab plus pembrolizumab in metastatic CCNE1 amplified and TP53 mutant solid tumors.</t>
  </si>
  <si>
    <t>https://clinicaltrials.gov/study/NCT05431582</t>
  </si>
  <si>
    <t>Phase I Study of ZN-c3 and Bevacizumab Â± Pembrolizumab in Metastatic CCNE1 Amplified and TP53 Mutant Solid Tumors</t>
  </si>
  <si>
    <t>NCT05431582</t>
  </si>
  <si>
    <t>Los Angeles County-USC Medical Center, Los Angeles, California, 90033, United States|USC / Norris Comprehensive Cancer Center, Los Angeles, California, 90033, United States|University of California Davis Comprehensive Cancer Center, Sacramento, California, 95817, United States|University of Kentucky/Markey Cancer Center, Lexington, Kentucky, 40536, United States|NCI - Center for Cancer Research, Bethesda, Maryland, 20892, United States|Wayne State University/Karmanos Cancer Institute, Detroit, Michigan, 48201, United States|Duke University Medical Center, Durham, North Carolina, 27710, United States|Ohio State University Comprehensive Cancer Center, Columbus, Ohio, 43210, United States|University of Pittsburgh Cancer Institute (UPCI), Pittsburgh, Pennsylvania, 15232, United States</t>
  </si>
  <si>
    <t>NCI-2017-00118|NCI-2017-00118|17C0144|10050|10050|ZIABC011078</t>
  </si>
  <si>
    <t>Median Progression-free Survival (PFS), PFS is defined as the duration of time from start of treatment to time of progression or death, whichever occurs first and was calculated using the Kaplan-Meier method., From start of treatment to time of progression or death, whichever occurs first, assessed up to 52 weeks|Incidence of Grade 3 or Greater Adverse Events Using the National Cancer Institute Common Terminology Criteria for Adverse Events (CTCAE) Version 5.0 Probably or Definitely Attributable to the Agent Selumetinib, Here are the grade 3 or greater adverse events assessed by the CTCAEv5.0 probably or definitely attributable to the agent Selumetinib. Grade 3 is defined as severe or medically significant, Grade 4 is life-threatening consequences, and Grade 5 is death related to adverse event. Probably is defined as likely related to the agent, and Definitely is defined as clearly related to the agent., Date treatment consent signed to date off study, approximately 25 months and 6 days.|Number of Participants With Serious and Non-serious Adverse Events Assessed by the Common Terminology Criteria for Adverse Events (CTCAE v5.0)., Here is the number of participants with serious and non-serious adverse events assessed by the Common Terminology Criteria for Adverse Events (CTCAE v5.0).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approximately 25 months and 6 days.|Semi-quantitative Measurements of Connector Enhancer of the Kinase Suppressor of Ras-1 (CNKSR1), Comparisons will be done to estimate the differences of the expression level in pancreas cancer tissues and clinical outcome variables., Up to 52 weeks|Predictive Biomarkers for Response to Selumetinib, Presence of variants identified in the 50-cancer gene panel will be compared with response, presenting the results in a 2x2 table with findings reported descriptively. Pre-treatment ctDNA levels will be divided into groups to separate aberrant values from the rest. The cutoffs will be \&gt; and \&lt; 2 standard deviations of the mean, with the cutoffs applied to both ctDNA levels. Based on these groups, resulting in participants with cell free deoxyribonucleic acid (cfDNA) transcripts levels \&gt; 2 standard deviation (SD) above the mean, participants with cfDNA transcripts levels \&lt; 2 SD below the mean, and the rest in between, the categorical results will be evaluated and reported relative to response vs. non-response in a descriptive manner., Up to 52 weeks|Longitudinal Biomarker Measuring Response to Treatment, Circulating free deoxyribonucleic acid (cfDNA) transcript levels will be followed from the start of treatment every (q)2 weeks and the change to pre-treatment will be plotted for each timepoint in a spider plot format. Variant profile derived from voluntary repeat biopsies will be compared to pre-treatment variant profile and gain of variants (adjusted for similar sequencing depth) will be recorded., start of treatment every (q)2 weeks, up to 52 weeks|Change in the Somatic Circulating Tumor Deoxyribonucleic Acid (ctDNA) Mutation Profile and Its Correlation With Clinical Outcome, The presence of mutant DNA copies and the fractional abundance of the mutant KRAS allele on circulating tumor DNA (ctDNA) in cell-free (cf) DNA isolated from plasma samples were to be determined., Baseline up to 52 weeks|Mean Copy Number KRAS Wild Type Allele in Circulating Tumor DNA (ctDNA), ctDNA copy number measurements of KRAS wild type alleles in circulating tumor DNA (ctDNA) from cell-free (cf) DNA isolated from plasma samples was determined from baseline and the last KRAS value (as a single value) before the participant came off treatment., Baseline and the last KRAS value before the participant came off treatment, approximately 1- 8.2 months.|Overall Percentage Change (%) of Copies KRAS Wild Type Allele, Overall ctDNA copy number measurements of KRAS wild type alleles in circulating tumor DNA (ctDNA) from cell-free (cf) DNA isolated from plasma samples determined from a single percentage change for the group rather than a percentage change for each participant at baseline and last recorded value while on-treatment., Approximately 1- 8.2 months.|Mean Copy Number KRAS Mutant Type Allele in Circulating Tumor DNA (ctDNA), Mean ctDNA copy number measurements of KRAS mutant alleles in circulating tumor DNA (ctDNA) from cell-free (cf) DNA isolated from plasma samples was determined at baseline and the last recorded value while on treatment., Baseline and last recorded value while on treatment, approximately 1- 8.2 months.|Overall Percentage Change of Copies KRAS Mutant Type Allele, Overall ctDNA copy number measurements of KRAS mutant alleles in circulating tumor DNA (ctDNA) from cell-free (cf) DNA isolated from plasma samples determined from a single percentage change for the group rather than a percentage change for each participant at baseline and last recorded value while on-treatment., Approximately 1- 8.2 months.|Percentage of KRAS Allele in Circulating Tumor DNA (ctDNA) That is Identified as Variant From Cell-free (cf) DNA, This outcome measure is reporting the overall percentage of KRAS allele in circulating tumor DNA (ctDNA) that is identified as variant from cell-free (cf) DNA isolated from plasma samples between baseline and on-treatment., Between baseline and last recorded value while on-treatment, approximately 1- 8.2 months.|Overall Any Percent Change in (VAF, %), of KRAS Allele in Circulating Tumor Deoxyribonucleic Acid (ctDNA), Overall change in Variant Allele Fraction (VAF, %) of KRAS allele in circulating tumor DNA (ctDNA) from cell-free (cf) DNA isolated from plasma samples determined from a single percentage change for the group rather than a percentage change for each participant between baseline and last recorded value while on-treatment, Approximately 1- 8.2 months.|Mean Change in Variant Allele Fraction (VAF, %) of KRAS in Participants Who Had No Measurable KRAS Mutant Circulating Tumor Deoxyribonucleic Acid (ctDNA) at Baseline, Any change in Variant Allele Fraction (VAF, %) of KRAS allele in circulating tumor DNA (ctDNA) from cell-free (cf) DNA isolated from plasma samples determined from a single percentage change for the group rather than a percentage change for each participant between baseline and while on-treatment in patients with no Mutant Fractional KRAS Abundency at baseline (VAF %, KRAS allele at baseline = 0% )., Baseline and last recorded value while on-treatment, approximately 1- 8.2 months.|Overall Percent Change in Variant Allele Fraction (VAF, %) of KRAS in Participants Who Had No Measurable KRAS Mutant Circulating Tumor Deoxyribonucleic Acid (ctDNA) at Baseline, Overall change in Variant Allele Fraction (VAF, %) of KRAS allele in circulating tumor DNA (ctDNA) from cell-free (cf) DNA isolated from plasma samples determined from a single percentage change for the group rather than a percentage change for each participant between baseline and while on-treatment in patients with no Mutant Fractional KRAS Abundency at baseline (VAF %, KRAS allele at baseline = 0% )., Approximately 1- 8.2 months.|Percentage Change of KRAS Allele in Circulating Tumor Deoxyribonucleic Acid (ctDNA) That is Identified as Variant From Cell-free (cf) DNA at Baseline and After Treatment, This outcome measure is reporting the percentage of KRAS allele in circulating tumor DNA (ctDNA) that is identified as variant from cell-free (cf) DNA isolated from plasma samples determined from a single percentage change for the group rather than a percentage change for each participant between baseline and last recorded value after treatment in patients with detectable KRAS Mutant Circulating Tumor Deoxyribonucleic Acid (ctDNA) (Mutant Fractional KRAS Abundency at baseline and after treatment (VAF %), KRAS allele at baseline \&gt; 0%)., Baseline and last recorded value after treatment, approximately 1- 8.2 months.|Overall Percent Change in Variant Allele Fraction (VAF, %) of KRAS in Participants With Detectable KRAS Mutant Circulating Tumor Deoxyribonucleic Acid (ctDNA) at Baseline and After Treatment, Overall change in Variant Allele Fraction (VAF, %) of KRAS allele in circulating tumor DNA (ctDNA) from cell-free (cf) DNA isolated from plasma samples determined from a single percentage change for the group rather than a percentage change for each participant with detectable KRAS Mutant Circulating Tumor Deoxyribonucleic Acid (ctDNA) between baseline and last recorded value after treatment., Approximately 1- 8.2 months.</t>
  </si>
  <si>
    <t>Proportion of Participants With an Objective Response (Partial Response + Complete Response), Response was assessed by the Response Evaluation Criteria in Solid Tumors (RECIST) v1.1. Complete Response (CR) is disappearance of all target lesions. Any pathological lymph nodes (whether target or non-target) must have reduction in short axis to \&lt;10mm (\&lt;1 cm). Partial Response (PR) is at least a 30% decrease in the sum of the diameters of target lesions, taking as reference the baseline sum diameters., Approximately 1-8.2 months</t>
  </si>
  <si>
    <t>OTHER: Laboratory Biomarker Analysis|DRUG: Selumetinib Sulfate</t>
  </si>
  <si>
    <t>KRAS NP_004976.2:p.G12R|Stage III Pancreatic Cancer AJCC v6 and v7|Stage IV Pancreatic Cancer AJCC v6 and v7</t>
  </si>
  <si>
    <t>This phase II trial studies how well selumetinib sulfate works in treating patients with pancreatic cancer with Kirsten rat sarcoma (KRAS) G12R mutations that has spread from where it started to nearby tissue or lymph nodes or other places in the body. Selumetinib sulfate may stop the growth of tumor cells by blocking some of the enzymes needed for cell growth.</t>
  </si>
  <si>
    <t>https://clinicaltrials.gov/study/NCT03040986</t>
  </si>
  <si>
    <t>Selumetinib Sulfate in Treating Patients With Locally Advanced or Metastatic Pancreatic Cancer With KRAS G12R Mutations</t>
  </si>
  <si>
    <t>NCT03040986</t>
  </si>
  <si>
    <t>Mercy Hospital Fort Smith, Fort Smith, Arkansas, 72903, United States|Rocky Mountain Cancer Centers-Aurora, Aurora, Colorado, 80012, United States|Boulder Community Foothills Hospital, Boulder, Colorado, 80303, United States|Rocky Mountain Cancer Centers-Boulder, Boulder, Colorado, 80304, United States|Rocky Mountain Cancer Centers - Centennial, Centennial, Colorado, 80112, United States|The Women's Imaging Center, Denver, Colorado, 80209, United States|Colorado Blood Cancer Institute, Denver, Colorado, 80218, United States|Rocky Mountain Cancer Centers-Midtown, Denver, Colorado, 80218, United States|Rocky Mountain Cancer Centers-Rose, Denver, Colorado, 80220, United States|Rocky Mountain Cancer Centers - Swedish, Englewood, Colorado, 80113, United States|The Melanoma and Skin Cancer Institute, Englewood, Colorado, 80113, United States|Rocky Mountain Cancer Centers-Lakewood, Lakewood, Colorado, 80228, United States|Rocky Mountain Cancer Centers-Littleton, Littleton, Colorado, 80120, United States|Rocky Mountain Cancer Centers-Sky Ridge, Lone Tree, Colorado, 80124, United States|Rocky Mountain Cancer Centers-Thornton, Thornton, Colorado, 80260, United States|Beebe South Coastal Health Campus, Millville, Delaware, 19967,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States|Christiana Care Health System-Wilmington Hospital, Wilmington, Delaware, 19801, United States|MedStar Georgetown University Hospital, Washington D.C., District of Columbia, 20007, United States|Northside Hospital, Atlanta, Georgia, 30342, United States|Northeast Georgia Medical Center Braselton, Braselton, Georgia, 30517, United States|John B Amos Cancer Center, Columbus, Georgia, 31904, United States|Northside Hospital - Duluth, Duluth, Georgia, 30096, United States|Northeast Georgia Medical Center-Gainesville, Gainesville, Georgia, 30501, United States|The Longstreet Clinic - Gainesville, Gainesville, Georgia, 30501, United States|Northside Hospital - Gwinnett, Lawrenceville, Georgia, 30046, United States|Memorial Health University Medical Center, Savannah, Georgia, 31404, United States|Lewis Cancer and Research Pavilion at Saint Joseph's/Candler, Savannah, Georgia, 31405, United States|Tift Regional Medical Center, Tifton, Georgia, 31794, United States|South Georgia Medical Center/Pearlman Cancer Center, Valdosta, Georgia, 31602, United States|Hawaii Cancer Care Inc - Waterfront Plaza, Honolulu, Hawaii, 96813, United States|Queen's Cancer Cenrer - POB I, Honolulu, Hawaii, 96813, United States|Queen's Medical Center, Honolulu, Hawaii, 96813, United States|Straub Clinic and Hospital, Honolulu, Hawaii, 96813, United States|Queen's Cancer Center - Kuakini, Honolulu, Hawaii, 96817, United States|Kapiolani Medical Center for Women and Children, Honolulu, Hawaii, 96826, United States|Hawaii Cancer Care - Westridge, â€˜Aiea, Hawaii, 96701, United States|Pali Momi Medical Center, â€˜Aiea, Hawaii, 96701, United States|Queen's Cancer Center - Pearlridge, â€˜Aiea, Hawaii, 96701, United States|The Queen's Medical Center - West Oahu, â€˜Ewa Beach, Hawaii, 96706, United States|OSF Saint Anthony's Health Center, Alton, Illinois, 62002, United States|Advocate Good Shepherd Hospital, Barrington, Illinois, 60010, United States|Illinois CancerCare-Bloomington, Bloomington, Illinois, 61704,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States|Advocate Illinois Masonic Medical Center, Chicago, Illinois, 60657, United States|AMG Crystal Lake - Oncology, Crystal Lake, Illinois, 60014, United States|Carle at The Riverfront, Danville, Illinois, 61832, United States|Cancer Care Specialists of Illinois - Decatur, Decatur, Illinois, 62526, United States|Decatur Memorial Hospital, Decatur, Illinois, 62526, United States|Illinois CancerCare-Dixon, Dixon, Illinois, 61021, United States|Advocate Good Samaritan Hospital, Downers Grove, Illinois, 60515, United States|Crossroads Cancer Center, Effingham, Illinois, 62401, United States|Advocate Sherman Hospital, Elgin, Illinois, 60123, United States|Illinois CancerCare-Eureka, Eureka, Illinois, 61530, United States|Illinois CancerCare-Galesburg, Galesburg, Illinois, 61401, United States|Advocate South Suburban Hospital, Hazel Crest, Illinois, 60429, United States|Illinois CancerCare-Kewanee Clinic, Kewanee, Illinois, 61443, United States|AMG Libertyville - Oncology, Libertyville, Illinois, 60048, United States|Condell Memorial Hospital, Libertyville, Illinois, 60048, United States|Illinois CancerCare-Macomb, Macomb, Illinois, 61455, United States|Carle BroMenn Medical Center, Normal, Illinois, 61761, United States|Carle Cancer Institute Normal, Normal, Illinois, 61761, United States|Cancer Care Center of O'Fallon, O'Fallon, Illinois, 62269, United States|HSHS Saint Elizabeth's Hospital, O'Fallon, Illinois, 62269, United States|Advocate Christ Medical Center, Oak Lawn, Illinois, 60453-2699, United States|Advocate Outpatient Center - Oak Lawn, Oak Lawn, Illinois, 60453, United States|Illinois CancerCare-Ottawa Clinic, Ottawa, Illinois, 61350, United States|Advocate Lutheran General Hospital, Park Ridge, Illinois, 60068, United States|Illinois CancerCare-Pekin, Pekin, Illinois, 61554, United States|Illinois CancerCare-Peoria, Peoria, Illinois, 61615, United States|Methodist Medical Center of Illinois, Peoria, Illinois, 61636, United States|Illinois CancerCare-Peru, Peru, Illinois, 61354, United States|Valley Radiation Oncology, Peru, Illinois, 61354, United States|Illinois CancerCare-Princeton, Princeton, Illinois, 61356, United States|Southern Illinois University School of Medicine, Springfield, Illinois, 62702, United States|Springfield Clinic, Springfield, Illinois, 62702, United States|Springfield Memorial Hospital, Springfield, Illinois, 62781, United States|Carle Cancer Center, Urbana, Illinois, 61801, United States|Illinois CancerCare - Washington, Washington, Illinois, 61571, United States|Reid Health, Richmond, Indiana, 47374, United States|Ochsner Medical Center Jefferson, New Orleans, Louisiana, 70121, United States|Christiana Care - Union Hospital, Elkton, Maryland, 21921, United States|Corewell Health Grand Rapids Hospitals - Butterworth Hospital, Grand Rapids, Michigan, 49503, United States|Trinity Health Grand Rapids Hospital, Grand Rapids, Michigan, 49503, United States|Dickinson County Healthcare System, Iron Mountain, Michigan, 49801, United States|Bronson Methodist Hospital, Kalamazoo, Michigan, 49007, United States|West Michigan Cancer Center, Kalamazoo, Michigan, 49007, United States|Minnesota Oncology - Burnsville, Burnsville, Minnesota, 55337, United States|Mercy Hospital, Coon Rapids, Minnesota, 55433, United States|Fairview Southdale Hospital, Edina, Minnesota, 55435, United States|Fairview Clinics and Surgery Center Maple Grove, Maple Grove, Minnesota, 55369, United States|Minnesota Oncology Hematology PA-Maplewood, Maplewood, Minnesota, 55109, United States|Saint John's Hospital - Healtheast, Maplewood, Minnesota, 55109, United States|Abbott-Northwestern Hospital, Minneapolis, Minnesota, 55407, United States|Hennepin County Medical Center, Minneapolis, Minnesota, 55415, United States|Monticello Cancer Center, Monticello, Minnesota, 55362, United States|New Ulm Medical Center, New Ulm, Minnesota, 56073, United States|Fairview Northland Medical Center, Princeton, Minnesota, 55371, United States|North Memorial Medical Health Center, Robbinsdale, Minnesota, 55422, United States|Park Nicollet Clinic - Saint Louis Park, Saint Louis Park, Minnesota, 55416, United States|Regions Hospital, Saint Paul, Minnesota, 55101, United States|United Hospital, Saint Paul, Minnesota, 55102, United States|Saint Francis Regional Medical Center, Shakopee, Minnesota, 55379, United States|Lakeview Hospital, Stillwater, Minnesota, 55082, United States|Ridgeview Medical Center, Waconia, Minnesota, 55387, United States|Rice Memorial Hospital, Willmar, Minnesota, 56201, United States|Minnesota Oncology Hematology PA-Woodbury, Woodbury, Minnesota, 55125, United States|Fairview Lakes Medical Center, Wyoming, Minnesota, 55092, United States|Parkland Health Center - Farmington, Farmington, Missouri, 63640, United States|Lake Regional Hospital, Osage Beach, Missouri, 65065, United States|Sainte Genevieve County Memorial Hospital, Sainte Genevieve, Missouri, 63670, United States|Mercy Hospital Springfield, Springfield, Missouri, 65804, United States|Mercy Hospital South, St Louis, Missouri, 63128, United States|Missouri Baptist Medical Center, St Louis, Missouri, 63131, United States|Missouri Baptist Sullivan Hospital, Sullivan, Missouri, 63080, United States|BJC Outpatient Center at Sunset Hills, Sunset Hills, Missouri, 63127, United States|Carson Tahoe Regional Medical Center, Carson City, Nevada, 89703, United States|Comprehensive Cancer Centers of Nevada - Henderson, Henderson, Nevada, 89052, United States|OptumCare Cancer Care at Seven Hills, Henderson, Nevada, 89052, United States|Comprehensive Cancer Centers of Nevada-Southeast Henderson, Henderson, Nevada, 89074, United States|Urology Specialists of Nevada - Green Valley, Henderson, Nevada, 89074, United States|OptumCare Cancer Care at Charleston, Las Vegas, Nevada, 89102, United States|Urology Specialists of Nevada - Southwest, Las Vegas, Nevada, 89113, United States|Comprehensive Cancer Centers of Nevada - Northwest, Las Vegas, Nevada, 89128, United States|OptumCare Cancer Care at MountainView, Las Vegas, Nevada, 89128, United States|Urology Specialists of Nevada - Northwest, Las Vegas, Nevada, 89128, United States|Comprehensive Cancer Centers of Nevada - Town Center, Las Vegas, Nevada, 89144, United States|Comprehensive Cancer Centers of Nevada-Summerlin, Las Vegas, Nevada, 89144, United States|Summerlin Hospital Medical Center, Las Vegas, Nevada, 89144, United States|OptumCare Cancer Care at Fort Apache, Las Vegas, Nevada, 89148, United States|Comprehensive Cancer Centers of Nevada - Central Valley, Las Vegas, Nevada, 89169, United States|Renown Regional Medical Center, Reno, Nevada, 89502, United States|Noyes Memorial Hospital/Myers Cancer Center, Dansville, New York, 14437, United States|Northwell Health/Center for Advanced Medicine, Lake Success, New York, 11042, United States|Manhattan Eye Ear and Throat Hospital, New York, New York, 10065, United States|Lenox Hill Hospital, New York, New York, 10075, United States|Wilmot Cancer Institute Radiation Oncology at Greece, Rochester, New York, 14606, United States|Highland Hospital, Rochester, New York, 14620, United States|Pluta Cancer Center, Rochester, New York, 14623, United States|University of Rochester, Rochester, New York, 14642, United States|Wilmot Cancer Institute at Webster, Webster, New York, 14580, United States|Indu and Raj Soin Medical Center, Beavercreek, Ohio, 45431, United States|Strecker Cancer Center-Belpre, Belpre, Ohio, 45714, United States|Saint Elizabeth Boardman Hospital, Boardman, Ohio, 44512, United States|Oncology Hematology Care Inc-Kenwood, Cincinnati, Ohio, 45236, United States|Dayton Physician LLC - Englewood, Dayton, Ohio, 45415, United States|Armes Family Cancer Center, Findlay, Ohio, 45840, United States|Blanchard Valley Hospital, Findlay, Ohio, 45840, United States|Dayton Physicians LLC-Atrium, Franklin, Ohio, 45005, United States|Wayne Hospital, Greenville, Ohio, 45331, United States|Greater Dayton Cancer Center, Kettering, Ohio, 45409, United States|Kettering Medical Center, Kettering, Ohio, 45429, United States|Marietta Memorial Hospital, Marietta, Ohio, 45750, United States|Dayton Physicians LLC - Troy, Troy, Ohio, 45373, United States|Saint Joseph Warren Hospital, Warren, Ohio, 44484, United States|Saint Elizabeth Youngstown Hospital, Youngstown, Ohio, 44501, United States|Providence Newberg Medical Center, Newberg, Oregon, 97132, United States|Providence Willamette Falls Medical Center, Oregon City, Oregon, 97045, United States|Providence Portland Medical Center, Portland, Oregon, 97213, United States|Providence Saint Vincent Medical Center, Portland, Oregon, 97225, United States|Geisinger Medical Center, Danville, Pennsylvania, 17822, United States|Geisinger Medical Oncology-Lewisburg, Lewisburg, Pennsylvania, 17837, United States|Geisinger Wyoming Valley/Henry Cancer Center, Wilkes-Barre, Pennsylvania, 18711, United States|AnMed Health Cancer Center, Anderson, South Carolina, 29621, United States|Saint Joseph's/Candler - Bluffton Campus, Bluffton, South Carolina, 29910, United States|Gibbs Cancer Center-Gaffney, Gaffney, South Carolina, 29341, United States|Prisma Health Cancer Institute - Butternut, Greenville, South Carolina, 29605, United States|Prisma Health Cancer Institute - Faris, Greenville, South Carolina, 29605, United States|Prisma Health Cancer Institute - Eastside, Greenville, South Carolina, 29615, United States|Gibbs Cancer Center-Pelham, Greer, South Carolina, 29651, United States|South Carolina Cancer Specialists PC, Hilton Head Island, South Carolina, 29926-3827, United States|Spartanburg Medical Center, Spartanburg, South Carolina, 29303, United States|SMC Center for Hematology Oncology Union, Union, South Carolina, 29379, United States|VCU Community Memorial Health Center, South Hill, Virginia, 23970, United States|Shenandoah Oncology PC, Winchester, Virginia, 22601, United States|PeaceHealth Saint Joseph Medical Center, Bellingham, Washington, 98225, United States|PeaceHealth Saint John Medical Center, Longview, Washington, 98632, United States|Valley Medical Center, Renton, Washington, 98055, United States|PeaceHealth Southwest Medical Center, Vancouver, Washington, 98664, United States|ThedaCare Regional Cancer Center, Appleton, Wisconsin, 54911, United States|Ascension Saint Elizabeth Hospital, Appleton, Wisconsin, 54915, United States|Ascension Southeast Wisconsin Hospital - Elmbrook Campus, Brookfield, Wisconsin, 53045, United States|Aurora Cancer Care-Southern Lakes VLCC, Burlington, Wisconsin, 53105, United States|Ascension Calumet Hospital, Chilton, Wisconsin, 53014, United States|Aurora Saint Luke's South Shore, Cudahy, Wisconsin, 53110, United States|HSHS Sacred Heart Hospital, Eau Claire, Wisconsin, 54701, United States|Marshfield Medical Center-EC Cancer Center, Eau Claire, Wisconsin, 54701, United States|Ascension Saint Francis - Reiman Cancer Center, Franklin, Wisconsin, 53132, United States|Aurora Health Care Germantown Health Center, Germantown, Wisconsin, 53022, United States|Aurora Cancer Care-Grafton, Grafton, Wisconsin, 53024, United States|Saint Vincent Hospital Cancer Center Green Bay, Green Bay, Wisconsin, 54301, United States|Saint Vincent Hospital Cancer Center at Saint Mary's, Green Bay, Wisconsin, 54303, United States|Aurora BayCare Medical Center, Green Bay, Wisconsin, 54311, United States|Aurora Health Center - Greenfield, Greenfield, Wisconsin, 53228, United States|Aurora Cancer Care-Kenosha South, Kenosha, Wisconsin, 53142, United States|Aurora Bay Area Medical Group-Marinette, Marinette, Wisconsin, 54143, United States|Marshfield Medical Center-Marshfield, Marshfield, Wisconsin, 54449, United States|Ascension Columbia Saint Mary's Hospital Ozaukee, Mequon, Wisconsin, 53097, United States|Aurora Cancer Care-Milwaukee, Milwaukee, Wisconsin, 53209, United States|Ascension Columbia Saint Mary's Hospital - Milwaukee, Milwaukee, Wisconsin, 53211, United States|Aurora Saint Luke's Medical Center, Milwaukee, Wisconsin, 53215, United States|Aurora Sinai Medical Center, Milwaukee, Wisconsin, 53233, United States|Marshfield Medical Center - Minocqua, Minocqua, Wisconsin, 54548, United States|Cancer Center of Western Wisconsin, New Richmond, Wisconsin, 54017, United States|Ascension Mercy Hospital, Oshkosh, Wisconsin, 54904, United States|Vince Lombardi Cancer Clinic - Oshkosh, Oshkosh, Wisconsin, 54904, United States|Ascension All Saints Hospital, Racine, Wisconsin, 53405, United States|Aurora Cancer Care-Racine, Racine, Wisconsin, 53406, United States|Marshfield Medical Center-Rice Lake, Rice Lake, Wisconsin, 54868, United States|Vince Lombardi Cancer Clinic-Sheboygan, Sheboygan, Wisconsin, 53081, United States|Marshfield Medical Center-River Region at Stevens Point, Stevens Point, Wisconsin, 54482, United States|Saint Vincent Hospital Cancer Center at Sturgeon Bay, Sturgeon Bay, Wisconsin, 54235-1495, United States|Aurora Medical Center in Summit, Summit, Wisconsin, 53066, United States|Vince Lombardi Cancer Clinic-Two Rivers, Two Rivers, Wisconsin, 54241, United States|Ascension Medical Group Southeast Wisconsin - Mayfair Road, Wauwatosa, Wisconsin, 53226, United States|Aurora Cancer Care-Milwaukee West, Wauwatosa, Wisconsin, 53226, United States|Aurora West Allis Medical Center, West Allis, Wisconsin, 53227, United States|Marshfield Medical Center - Weston, Weston, Wisconsin, 54476, United States</t>
  </si>
  <si>
    <t>URCC-22063|NCI-2023-04268|URCC-22063|URCC-22063|URCC-22063|UG1CA189961</t>
  </si>
  <si>
    <t>University of Rochester</t>
  </si>
  <si>
    <t>Association of each CC phenotype (clusters) with overall survival, Will be assessed in the Cox regression model. Will estimate the bivariate association where the only independent variables will be the indicators for the cluster membership. Will report the hazard ratio for the association of each CC phenotype, specifying the lowest-risk cluster as the reference. Will assess the influence of selected factors (e.g., age, performance status, and other known prognostic factors) on the association of the cluster with survival by adding the factor to the model as a covariate and keeping those that resulted in 10% or more change in any regression coefficients for cluster membership. Will assess if the association of clusters with survival varies by specific subgroups (e.g., older versus younger age, gender, and cancer type). Will assess the statistical significance interaction of the subgroup with the cluster membership by maximum likelihood test and evaluate the regression coefficients for clusters in each subgroup comparing the direction and magnitude., Days from registration (day 0) to death (the event) or the last contact (censored), assessed up to 1 year follow up|Validation of CC diagnostic phenotypes developed in a separate, independent cachexia observational study performed by collaborators at Kaiser Permanente, Study participants will be categorized into the Kaiser Permanente Northern California (KPNC)-derived CC phenotype groups. Will use the final latent class analysis model fit in the KPNC data to compute the posterior probabilities of membership in each latent class for each individual National Cancer Institute Community Oncology Research Program (NCORP) participant based on his/her individual data. Will compare cluster prevalence in each cohort as well as the distributions of the variables used to determine each cluster to investigate patterns of commonality and dissimilarity across the contributing variables. Validation will be determined by fitting University of Rochester Cancer Center (URCC) NCORP participants in KPNC-derived clusters and evaluating each cluster's association with survival. If the ranking of survival (best to worst) among each cluster in the URCC NCORP dataset mirrors the prognostic ranking of clusters in the KPNC dataset, the clusters will be deemed validated., Up to study completion, assessed up to 1 year</t>
  </si>
  <si>
    <t>Identification of multiple distinct diagnostic subtypes within the syndrome of cancer cachexia (CC), Defined by host characteristics (e.g. cachexia symptoms, physical activity, physical function, blood biomarkers including hemoglobin and albumin, and body composition) at baseline and change in these factors over time in patients with cancer at high risk for CC. First, will examine the distributions of each variable and assess the need for using transformations to achieve normality for continuous variables (log transformation, quartiles, or clinically important thresholds), collapsing similar variables into single categories, and excluding conditions that are too rare (\&lt; 1% of the cohort). Next, will assess statistical correlations using the Jaccard similarity metric for binary variables and the Pearson or Spearman correlation for continuous variables to determine highly correlated variables that may provide redundant information., Baseline through study completion, assessed up to 1 year follow up</t>
  </si>
  <si>
    <t>PROCEDURE: Biospecimen Collection|PROCEDURE: Computed Tomography|OTHER: Electronic Health Record Review|OTHER: Medical Device Usage and Evaluation|OTHER: Physical Performance Testing|PROCEDURE: Positron Emission Tomography|OTHER: Survey Administration</t>
  </si>
  <si>
    <t>Advanced Colorectal Carcinoma|Advanced Lung Non-Small Cell Carcinoma|Advanced Pancreatic Adenocarcinoma|Stage IV Colorectal Cancer AJCC v8|Stage IV Lung Cancer AJCC v8|Stage IV Pancreatic Cancer AJCC v8|Unresectable Colorectal Carcinoma|Unresectable Lung Non-Small Cell Carcinoma|Unresectable Pancreatic Adenocarcinoma</t>
  </si>
  <si>
    <t>This study evaluates cancer-related weight and muscle mass loss, symptoms, and physical function (cachexia) in patients undergoing treatment for colorectal, lung, or pancreatic cancer that cannot be removed by surgery (unresectable) or is stage IV. Patients with these cancer types are at risk for developing cancer cachexia (CC), which is defined as weight loss, muscle loss, and fat loss due to cancer. CC has been associated with reduced physical performance, impaired quality of life, and poorer survival. Many studies that have evaluated treatments for cancer-related weight and muscle loss have aimed to treat all patients with weight loss exactly the same and, unfortunately, have not been successful. Like different cancer types, weight and muscle loss related to cancer may have different causes in different individuals and the best treatment strategy for this condition may not be a one-size-fits-all approach. Information gathered from this study may help researchers develop new diagnostic criteria for CC and design better treatments and clinical trials for cancer-related weight and muscle loss in the future to improve the quality of life in patients with advanced colorectal, lung, or pancreatic cancer.</t>
  </si>
  <si>
    <t>LOTUS</t>
  </si>
  <si>
    <t>https://clinicaltrials.gov/study/NCT06073431</t>
  </si>
  <si>
    <t>LOTUS-CC: An Observational Research Study to Uncover Subtypes of Cancer Cachexia</t>
  </si>
  <si>
    <t>NCT06073431</t>
  </si>
  <si>
    <t>Massachusetts General Hospital, Boston, Massachusetts, 02214, United States|Dana-Farber Cancer Institute, Boston, Massachusetts, 02215, United States</t>
  </si>
  <si>
    <t>2023-12</t>
  </si>
  <si>
    <t>2021-08</t>
  </si>
  <si>
    <t>11-274</t>
  </si>
  <si>
    <t>Dana-Farber Cancer Institute</t>
  </si>
  <si>
    <t>Progression Free Survival (PFS), Progression-free survival was defined as time in months from initiation of treatment until disease progression by RECIST 1.1 criteria or death from any cause. Progressive disease by RECIST 1.1 criteria is defined as at least a 20% increase in the sum of the longest dimensions of target lesions, taking as reference the smallest sum of longest dimensions recorded since the treatment started; the appearance of one or more new lesions; unequivocal progression of existing non-target lesions., Restaging imaging was performed after cycles 2, 4, and 6 (every 8 weeks for the first 24 weeks), then every 3rd cycle (every 12 weeks) until disease progression or end of study treatment. Median follow-up is 89.1 months. Cycle = 28 days.|Overall Survival (OS), Overall Survival (OS) based on the Kaplan-Meier method is defined as the time from study entry to death or censored at date last known alive., Median follow-up time of 89.1 months.</t>
  </si>
  <si>
    <t>Objective Response Rate (ORR), The objective response rate of cabozantinib was evaluated according to RECIST v 1.1 criteria (Response Evaluation Criteria In Solid Tumors v 1.1). Disease was assessed using CT and/or MRI scans. RECIST 1.1 criteria include the following categories of disease response: Complete Response (CR) = disappearance of all target lesions; Partial Response (PR) = 30% or more decrease in the sum of the longest diameter of target lesions; Stable disease (SD) = less than 30% decrease but no more than 20% increase in sum of the longest diameter of target lesions. Objective response rate consisted of CR + PR., Imaging was performed cycles 2,4,6 every 8 weeks for the first 24 weeks, then every 3rd cycle every 12 weeks until progression or EOT. Median treatment duration was 8 cycles for the Carcinoid cohort and 12.5 cycles for the PNET cohort. Cycle=28 days.</t>
  </si>
  <si>
    <t>DRUG: Cabozantinib</t>
  </si>
  <si>
    <t>Carcinoid Tumor|Pancreatic Neuroendocrine Tumor</t>
  </si>
  <si>
    <t>Cabozantinib works by blocking the growth of new blood vessels that feed a tumor. In addition to blocking the formation of new blood cells in tumors, cabozantinib also blocks pathways that may be responsible for allowing cancers cells to become resistant to other "anti-angiogenic" drugs. Cabozantinib has been studied or is being study in research studies as a possible treatment for various types of cancer, including prostate cancer, brain cancer, thyroid cancer, lung cancer, and kidney cancer.
In this research study, the investigators wish to learn if cabozantinib is effective in treating patients with pancreatic neuroendocrine and carcinoid tumors.</t>
  </si>
  <si>
    <t>https://clinicaltrials.gov/study/NCT01466036</t>
  </si>
  <si>
    <t>Cabozantinib in Advanced Pancreatic Neuroendocrine and Carcinoid Tumors</t>
  </si>
  <si>
    <t>NCT01466036</t>
  </si>
  <si>
    <t>IRB-2023-277</t>
  </si>
  <si>
    <t>Zhejiang Cancer Hospital</t>
  </si>
  <si>
    <t>ORR, The proportion of patients whose tumor volume shrinks to a pre-specified value and who can maintain the minimum time requirement is the sum of the proportion in complete and partial remission., through disease progression, an average of 6 months|DCR, The number of cases that achieved remission (PR+CR) and stable lesions (SD) after treatment as a percentage of the evaluable cases., through disease progression, an average of 6 months|OS, Time from start of treatment to death (from any cause), through patients' death, an average of 12 months</t>
  </si>
  <si>
    <t>PFS, Time between the start of treatment and the onset of (any aspect of) progression of the tumor or death (from any cause), through disease progression, an average of 6 months</t>
  </si>
  <si>
    <t>DRUG: Sovalteinib Solutumab Tegeo</t>
  </si>
  <si>
    <t>Progression-free Survival</t>
  </si>
  <si>
    <t>This study is a single-arm, open, single-center clinical study to observe and evaluate the efficacy and safety of sovalteinib in combination with solutumab and tegeo in second-line and post-line treatment of patients with advanced pancreatic cancer.
A total of 30 patients were enrolled in this study, which was divided into 3 phases: screening phase, treatment phase and follow-up phase. During the treatment period, tumor status was evaluated by imaging methods every 6 weeks (Â±7 days) until disease progression (PD, RECIST 1.1) or death (during patient treatment) or intolerable toxicity, and tumor treatment and survival status after disease progression were recorded. Safety observations included AE, changes in laboratory test values, vital signs, and changes in ECG. In addition, 10 ml of blood was drawn for testing in our laboratory before each treatment and at the time of disease progression before the patients were enrolled, and the exploration of the efficacy-related biomarker BRCA1 was performed by blood samples.</t>
  </si>
  <si>
    <t>PaC</t>
  </si>
  <si>
    <t>https://clinicaltrials.gov/study/NCT05958849</t>
  </si>
  <si>
    <t>Advanced Pancreatic Cancer</t>
  </si>
  <si>
    <t>NCT05958849</t>
  </si>
  <si>
    <t>Swansea Bay University Health Board, Swansea, United Kingdom</t>
  </si>
  <si>
    <t>2032-01</t>
  </si>
  <si>
    <t>2030-01</t>
  </si>
  <si>
    <t>SBU66</t>
  </si>
  <si>
    <t>Swansea University</t>
  </si>
  <si>
    <t>Swansea Bay University Health Board</t>
  </si>
  <si>
    <t>Quantitative Imaging Biomarkers, This exploratory end point will involve analysis of the feasibility, sensitivity and specificity of structural and functional MRI sequences identified as potential imaging biomarkers. This will include correlation of the potential imaging biomarker with patient outcomes including histological tumour regression grading for patients who go on to have surgery, disease progression on other radiological imaging (as per RECIST) and with CTCAE toxicity grading following radiotherapy treatment and with survival metrics e.g. progression free survival, cancer specific survival, overall survival., From enrolment until a maximum of 2 years after completing treatment</t>
  </si>
  <si>
    <t>MRI-Adapted Radiotherapy 1, This will involve analysis of radiotherapy plans produced following an MRI scan during radiotherapy treatment and compared to the original radiotherapy plan, to include:
Dosimetry Comparison (evaluation of differences in dose distributions delivered to target volumes and OARs);, From enrolment to analysis, on average 4-6 weeks|MRI-Adapted Radiotherapy 2, This will involve analysis of radiotherapy plans produced following an MRI scan during radiotherapy treatment and compared to the original radiotherapy plan, to include:
Volumetric Comparison (assessment of differences in target and OAR delineation volumes);, From enrolment to analysis, on average 4-6 weeks|MRI-Adapted Radiotherapy 3, This will involve analysis of radiotherapy plans produced following an MRI scan during radiotherapy treatment and compared to the original radiotherapy plan, to include:
Prediction of change in toxicity using normal tissue complication probability modelling, From enrolment to analysis, on average 4-6 weeks</t>
  </si>
  <si>
    <t>Optimisation of MRI images 1, Participant acceptability with average rating of 4 or higher on the Participant Questionnaire MRI Section Q1 and Q2, From enrolment to analysis, on average 4-6 weeks|Optimisation of MRI images 2, Physics team expert opinion that the sequence is optimised, assessed as per the Physics Team Questionnaire by 2 independent expert medical physicists, From enrolment to analysis, on average 4-6 weeks|Optimisation of MRI images 3, Visual grading characteristics analysis rating 4 or higher and deemed acceptable for clinical purposes by 3 independent clinicians as per the Image Properties Data Collection Form, From enrolment to analysis, on average 4-6 weeks|Assess the effect of MRI-CT Integration in the radiotherapy pathway 1, This will involve analysis of radiotherapy plans produced with and without an MRI scan at the time of the CT planning scan, to include:
Dosimetry Comparison (evaluation of differences in dose distributions delivered to target volumes and OARs);, From enrolment to analysis, on average 4-6 weeks|Assess the effect of MRI-CT Integration in the radiotherapy pathway 2, This will involve analysis of radiotherapy plans produced with and without an MRI scan at the time of the CT planning scan, to include:
Volumetric Comparison (assessment of differences in target and OAR delineation volumes);, From enrolment to analysis, on average 4-6 weeks|Assess the effect of MRI-CT Integration in the radiotherapy pathway 3, This will involve analysis of radiotherapy plans produced with and without an MRI scan at the time of the CT planning scan, to include:
Qualitative Confidence Assessment (expert ratings of confidence in contouring accuracy rated on a 5-point Likert scale as per Outlining Clinician Questionnaire), From enrolment to analysis, on average 4-6 weeks|Assess the effect of MRI-CT Integration in the radiotherapy pathway 4, This will involve analysis of radiotherapy plans produced with and without an MRI scan at the time of the CT planning scan, to include:
Prediction of change in toxicity using normal tissue complication probability modelling, From enrolment to analysis, on average 4-6 weeks</t>
  </si>
  <si>
    <t>OTHER: MRI</t>
  </si>
  <si>
    <t>Carcinoma|Glioblastoma|Radiotherapy|MRI|MRI-guided Adaptive Radiotherapy|MRI Scanner Configuration|MRI Image Enhancement|Oesophageal Carcinoma|Pancreas Carcinoma|Gastric Cancer|Brain (Nervous System) Cancers</t>
  </si>
  <si>
    <t>The aim of this study is to learn whether using MRI (magnetic resonance imaging) scans to plan radiotherapy is better than using CT (computed tomography) scans alone. The main questions it aims to answer is:
* Can MRI scan images be adjusted to make the tumour and normal tissues easier to see?
* Does adding MRI to a radiotherapy planning CT make the radiotherapy plan more precise?
* Can MRI be used to adjust a radiotherapy plan during a course of treatment to make it more precise, and might that reduce the side effects?
* Are there particular MRI scans that can predict how a tumour will respond to radiotherapy or how likely the patient is to have side effects?
This study will assess current MRI scanning procedures and ensure these are adjusted to best suit radiotherapy planning. It will also provide pilot data evaluating:
1. MRI-adapted radiotherapy Usually, radiotherapy plans are based on a pre-treatment planning CT scan. Unless an issue is detected the patient would complete their whole course of radiotherapy on this plan. This does not account for changes in position/size/shape of the tumour that occur over the whole treatment course. Clinicians therefore increase the size of the tumour/target to account for these uncertainties, which can increase side effects. This study will assess the potential to reduce side effects from radiotherapy by using repeat MRI scans and replanning during the treatment course (MRI-adaptive radiotherapy).
2. Imaging biomarkers MRI sequences can be used to predict response to radiotherapy or chance of developing side effects. This study will identify potential MRI sequences that may be used as imaging biomarkers, to guide the development of future clinical trials.
The study will be undertaken at SBUHB, lasting 4 years, and involving â‰¤15 healthy volunteers and â‰¤150 patients.</t>
  </si>
  <si>
    <t>MRinRT</t>
  </si>
  <si>
    <t>https://clinicaltrials.gov/study/NCT07365124</t>
  </si>
  <si>
    <t>MRinRT: Swansea University and SWWCC Collaboration Study.</t>
  </si>
  <si>
    <t>NCT07365124</t>
  </si>
  <si>
    <t>MD Anderson Cancer Center, Houston, Texas, 77030, United States</t>
  </si>
  <si>
    <t>2024-1159|NCI-2024-07461</t>
  </si>
  <si>
    <t>Allocation: RANDOMIZED|Intervention Model: SINGLE_GROUP|Masking: NONE|Primary Purpose: TREATMENT</t>
  </si>
  <si>
    <t>PHASE3</t>
  </si>
  <si>
    <t>Safety and Adverse Events (AEs), Incidence of Adverse Events, Graded According to National Cancer Institute Common Terminology Criteria for Adverse Events (NCI CTCAE) Version (v) 5.0, Through study completion; an average of 1 year</t>
  </si>
  <si>
    <t>RADIATION: Consolidative Radiation</t>
  </si>
  <si>
    <t>Pancreas Cancer|Oligometastatic</t>
  </si>
  <si>
    <t>The EXPAND trial (EXtending outcomes for PAncreas cancer patients with Nominal oligometastatic Disease) is a randomized phase III trial assessing the efficacy of MDT to improve PFS and OS for patients with oligometastatic pancreatic ductal adenocarcinoma (PDAC).</t>
  </si>
  <si>
    <t>https://clinicaltrials.gov/study/NCT06593431</t>
  </si>
  <si>
    <t>Extending Outcomes for Pancreas Cancer Patients With Nominal Oligometastatic Disease (EXPAND): A Randomized Phase III Trial</t>
  </si>
  <si>
    <t>NCT06593431</t>
  </si>
  <si>
    <t>Mayo Clinic, Rochester, Minnesota, 55902, United States</t>
  </si>
  <si>
    <t>19-010791|U01CA210138|NCI-2023-05521</t>
  </si>
  <si>
    <t>Mayo Clinic</t>
  </si>
  <si>
    <t>Association of baseline patient characteristics with incident cancers, Participants will complete questionnaires seeking demographic, clinical and family history, and exposures at baseline. We will evaluate by association studies (comparing participants with incident cancer to those who do not develop cancer) in order to discover various characteristics that may be associated with development of cancer. Specific characteristics that will be assessed (comparing participants who develop cancer to those who do not) include age at diagnosis of prevalent cancers, sex, personal history of diabetes, and family history (first and second degree) of pancreatic cancer and other cancers., through study completion an average of 5 years.|Measurement of test accuracy of biomarkers to detect pancreatic cancer, Biospecimens collected from patients will be used to assess the performance of potential biomarkers in detecting early pancreatic cancer. Two biomarkers that will be evaluated include serum CA19-9, fasting blood glucose and/or hemoglobin A1C. Additional biomarkers will be proposed and approved by scientific review in the future. We will compare samples collected longitudinally (prior to cancer diagnosis) from participants who develop cancer, to participants who do not develop cancer, and estimate test sensitivity and performance., Through study completion, an average of 5 years.</t>
  </si>
  <si>
    <t>Incidence of cancer in the risk cohort, Enumeration of number of new cases of pancreatic cancer and other cancers that incidentally develop from baseline enrollment among those who enroll in the cohort. This number will be a numerator for a risk ratio. The denominator will be person years at risk starting from age 50., Through study completion, an average of 5 years.</t>
  </si>
  <si>
    <t>Familial Pancreatic Cancer</t>
  </si>
  <si>
    <t>This study is designed to develop a cohort of individuals without pancreatic cancer, but who are at increased risk of developing it due to family history or genetic predisposition. These high-risk individuals will be asked to provide baseline and annual (serial) follow-up blood samples for the duration of the study funding. \[Blood collection was discontinued August 2025.\] Mayo Clinic is part of a national Pancreatic Cancer Detection Consortium (PCDC) which aims to establish a high-risk cohort with the goal of validating blood biomarkers (discovered/developed outside of this protocol) using the samples collected serially (annually) that predict or detect pancreatic cancer prior to clinical diagnosis.</t>
  </si>
  <si>
    <t>https://clinicaltrials.gov/study/NCT04247503</t>
  </si>
  <si>
    <t>Cohort Study of Pancreatic Cancer Risk</t>
  </si>
  <si>
    <t>NCT04247503</t>
  </si>
  <si>
    <t>Shanghai Changhai Hospital, Shanghai, 200433, China</t>
  </si>
  <si>
    <t>ChanghaiH-PP07</t>
  </si>
  <si>
    <t>Survival time, Calculate survival time from point of diagnosis and treatment among the identified patients with pancreatic cancer., 5 years|HR, Assesses the influence of risk factors on survival time among the identified patients with pancreatic cancer., 5 years|Diagnostic yield, Determine diagnostic yield (sensitivity, specificity, positive/negative predictive value and accuracy) of AI-based surveillance program to predict early stage pancreatic cancer., 5 years</t>
  </si>
  <si>
    <t>Incidence, Determine incidence of pancreatic cancer or precursor lesions among high risk individuals., 5 years|Hazard ratio (HR), Assesses the influence of risk factors on the incidence of pancreatic cancer or precursor lesions among high risk individuals., 5 years</t>
  </si>
  <si>
    <t>DIAGNOSTIC_TEST: high-resolution MRI/CT examinations</t>
  </si>
  <si>
    <t>Pancreatic Cancer|Diabetes|Familial Pancreatic Cancer|Pancreatic Cystic Neoplasm|Chronic Pancreatitis|Hereditary Pancreatitis</t>
  </si>
  <si>
    <t>Pancreatic cancer is one of the most fatal malignancies with a 5-year survival rate of only \~6%\[1\]. The reasons for this high mortality rate can be attributed to several factors, of which perhaps the most important is delayed diagnosis due to vague symptoms and consequently missed opportunities for surgical resection. Therefore, the ability to detect pancreatic cancer at an early, more curable stage is urgently needed.
Identifying risk factors and biomarkers of early pancreatic cancer could facilitate screening for individuals at higher than average risk and expedite the diagnosis in individuals with symptoms and substantially improve an individual's chance of surviving the disease. Thus, the investigators propose this longitudinal study entitled, "Artificial Intelligence-based Early Screening of Pancreatic Cancer and High Risk Tracing (ESPRIT-AI)" in order to generate clinical data sets and bank serial blood specimens of high risk individuals.</t>
  </si>
  <si>
    <t>ESPRIT-AI</t>
  </si>
  <si>
    <t>https://clinicaltrials.gov/study/NCT04743479</t>
  </si>
  <si>
    <t>Artificial Intelligence-based Early Screening of Pancreatic Cancer and High Risk Tracing (ESPRIT-AI)</t>
  </si>
  <si>
    <t>NCT04743479</t>
  </si>
  <si>
    <t>University of Colorado Cancer Center - Anschutz Cancer Pavilion, Aurora, Colorado, 80045, United States|University of Colorado, Denver, Colorado, 80217-3364, United States|Johns Hopkins University/Sidney Kimmel Cancer Center, Baltimore, Maryland, 21287, United States|University of Wisconsin Hospital and Clinics, Madison, Wisconsin, 53792, United States|University Health Network-Princess Margaret Hospital, Toronto, Ontario, M5G 2M9, Canada</t>
  </si>
  <si>
    <t>NCI-2013-00153|NCI-2013-00153|NA_00075037|J1269|9231|9231|P30CA006973|R21CA172997|U01CA132123|U01CA070095|UM1CA186644|UM1CA186688|UM1CA186691|UM1CA186716</t>
  </si>
  <si>
    <t>Change in protein expression in serum after treatment with a single drug, and after treatment with both drugs as a measure of the drug specific effects on pathway markers, Baseline up to day 3 of course 2|Change in protein expression in the tumor tissue before and after treatment using semi-quantitative immunohistochemical (IHC) analysis as a measure of response to therapy, Baseline up to day 3 of course 2|Inhibition and concordance of cyclin-dependent kinase (CDK)/Ral and phosphatidylinositol 3 kinase (PI3K)/pAkt pathways as measured in serum and tissue samples, Inhibition of the CDK/Ral pathway with dinaciclib will be assessed by pRb and pPOLR2, while inhibition of the downstream PI3K/pAkt pathway with MK-2206 will be evaluated with pAkt and pS6. A summary score will be obtained for each pathway by summing the HistoScores of the markers in that pathway. The percent inhibition of each pathway will be calculated as the percentage decrease in the summary score, relative to the pre treatment score. The concordance of the inhibition of both pathways, as measured in the serum samples, and as measured in the tissue, will be assessed with Kappa statistic., Up to day 3 of course 2|Pharmacokinetic profile of the combination of Akt inhibitor MK-2206 and dinaciclib, Will summarize and analyze the data via two-by-two tables, separately for each drug. Total exposure on each day will be calculated as area under the plasma concentration-time curve (AUC) using the linear or log-linear trapezoidal rule by using noncompartmental methods and/or compartmental modeling. Maximum concentration (Cmax) and time to maximal concentration (Tmax) and minimum or trough concentrations (Cmin) will be obtained from the observed data., Pre-dose, at start of dinaciclib infusion, 5 minutes prior to end of dinaciclib infusion, 0.5, 1, 1.5, 2, 4, and 8 hours after end of dinaciclib infusion on day 1 of course 1; at 24, 48, and 96 hours after Akt inhibitor MK-2206 infusion; days 8 and 15|Polymorphic variations in candidate genes (CYP3A4/5, ABCB1), Other genetic alterations that may be discovered during the conduct of the study, on MK-2206 and dinaciclib disposition, toxicity, and efficacy will be assessed., Up to day 3 of course 2|Protein expression in serum as measured by fluorescence activated cell sorting (FACS), The correlation of serum pathway markers and these same markers measured in tissue samples with IHC will be assessed using Spearman's correlation coefficients., Up to day 3 of course 2</t>
  </si>
  <si>
    <t>Disease control rate: complete response, partial response and stable disease evaluated using the Response Evaluation Criteria in Solid Tumors version 1.1, Calculated with exact 95% confidence intervals. The exact Cochran-Armitage trend test will be used to test if the probability of controlled disease at four months is increased with combinations of greater baseline activation of Ras and greater inhibition of Ras downstream pathway signaling. Logistic regression will be used to assess the effects of multiple covariates on the probability of controlled disease at 4 months., 4 months|Incidence of adverse events of the combination of dinaciclib and Akt inhibitor MK-2206, graded using the National Cancer Institute Common Terminology Criteria for Adverse Events version 4.0, The proportion of toxicities by type and grade will be reported with exact binomial proportions and 95% confidence intervals. Adverse events will be summarized by dose level for all doses., Up to 1 year|Overall survival, Summarized using overall hazard rate estimates and 95% confidence intervals as well as Kaplan-Meier (KM) estimates., Up to 1 year|Progression-free survival, Summarized using overall hazard rate estimates and 95% confidence intervals as well as KM estimates. The median PFS and median survival will be reported. Cox proportional hazards models will be used to evaluate the impact of key covariates on PFS and survival., Time from start of treatment to time of progression or death, whichever occurs first, assessed up to 1 year</t>
  </si>
  <si>
    <t>MTD of dinaciclib in combination with Akt inhibitor MK2206 defined as the highest dose at which 0 or 1 dose-limiting toxicities are observed in six patients, The proportion of dose-limiting toxicities at each dose level will be reported with exact binomial proportions and 95% confidence intervals., 28 days</t>
  </si>
  <si>
    <t>DRUG: Akt Inhibitor MK2206|DRUG: Dinaciclib|OTHER: Laboratory Biomarker Analysis|OTHER: Pharmacological Study</t>
  </si>
  <si>
    <t>Pancreatic Adenocarcinoma|Recurrent Pancreatic Carcinoma|Stage III Pancreatic Cancer AJCC v6 and v7|Stage IV Pancreatic Cancer AJCC v6 and v7|Unresectable Pancreatic Carcinoma</t>
  </si>
  <si>
    <t>This randomized phase I trial studies the side effects and best dose of dinaciclib and Akt inhibitor MK2206 in treating patients with pancreatic cancer that cannot be removed by surgery. Dinaciclib and Akt inhibitor MK2206 may stop the growth of tumor cells by blocking some of the enzymes needed for cell growth.</t>
  </si>
  <si>
    <t>https://clinicaltrials.gov/study/NCT01783171</t>
  </si>
  <si>
    <t>Dinaciclib and Akt Inhibitor MK2206 in Treating Patients With Pancreatic Cancer That Cannot Be Removed by Surgery</t>
  </si>
  <si>
    <t>NCT01783171</t>
  </si>
  <si>
    <t>City of Hope National Medical Center, Duarte, California, 91010, United States|University of California at Irvine Medical Center, Orange, California, 92868, United States|Wake Forest University Health Sciences, Winston-Salem, North Carolina, 27157, United States|Landeskrankenhaus Salzburg, Salzburg, 5020, Austria|Institut Gustave Roussy, Villejuif, 94805, France|Universitaetsklinikum Hamburg Eppendorf Onkologisches Zentrum, Hamburg, 20246, Germany|Universitaetsklinikum Leipzig, Leipzig, 04103, Germany|Klinikum der Universitaet Muenchen Campus Grosshadern, MÃ¼nchen, 81377, Germany|Klinikum rechts der Isar, MÃ¼nchen, 81675, Germany|Aichi Cancer Center, Nagoya, Aichi-ken, 464-8681, Japan|National Cancer Center Hospital East, Kashiwa-shi, Chiba, 277-8577, Japan|National Cancer Center Hospital, Chuo-ku, Tokyo, 104-0045, Japan|Amsterdam UMC - location VUmc, Amsterdam, 1081 HV, Netherlands|Leids Universitair Medisch Centrum, Leiden, 2333 ZA, Netherlands|Seoul National University Hospital, Seoul, 03080, South Korea|Severance Hospital Yonsei University Health System, Seoul, 03722, South Korea|Asan Medical Center, Seoul, 138-736, South Korea|Hospital Universitari Vall d Hebron, Barcelona, Catalonia, 08035, Spain|Hospital Clinico Universitario de Valencia, Valencia, Valencia, 46010, Spain|National Taiwan University Hospital, Taipei, 10002, Taiwan|Taipei Veterans General Hospital, Taipei, 11217, Taiwan</t>
  </si>
  <si>
    <t>20180290|2019-002708-42</t>
  </si>
  <si>
    <t>Amgen</t>
  </si>
  <si>
    <t>Maximum serum concentration (Cmax) of AMG 199, To characterize the PK (Pharmacokinetics) of AMG 199., 3 years|Minimum serum concentration (Cmin) of AMG 199, To characterize the PK (Pharmacokinetics) of AMG 199., 3 years|Area under the concentration-time curve (AUC) of AMG 199, To characterize the PK (Pharmacokinetics) of AMG 199., 3 years|Accumulation following multiple dosing of AMG 199, To characterize the PK (Pharmacokinetics) of AMG 199., 3 years|Half-life (t1/2) of AMG 199, To characterize the PK (Pharmacokinetics) of AMG 199., 3 years|Objective response (OR) per Response Evaluation Criteria in Solid Tumors (RECIST) 1.1 and iRECIST., To evaluate preliminary anti-tumor activity of AMG 199, 3 years|Duration of response (DOR)., To evaluate preliminary anti-tumor activity of AMG 199, 3 years|Time to progression (TTP), To evaluate preliminary anti-tumor activity of AMG 199, 3 years|Progression-free survival (PFS), 6-month PFS, To evaluate preliminary anti-tumor activity of AMG 199, 6 months|Progression-free survival (PFS), 1-year PFS, To evaluate preliminary anti-tumor activity of AMG 199, 1 year|Overall survival (OS), 1-year OS., To evaluate preliminary anti-tumor activity of AMG 199, 1 year|Overall survival (OS), 2-year OS, To evaluate preliminary anti-tumor activity of AMG 199, 2 years</t>
  </si>
  <si>
    <t>Incidence of Dose-limiting toxicities (DLT), To evaluate the safety and tolerability of AMG 199 in adult subjects and to determine the maximum tolerated dose (MTD) and/or recommended phase 2 dose (RP2D)., 3 years|Incidence of Treatment-emergent adverse events (TEAEs), To evaluate the safety and tolerability of AMG 199 in adult subjects and to determine the maximum tolerated dose (MTD) and/or recommended phase 2 dose (RP2D)., 3 years|Incidence of Treatment-related adverse events (TRAEs), To evaluate the safety and tolerability of AMG 199 in adult subjects and to determine the maximum tolerated dose (MTD) and/or recommended phase 2 dose (RP2D)., 3 years|Number of subjects with changes in vital signs, To evaluate the safety and tolerability of AMG 199 in adult subjects and to determine the maximum tolerated dose (MTD) and/or recommended phase 2 dose (RP2D)., 3 years|Number of subjects with changes in clinical laboratory tests, To evaluate the safety and tolerability of AMG 199 in adult subjects and to determine the maximum tolerated dose (MTD) and/or recommended phase 2 dose (RP2D)., 3 years|Number of subjects with changes in electrocardiogram (ECG), To evaluate the safety and tolerability of AMG 199 in adult subjects and to determine the maximum tolerated dose (MTD) and/or recommended phase 2 dose (RP2D)., 3 years</t>
  </si>
  <si>
    <t>DRUG: AMG 199</t>
  </si>
  <si>
    <t>MUC17-positive Solid Tumors</t>
  </si>
  <si>
    <t>To evaluate the safety and tolerability of AMG 199 in adult subjects and to determine the maximum tolerated dose (MTD) and/or recommended phase 2 dose (RP2D).</t>
  </si>
  <si>
    <t>https://clinicaltrials.gov/study/NCT04117958</t>
  </si>
  <si>
    <t>Study of AMG 199 in Subjects With MUC17-Positive Solid Tumors Including Gastric, Gastroesophageal Junction, Colorectal, and Pancreatic Cancers</t>
  </si>
  <si>
    <t>NCT04117958</t>
  </si>
  <si>
    <t>Hospital Regional Universitario de MÃ¡laga, MÃ¡laga, MÃ¡laga, 29009, Spain</t>
  </si>
  <si>
    <t>PEP-NUTRIDPC trial</t>
  </si>
  <si>
    <t>Allocation: RANDOMIZED|Intervention Model: CROSSOVER|Masking: DOUBLE (PARTICIPANT, INVESTIGATOR)|Primary Purpose: TREATMENT</t>
  </si>
  <si>
    <t>FundaciÃ³n PÃºblica Andaluza para la InvestigaciÃ³n de MÃ¡laga en Biomedicina y Salud</t>
  </si>
  <si>
    <t>Doses of pancreatic enzyme replacement therapy, Measured in International Unit per day (IU/day), Only at baseline|Stool characteristics, The number and type of stools will be assessed using the Kings Stool Chart, a standardized tool that classifies stool consistency and form to evaluate digestive function alterations.
* Number of bowel movements: A numerical field to record the daily count.
* Type of bowel movements: A categorical field with options ranging from 1 to 7, based on the King's Stool Chart.
* Variability in type: A binary field (0 = No, 1 = Yes) to indicate whether there is variation., At baseline and in weeks 6, 7, and 13|Symptoms of anxiety and depression, Measured using the Hospital Anxiety and Depression Scale (HADS), which consists of two subscales: HADS-Anxiety (HADSA) and HADS-Depression (HADSD)
Interpretation of scores:
* 0-7: Normal.
* 8-10: Suggests the presence of mood disorders.
* â‰¥11: Indicates a probable mood disorder., At baseline and in weeks 6, 7, and 13|Nutritional status, Evaluated using the Subjective Global Assessment (SGA) and Global Leadership Initiative on Malnutrition (GLIM) criteria, both validated tools for classifying malnutrition severity.
Patients will be categorized as at risk of malnutrition or having moderate or severe malnutrition based on results., At baseline and in weeks 6, 7, and 13|Change in Phase angle (PhA) (Vectorial Bioimpedance Analysis (BIVA)), Phase angle (PhA) measured in degrees (Âº), At baseline and in weeks 6, 7, and 13|Change in total body water (TBW) (Vectorial Bioimpedance Analysis (BIVA)), Total body water (TBW) measured in liters (l), At baseline and in weeks 6, 7, and 13|Change in extracellular water (ECW) (Vectorial Bioimpedance Analysis (BIVA)), Extracellular water (ECW) measured in liters (l), At baseline and in weeks 6, 7, and 13|Change in intracellular water (ICW) (Vectorial Bioimpedance Analysis (BIVA)), Intracellular water (ICW) measured in liters (l), At baseline and in weeks 6, 7, and 13|Change in Fat-free mass (FFM) (Vectorial Bioimpedance Analysis (BIVA)), Fat-free mass (FFM) measured in kilograms (kg) and percentage (%), At baseline and in weeks 6, 7, and 13|Change in Fat mass (FM) (Vectorial Bioimpedance Analysis (BIVA)), Fat mass (FM) measured in kilograms (kg) and percentage (%), At baseline and in weeks 6, 7, and 13|Change in Body cell mass (BCM) (Vectorial Bioimpedance Analysis (BIVA)), Body cell mass (BCM) measured in kilograms (kg), At baseline and in weeks 6, 7, and 13|Change in appendicular skeletal muscle mass (ASMM) (Vectorial Bioimpedance Analysis (BIVA)), Appendicular skeletal muscle mass (ASMM) measured in kilograms (kg), At baseline and in weeks 6, 7, and 13|Change in skeletal muscle index (SMI) (Vectorial Bioimpedance Analysis (BIVA)), Skeletal muscle index (SMI) measured in kilogram per square meter (kg/mÂ²), At baseline and in weeks 6, 7, and 13|Change in hydration (Vectorial Bioimpedance Analysis (BIVA)), Hydration measured in percentage (%), At baseline and in weeks 6, 7, and 13|Change in resistance (Vectorial Bioimpedance Analysis (BIVA)), Resistance measured in ohms (Î©), At baseline and in weeks 6, 7, and 13|Change in reactance (Vectorial Bioimpedance Analysis (BIVA)), Reactance measured in ohms (Î©), At baseline and in weeks 6, 7, and 13|Handgrip dynamometry, * Device: Jamar hydraulic dynamometer
* Measurement:
Mean and maximum grip strength (kg) from three measurements Used to assess sarcopenia, At baseline and in weeks 6, 7, and 13|Timed Up and Go (TUG) Test, * Measures mobility and physical function
* Procedure: Time (seconds) taken for the patient to:
  1. Rise from a chair
  2. Walk a short distance
  3. Return to the chair, At baseline and in weeks 6, 7, and 13|Change in total fat (Abdominal Ultrasound), Total fat measured in centimeters (cm), At baseline and in weeks 6, 7, and 13|Change in superficial fat (Abdominal Ultrasound), Superficial fat measured in centimeters (cm), At baseline and in weeks 6, 7, and 13|Change in preperitoneal fat (Abdominal Ultrasound), Preperitoneal fat measured in centimeters (cm), At baseline and in weeks 6, 7, and 13|Change in muscle Ultrasound - Area, Area measured in square centimeters (cmÂ²), At baseline and in weeks 6, 7, and 13|Change in muscle Ultrasound - Circumference, Circumference measured in centimeters (cm), At baseline and in weeks 6, 7, and 13|Change in muscle Ultrasound - X-axis and Y-axis, X-axis and Y-axis measured in centimeters (cm), At baseline and in weeks 6, 7, and 13|Change in muscle Ultrasound - Adipose tissue of the rectus femoris of the quadriceps, Adipose tissue of the rectus femoris of the quadriceps measured in centimeters (cm), At baseline and in weeks 6, 7, and 13|Change in Glucose, glucose measured in mg/dl, At baseline and in weeks 6, 7, and 13|Change in Cholesterol, Cholesterol measured in mg/dl, At baseline and in weeks 6, 7, and 13|Change in Triglycerides, Triglycerides measured in mg/dl, At baseline and in weeks 6, 7, and 13|Change in Uric acid, Uric acid measured in mg/dl, At baseline and in weeks 6, 7, and 13|Change in AST, AST measured in units per litre (U/L), At baseline and in weeks 6, 7, and 13|Change in ALT, ALT measured in units per litre (U/L), At baseline and in weeks 6, 7, and 13|Change in GGT, GGT measured in units per litre (U/L), At baseline and in weeks 6, 7, and 13|Change in ALP, ALP measured in units per litre (U/L), At baseline and in weeks 6, 7, and 13|Change in insulin, Insulin measured in units per mililitre (U/mL), At baseline and in weeks 6, 7, and 13|Change in albumin, Albumin measured in grams per liter (g/l), At baseline and in weeks 6, 7, and 13|Change in C-reactive protein (CRP), C-reactive protein (CRP) measured in milligrams per liter (mg/L), At baseline and in weeks 6, 7, and 13|Change in Intestinal fatty acid-binding protein (I-FABP), Intestinal fatty acid-binding protein (I-FABP) measured in picograms per milliliter (pg/mL), At baseline and in weeks 6, 7, and 13|Change in zonulin, Zonulin measured in micrograms per milliliter (Î¼g/mL), At baseline and in weeks 6, 7, and 13|Change in musclin, Musclin measured in nanograms per milliliter (ng/mL), At baseline and in weeks 6, 7, and 13|Change in galectin-3, Galectin-3 measured in nanograms per milliliter (ng/mL), At baseline and in weeks 6, 7, and 13|Change in myostatin, Myostatin measured in nanograms per milliliter (ng/mL), At baseline and in weeks 6, 7, and 13|Change in Total antioxidant capacity (TAC), Total antioxidant capacity (TAC) measured in nanomoles per microliter (nmol/Î¼L), At baseline and in weeks 6, 7, and 13|Change in Glutathione peroxidase (GSH-Px), Glutathione peroxidase (GSH-Px) measured in milliunits per milliliter (mU/mL), At baseline and in weeks 6, 7, and 13|Change in Superoxide dismutase (SOD), Superoxide dismutase (SOD) measured in inhibition rate %, At baseline and in weeks 6, 7, and 13|Change in GLP-1, GLP-1 measured in picograms per milliliter (pg/mL), At baseline and in weeks 6, 7, and 13|Change in GIP, GIP measured in picograms per milliliter (pg/mL), At baseline and in weeks 6, 7, and 13|Change in PYY, PYY measured in picograms per milliliter (pg/mL), At baseline and in weeks 6, 7, and 13|Change in IFN-gamma, IFN-gamma measured in picograms per milliliter (pg/mL), At baseline and in weeks 6, 7, and 13|Change in IL-2, IL-2 measured in picograms per milliliter (pg/mL), At baseline and in weeks 6, 7, and 13|Change in IL-4, IL-4 measured in picograms per milliliter (pg/mL), At baseline and in weeks 6, 7, and 13|Change in IL-6, IL-6 measured in picograms per milliliter (pg/mL), At baseline and in weeks 6, 7, and 13|Change in IL-10, IL-10 measured in picograms per milliliter (pg/mL), At baseline and in weeks 6, 7, and 13|Change in IL-12p70, IL-12p70 measured in picograms per milliliter (pg/mL), At baseline and in weeks 6, 7, and 13|Change in IL-17A, IL-17A measured in picograms per milliliter (pg/mL), At baseline and in weeks 6, 7, and 13|Change in TNF-alpha, TNF-alpha measured in picograms per milliliter (pg/mL), At baseline and in weeks 6, 7, and 13|Change in stool calprotectin, Calprotectin measured in micrograms per gram (Âµg/g), At baseline and in weeks 6, 7, and 13</t>
  </si>
  <si>
    <t>Adherence to nutritional treatment, Categorized based on the average daily consumption compared to the prescribed volume (200 ml per bottle):
* Full content (200 ml/bottle)
* 2/3 content (150 ml/bottle)
* 1/2 content (100 ml/bottle)
* 1/4 content (50 ml/bottle)
Patients will self-report their average daily consumption (ml/day)., At weeks 6 and 13|Natural food intake, Patients will report their food intake over the previous week, categorized into quartiles (%) relative to:
* Pre-illness consumption
* Perceived normal intake for patients without supplementation
  * ALL -100%
  * 3/4 - 75%
  * HALF - 50%
  * Â¼ - 25%
  * NONE - 0%, At weeks 6 and 13|Tolerance to nutritional treatment, Evaluated based on the frequency of gastrointestinal symptoms (e.g., nausea, vomiting, reflux, abdominal pain, flatulence, satiety, constipation, and stomach heaviness) within two hours of supplement consumption.
Symptoms classified as:
* Never
* Rarely
* Sometimes
* Frequently
* Always
Bivariate analysis will classify tolerance as:
* Good (no symptoms)
* Poor (presence of any gastrointestinal symptoms), At weeks 6 and 13|Change in aminoacids: Ala, Glu, Asp, Pro, Phe, Leu/Ile, Val, Tyr, Met, Cit, Arg, Gly, and Orn, Aminoacids measured in Âµmol/L, At baseline and in weeks 6, 7, and 13|Change in IL-6 and TNF-alpha RNA expression, IL-6 and TNF-alpha measured from Peripheral blood mononuclear cell (PBMC), At baseline and in weeks 6, 7, and 13</t>
  </si>
  <si>
    <t>DIETARY_SUPPLEMENT: Dietary Supplement: Experimental Treatment with nutritional suplement A + nutritional suplement B|DIETARY_SUPPLEMENT: Dietary Supplement: Dietary Supplement: Experimental Treatment with nutritional suplement B + nutritional suplement A</t>
  </si>
  <si>
    <t>Pancreatic Cancer, Adult|Cephalic Duodenopancreatectomy</t>
  </si>
  <si>
    <t>Malnutrition is a common challenge in patients with pancreatic cancer undergoing cephalic pancreaticoduodenectomy (CPD), impacting postoperative recovery and overall prognosis. Nutritional support plays a crucial role in optimising metabolic, inflammatory, and digestive outcomes. This randomised, double-blind, crossover clinical trial aims to evaluate the effects of Peptamen 1.6, a hydrolysed whey protein-based enteral formula, compared to Resource HP/HC, a high-protein and high-calorie polymeric formula, in malnourished or at-risk patients with pancreatic cancer undergoing PD.
The study comprises both in vivo and in vitro analyses. The in vivo component will assess the impact of Peptamen 1.6 on digestive tolerance, amino acid absorption, nutritional status, metabolic profile, inflammatory markers, and gut microbiota composition. The in vitro component will utilise human intestinal organoid models to explore how enteral nutrition formulations influence intestinal permeability and metabolism, with a focus on microbiota interactions.
Primary outcomes include improvements in metabolic status, assessed through serum biomarkers (albumin, immune markers, intestinal permeability, and myosin profile), inflammatory status via peripheral blood mononuclear cells (PBMCs), and microbiota shifts in faecal samples. Additionally, adherence to treatment, digestive tolerance, and changes in body composition will be monitored using bioelectrical impedance, dynamometry, and functional mobility tests.
By elucidating the mechanisms through which different enteral nutrition strategies influence clinical, physiological, and molecular parameters, this study aims to enhance personalised nutritional interventions for patients with pancreatic cancer. The findings could contribute to optimising nutritional support strategies, ultimately improving patient outcomes following CPD.</t>
  </si>
  <si>
    <t>https://clinicaltrials.gov/study/NCT06852014</t>
  </si>
  <si>
    <t>Effects of Peptamen 1.6 in Malnourished Patients (or at Risk) With Pancreatic Neoplasia Undergoing Cephalic Pancreaticoduodenectomy (CPD): A Mechanistic Study</t>
  </si>
  <si>
    <t>NCT06852014</t>
  </si>
  <si>
    <t>2021-0274|NCI-2022-02033</t>
  </si>
  <si>
    <t>STRATEGIC ALLIANCE: Merck</t>
  </si>
  <si>
    <t>To obtain a preliminary estimate of the ORR* of the combination of pembrolizumab and lenvatinib in patients with advanced pancreatic ductal adenocarcinoma, through study completion, an average of 1 year</t>
  </si>
  <si>
    <t>DRUG: Pembrolizumab|DRUG: lenvatinib</t>
  </si>
  <si>
    <t>Tumor|Adenocarcinoma</t>
  </si>
  <si>
    <t>This is a clinical research study to learn if pembrolizumab in combination with lenvatinib can help to control pancreatic ductal adenocarcinoma.</t>
  </si>
  <si>
    <t>https://clinicaltrials.gov/study/NCT05273554</t>
  </si>
  <si>
    <t>A Pilot Study to Assess Changes in Tumor Biology Following Second-line Treatment With Pembrolizumab Plus Lenvatinib in Patients With Advanced Pancreatic Ductal Adenocarcinoma</t>
  </si>
  <si>
    <t>NCT05273554</t>
  </si>
  <si>
    <t>Centre Hospitalier RÃ©gional Universitaire de BesanÃ§on, BesanÃ§on, 25000, France|Centre Georges FranÃ§ois Leclerc, Dijon, France|Centre Hospitalier Universitaire de Dijon, Dijon, France|Centre Hospitalier Universitaire de Nancy, Nancy, France|Institut de cancÃ©rologie de Lorraine, Nancy, France|Centre Hospitalier Universitaire Robert DebrÃ©, Reims, France|Centre Paul Strauss, Strasbourg, France|CHU de Strasbourg - Hautepierre, Strasbourg, France</t>
  </si>
  <si>
    <t>Pancreas-CGE</t>
  </si>
  <si>
    <t>CancÃ©ropÃ´le Grand-Est</t>
  </si>
  <si>
    <t>Centre Hospitalier Universitaire de Besancon</t>
  </si>
  <si>
    <t>disease-free survival according to the consensus DATECAN (Bonnetain F et al, European Journal of Cancer 2014), DATECAN = Definition for the Assessment of Time-to-event Endpoints in CANcer trials, date of first disease apparition [within 3 years after the enrollment of the last patient]</t>
  </si>
  <si>
    <t>OTHER: Additional biological samples</t>
  </si>
  <si>
    <t>This study aims to collect clinical, biological and quality of life data from patients with a borderline or resectable pancreatic cancer. It will collect information from the date of diagnosis along the therapeutic care of the patients, and a 3-years follow-up after the end of the treatment. The database will be updated at each patient's visit. Biological samples will include: tumor, and plasma. Epidemiological data will also be collected, whereas Quality of life will be assessed by the EORTC standard. The objectives of this database are to identify new biomarkers (genomic, immunologic, and epidemiologic) and promote high quality standard research protocol.</t>
  </si>
  <si>
    <t>https://clinicaltrials.gov/study/NCT02818907</t>
  </si>
  <si>
    <t>Evaluation of Survival Prognostic Factors for Patients With Exocrine Pancreatic Cancer Resectable or Potentially Resectable</t>
  </si>
  <si>
    <t>NCT02818907</t>
  </si>
  <si>
    <t>Renji Hospital, School of Medicine, Shanghai Jiao Tong University, Shanghai, Shanghai Municipality, China|First affiliated hospital, School of Medicine, Zhejiang University, Hangzhou, China</t>
  </si>
  <si>
    <t>IMC001-CT04</t>
  </si>
  <si>
    <t>Zhejiang University</t>
  </si>
  <si>
    <t>Number of Cells, Pharmacokinetics is the "Implantation endpoint" which is defined as the number of copies of the IMC001 DeoxyriboNucleic Acidï¼ˆDNAï¼‰in peripheral blood detected at each visit after infusion until any two consecutive test results are negative or below the detection limit. Duration of IMC001 Cell persistence is the period from the day of infusion to the first negative test result or result lower than the detection limit, 52 weeks|Treatment Emergent Adverse Events(TEAE), Incidence rate, Through study completion, an average of 3 years|Antitumor efficacy-objective response rate (ORR), The period from the first evaluation of CR or PR to the first evaluation of PD or death of any cause.
The period from the first evaluation of CR or PR to the first evaluation of PD or death of any cause., Through study completion, an average of 3 years|Antitumor efficacy-Progression-free survival (PFS), The period from the day when the subject receives the first study treatment to the first recorded tumor progression(whether treated or not) or death of any cause, which occurs first, Through study completion, an average of 3 years|Antitumor efficacy-Duration of response (DOR), The period from the first evaluation of CR or PR to the first evaluation of PD or death of any cause., Through study completion, an average of 3 years|Antitumor efficacy-Overall survival (OS), The period from the first study treatment to any cause of death, Through study completion, an average of 3 years|Antitumor efficacy-Disease control rate (DCR), The number of cases in which response (PR + CR) and stable disease (SD) are achieved from the start of cell infusion/the total number of evaluable cases (%)., Through study completion, an average of 3 years|Number of circulating tumor cells (CTC) in peripheral blood, The number of CTC before and after treatment was evaluated, Through study completion, an average of 3 years</t>
  </si>
  <si>
    <t>Dose limited toxicity ï¼ˆDLTï¼‰, Safety, 28 days|Maximum Tolerated Doseï¼ˆMTDï¼‰, Tolerability evaluation, 28 days|Adverse Event(AE), Incidence rate, 28 days</t>
  </si>
  <si>
    <t>DRUG: EPCAM CAR-T</t>
  </si>
  <si>
    <t>Advanced Hepatocellular Carcinoma|Advanced Colorectal Cancer|Advanced Gastric Cancer|Advanced Pancreatic Cancer</t>
  </si>
  <si>
    <t>A Phase I Clinical Study of Autologous T cells modified with chimeric antigen receptor targeting EpCAM ( EPCAM CAR-T) in Patients with malignant tumors of the digestive system (including advanced gastric cancer, colorectal cancer, liver cancer and pancreatic cancer) .</t>
  </si>
  <si>
    <t>https://clinicaltrials.gov/study/NCT05028933</t>
  </si>
  <si>
    <t>IMC001 for Clinical Research on Advanced Digestive System Malignancies</t>
  </si>
  <si>
    <t>NCT05028933</t>
  </si>
  <si>
    <t>Sidney Kimmel Comprehensive Cancer Center at Johns Hopkins, Baltimore, Maryland, 21231-2410, United States</t>
  </si>
  <si>
    <t>2009-03</t>
  </si>
  <si>
    <t>2005-12</t>
  </si>
  <si>
    <t>J0501|P30CA006973|BMS-CA225247</t>
  </si>
  <si>
    <t>Safety of Combining the Pancreatic Tumor Vaccine in Sequence With Cyclophosphamide and Erbitux. Safety is Defined as the Number of Treatment-related Grade 3 or 4 Adverse Events Observed in Greater Than 5% of the Patient Population, 7 months</t>
  </si>
  <si>
    <t>DRUG: Cetuximab|BIOLOGICAL: Pancreatic tumor vaccine|DRUG: Cyclophosphamide</t>
  </si>
  <si>
    <t>RATIONALE: Vaccines made from gene-modified tumor cells may help the body build an immune response to kill tumor cells. Drugs used in chemotherapy, such as cyclophosphamide, work in different ways to stop the growth of tumor cells, either by killing the cells or by stopping them from dividing. Monoclonal antibodies, such as cetuximab, can block tumor growth in different ways. Some block the ability of tumor cells to grow and spread. Others find tumor cells and help kill them or carry tumor-killing substances to them. Cetuximab may also stop the growth of tumor cells by blocking some of the enzymes needed for cell growth. Giving vaccine therapy together with cyclophosphamide and cetuximab may kill more tumor cells.
PURPOSE: This phase II trial is studying how well vaccine therapy works when given together with cyclophosphamide and cetuximab in treating patients with metastatic or locally advanced pancreatic cancer.</t>
  </si>
  <si>
    <t>https://clinicaltrials.gov/study/NCT00305760</t>
  </si>
  <si>
    <t>Vaccine Therapy, Cyclophosphamide, and Cetuximab in Treating Patients With Metastatic or Locally Advanced Pancreatic Cancer</t>
  </si>
  <si>
    <t>NCT00305760</t>
  </si>
  <si>
    <t>Northwestern University, Chicago, Illinois, 60611, United States</t>
  </si>
  <si>
    <t>NU 22MH03|NCI-2023-00070|STU00218203|NU 22MH03|P30CA060553</t>
  </si>
  <si>
    <t>Northwestern University</t>
  </si>
  <si>
    <t>Progression free survival (PFS), Will be assessed using Kaplan-Meier estimates. PFS for the main cohorts (cohort 1 and cohort 2) and exploratory cohort (cohort 3) will be analyzed and reported separately., Time that elapses between the day of subject registration and the earlier of the day of first documented disease progression by clinical or radiographic evaluation or death from any cause, assessed up to 24 months|Overall survival (OS), Will be assessed using Kaplan-Meier estimates. OS for the main cohort and exploratory cohort will be analyzed and reported separately., Time that elapses between the day of subject registration and death from any cause, assessed up to 24 months|Duration of response (DOR), Will be assessed using Kaplan-Meier estimates. DOR for the main cohorts and exploratory cohort will be analyzed and reported separately., Time elapsed from the day when CR or PR is first observed until the earlier of the day of first documented disease progression or death, assessed up to 24 months|Incidence of adverse events, Will be assessed using the National Cancer Institute, Common Terminology Criteria for Adverse Events (CTCAE), Version 5.0., Up to 30 days post treatment</t>
  </si>
  <si>
    <t>Overall response rate (ORR), Will be assessed by Response Evaluation Criteria in Solid Tumors (RECIST) version (v)1.1 in patients with solid tumors treated under this protocol. ORR is defined as the percentage of patients with documented complete response (CR) plus the percentage of patients with documented partial response (PR). ORR will be reported with the corresponding exact confidence intervals., Time from baseline to disease progression, initiates subsequent anti-cancer therapy, or 24 months (whichever occurs first)</t>
  </si>
  <si>
    <t>PROCEDURE: Biospecimen Collection|PROCEDURE: Computed Tomography|DRUG: Devimistat|DRUG: Fluorouracil|DRUG: Gemcitabine Hydrochloride|DRUG: Hydroxychloroquine|PROCEDURE: Magnetic Resonance Imaging</t>
  </si>
  <si>
    <t>Advanced Biliary Tract Carcinoma|Advanced Colorectal Carcinoma|Advanced Gastroesophageal Junction Adenocarcinoma|Advanced Lung Adenocarcinoma|Advanced Malignant Solid Neoplasm|Advanced Ovarian Carcinoma|Advanced Pancreatic Carcinoma|Advanced Urothelial Carcinoma|Clinical Stage III Gastroesophageal Junction Adenocarcinoma AJCC v8|Clinical Stage IV Gastroesophageal Junction Adenocarcinoma AJCC v8|Metastatic Biliary Tract Carcinoma|Metastatic Colorectal Carcinoma|Metastatic Gastroesophageal Junction Adenocarcinoma|Metastatic Lung Adenocarcinoma|Metastatic Ovarian Carcinoma|Metastatic Pancreatic Carcinoma|Metastatic Urothelial Carcinoma|Refractory Biliary Tract Carcinoma|Refractory Colorectal Carcinoma|Refractory Gastroesophageal Junction Adenocarcinoma|Refractory Lung Adenocarcinoma|Refractory Ovarian Carcinoma|Refractory Pancreatic Carcinoma|Refractory Urothelial Carcinoma|Stage II Pancreatic Cancer AJCC v8|Stage III Colorectal Cancer AJCC v8|Stage III Lung Cancer AJCC v8|Stage III Ovarian Cancer AJCC v8|Stage III Pancreatic Cancer AJCC v8|Stage IV Colorectal Cancer AJCC v8|Stage IV Lung Cancer AJCC v8|Stage IV Ovarian Cancer AJCC v8|Stage IV Pancreatic Cancer AJCC v8</t>
  </si>
  <si>
    <t>This phase II trial tests how well CPI-613 (devimistat) in combination with hydroxychloroquine (HCQ) and 5-fluorouracil (5-FU) or gemcitabine works in patients with solid tumors that may have spread from where they first started to nearby tissue, lymph nodes, or distant parts of the body (advanced) or that have not responded to chemotherapy medications (chemorefractory). Metabolism is how the cells in the body use molecules (carbohydrates, fats, and proteins) from food to get the energy they need to grow, reproduce and stay healthy. Tumor cells, however, do this process differently as they use more molecules (glucose, a type of carbohydrate) to make the energy they need to grow and spread. CPI-613 works by blocking the creation of the energy that tumor cells need to survive, grow in the body and make more tumor cells. When the energy production they need is blocked, the tumor cells can no longer survive. Hydroxychloroquine is a drug used to treat malaria and rheumatoid arthritis and may also improve the immune system in a way that tumors may be better controlled. Fluorouracil is in a class of medications called antimetabolites. It works by killing fast-growing abnormal cells. Gemcitabine is a chemotherapy drug that blocks the cells from making DNA and may kill tumor cells. CPI-613 (devimistat) in combination with hydroxychloroquine and 5-fluorouracil or gemcitabine may work to better treat advanced solid tumors.</t>
  </si>
  <si>
    <t>https://clinicaltrials.gov/study/NCT05733000</t>
  </si>
  <si>
    <t>CPI-613 (Devimistat) in Combination With Hydroxychloroquine and 5-fluorouracil or Gemcitabine in Treating Patients With Advanced Chemorefractory Solid Tumors</t>
  </si>
  <si>
    <t>NCT05733000</t>
  </si>
  <si>
    <t>Antwerp University Hospital (UZA), Edegem, Antwerpen, 2650, Belgium|Erasme University Hospital (ULB), Brussels, 1070, Belgium</t>
  </si>
  <si>
    <t>2016-12</t>
  </si>
  <si>
    <t>2012-12</t>
  </si>
  <si>
    <t>2012-003516-31</t>
  </si>
  <si>
    <t>EARLY_PHASE1</t>
  </si>
  <si>
    <t>Roche Pharma AG</t>
  </si>
  <si>
    <t>Jean-Luc Van Laethem</t>
  </si>
  <si>
    <t>Tumor response as assessed by Response Evaluation Criteria in Solid Tumors (RECIST) criteria., 4 weeks (duration of the neoadjuvant chemotherapy).|Effect of treatment on selected biomarkers in tumor resection specimens., The objective is to identify within pre-therapeutic samples and surgical specimens several specific biomarkers involved (1) in the Hedgehog signalling pathway (GLI1, Sonic Hedgehog, Patched, Smoothened immunohistochemical patterns protein expression) and predicting response to anti-Hh therapy, (2) in the metabolization of gemcitabine (human equilibrative nucleoside transporter 1, deoxycytidine kinase) and predicting response to gemcitabine therapy, and (3) in the relative contribution of both anti-Hh therapy and gemcitabine therapy., 4 weeks (duration of the neoadjuvant chemotherapy).</t>
  </si>
  <si>
    <t>Number of participants with adverse events as assessed by National Cancer Institute (NCI) Common Toxicity Criteria for Adverse Effects (CTCAE) V4.0., Number of participants with (serious) adverse events will be considered as a measure of safety of the whole therapeutic sequence (gemcitabine + Hedgehog inhibitor+ surgery)., End of study follow-up (up to 2 years).</t>
  </si>
  <si>
    <t>"Dynamic" tumor response rate as defined by a 20% modification of tumoral perfusion and cellular density parameters., In order to detect changes in the tumor microenvironment and to monitor treatment efficacy, Dynamic Contrast-Enhanced-Magnetic Resonance Imaging (DCE-MRI) and Diffusion Weighted-Magnetic Resonance Imaging (DW-MRI) constitute tools more and more used. The acquired data can be analyzed using a pharmacokinetic model to obtain quantitative parameters relative to tissue perfusion and vascular permeability (Ktrans, a volume transfer constant of contrast agent between blood plasma and the extravascular extracellular space; Apparent Diffusion Coefficient as a surrogate marker of tissue cellularity). DCE/DW-MRI will be achieved weekly before each neoadjuvant chemotherapy treatment and before surgery. Each patient will be his/her own control by comparing serial imaging results with those of the baseline MRI., 4 weeks (duration of the neoadjuvant chemotherapy).</t>
  </si>
  <si>
    <t>DRUG: gemcitabine|DRUG: Vismodegib|PROCEDURE: Neoadjuvant chemotherapy</t>
  </si>
  <si>
    <t>Pancreatic Adenocarcinoma Resectable</t>
  </si>
  <si>
    <t>Pancreatic ductal adenocarcinoma (PDAC) has one of the worst prognoses of all human cancers and is considered as a sanctuary, resistant to most of the drugs used. Identification of new molecular targets involved in its pathogenesis is urgently needed and required both proper and innovative efficacy assessment.
This proof-of-concept trial is studying the "dynamic" tumor response after the administration of a short course (4 weeks) neoadjuvant combination of gemcitabine and a Hedgehog inhibitor (Vismodegib) before surgery in patients with operable pancreatic cancer.</t>
  </si>
  <si>
    <t>NEOPACHI-001</t>
  </si>
  <si>
    <t>https://clinicaltrials.gov/study/NCT01713218</t>
  </si>
  <si>
    <t>Effect on Tumor Perfusion of a Chemotherapy Combining Gemcitabine and Vismodegib Before Surgery in Pancreatic Cancer</t>
  </si>
  <si>
    <t>NCT01713218</t>
  </si>
  <si>
    <t>Sheba Medical Centre, Ramat Gan, Israel</t>
  </si>
  <si>
    <t>SHEBA-14-2358-TG-CTIL</t>
  </si>
  <si>
    <t>Objective Response Rate (ORR) by using RECIST 1.1, Due to lack of results, study has been early terminated, approximately- 24 months</t>
  </si>
  <si>
    <t>DRUG: OLAPARIB</t>
  </si>
  <si>
    <t>This is an open label, single arm, phase II trial of Olaparib for (PDAC) pancreatic ductal adenocarcinoma patients with BRCAness (breast cancer gene). All study subjects will receive Olaparib in a dose of 300 mg p.o twice daily. Treatment will continue until progression, intolerable toxicity or as per patient preference.
Primary objective:
To determine the efficacy of Olaparib monotherapy in stage IV pancreatic ductal adenocarcinoma (PDAC)with (BRCAness) BRCA -Breast Cancer susceptibility gene.</t>
  </si>
  <si>
    <t>https://clinicaltrials.gov/study/NCT02511223</t>
  </si>
  <si>
    <t>Efficacy and Safety of PARPi to Treat Pancreatic Cancer</t>
  </si>
  <si>
    <t>NCT02511223</t>
  </si>
  <si>
    <t>Stanford University School of Medicine, Stanford, California, 94305, United States|Johns Hopkins Hospital, Baltimore, Maryland, 21231, United States|Memorial Sloan Kettering Cancer Center, New York, New York, 10065, United States</t>
  </si>
  <si>
    <t>2015-10</t>
  </si>
  <si>
    <t>2013-10</t>
  </si>
  <si>
    <t>2009-10</t>
  </si>
  <si>
    <t>IRB-17073|SU-02012010-4843|PANC0007</t>
  </si>
  <si>
    <t>Johns Hopkins University</t>
  </si>
  <si>
    <t>Stanford University</t>
  </si>
  <si>
    <t>Evaluate Acute Gastrointestinal Toxicity up to 3 Months of Treatment., Acute grade 2 or greater gastritis, fistula, enteritis, or ulcer or any other grade 3-4 gastrointestinal toxicity within 3 months of treatment., Within 3 months of treatment.|To Evaluate Progression Free Survival Following Gemcitabine and SBRT for up to 5 Years of Follow up ., Time to progression free survival is measured from start of SBRT treatment until first progression event or death, which ever comes first. If the patient did not have an event, then the patient was censored at the last follow up.
The analysis was a Kaplan-Meier curve and the outcome was the median time to progression free survival., Up to 5 years of follow up.|To Determine the Overall Survival in Pancreatic Cancer Patients Treated With Gemcitabine and SBRT for up to 5 Years of Follow up., Time to death was measured from start of treatment to until death. If death was not observed, the patient was censored at last follow up., Up to 5 years of follow up.|Proportion of Participants Achieving Freedom From Local Progression (FFLP) in Patients Treated With Gemcitabine Followed by Fractionated Stereotactic Body Radiotherapy (SBRT) for up to 5 Years of Follow up., Freedom from local progression is defined as the time from start of SBRT treatment to local progression, with death as a competing risk. If the patient neither died nor experienced local progression, then patient was censored at last follow up.
The data was analyzed in a competing risk model and the outcome reported was the 1 year cumulative incidence rate., Up to 5 years of follow up.</t>
  </si>
  <si>
    <t>To Determine the Rate of (Grade 2 or Greater) Gastrointestinal Toxicity Attributable to Gemcitabine and Fractionated SBRT at One Year., Grade 2 or greater late gastritis, fistula, enteritis, or ulcer or late grade 3-4 gastrointestinal toxicity at one year., One year.</t>
  </si>
  <si>
    <t>DEVICE: CyberKnife based stereotactic radiotherapy|DRUG: Gemcitabine|DRUG: Fludeoxyglucose (18F) (FDG)</t>
  </si>
  <si>
    <t>This multi-institutional trial aims to evaluate the potential benefit and side effects of adding fractionated stereotactic body radiotherapy/surgery (SBRT) before and after chemotherapy with gemcitabine for locally advanced pancreatic cancer.</t>
  </si>
  <si>
    <t>https://clinicaltrials.gov/study/NCT01146054</t>
  </si>
  <si>
    <t>Phase II Gemcitabine + Fractionated Stereotactic Radiotherapy for Unresectable Pancreatic Adenocarcinoma</t>
  </si>
  <si>
    <t>NCT01146054</t>
  </si>
  <si>
    <t>University Hospital of Verona, Verona, Italy</t>
  </si>
  <si>
    <t>FORESEE</t>
  </si>
  <si>
    <t>Ki-67 concordance, To evaluate the concordance rate of Ki67-based tumor grade between endoscopic ultrasound biopsy samples and surgical specimens., 18 months|DAXX/ATRX concordance, To evaluate the concordance rate of DAXX/ATRX expression between endoscopic ultrasound biopsy samples and surgical specimens, 18 months|Ki-67-tumor aggressiveness association, To assess the association between preoperative Ki67-based grade 2/3 on endoscopic ultrasound samples and pathological features indicative of tumor aggressiveness evaluated on surgical pathology, 18 months|Preoperative prognosis assessment, To evaluate the association between DAXX/ATRX expression on endoscopic ultrasound biopsy samples, Ki67-based grade 2/3 on endoscopic ultrasound biopsy samples, and tumor size on endoscopic ultrasound and progression-free survival and relapse-free survival., 60 months</t>
  </si>
  <si>
    <t>ATRX/DAXX loss-tumor aggressiveness association, To assess the association between ATRX/DAXX loss of expression assessed on endoscopic ultrasound biopsy specimens and pathological features indicative of tumor aggressiveness evaluated on surgical pathology, 18 months</t>
  </si>
  <si>
    <t>DIAGNOSTIC_TEST: ATRX/DAXX immunohistochemistry</t>
  </si>
  <si>
    <t>P-NENs are classified as functional (F-) or non-functional (NF-) depending on the presence or absence of a clinical hormonal hypersecretion syndrome. Moreover, the WHO 2017 classification of pNENs distinguishes between well-differentiated pancreatic neuroendocrine tumors (pNETs) and poorly differentiated pancreatic neuroendocrine carcinomas (pNECs). pNETs are then divided according to a grading scheme based on Ki67 index in pNETs-G1 (Ki67 index â‰¤3%) and pNETs-G2 (Ki67 index between 4% and 20%). pNECs are all G3, with a Ki67 index \&gt;20%. Endoscopic ultrasound with fine-needle biopsy (EUS-FNB) demonstrated safe and effective preoperative grading based on the Ki-67 proliferative index. However, downstaging rate is not neglectable, reaching 15% in a recent metanalysis. Moreover, recent whole-exome and whole genome sequencing studies revealed that the mutually exclusive inactivating mutations in death domain-associated protein (DAXX) and/or in Î±-thalassemia/mental retardation X-linked (ATRX) chromatin remodeling genes are associated with more aggressive disease. In a retrospective study, the investigators recently evaluated the correspondence of DAXX/ATRX expression on 41 EUS-FNB samples with corresponding surgical specimens demonstrating a 95.1% (almost perfect agreement, Îº = 0.828; p \&lt; 0.001) and 92.7% (substantial agreement, Îº = 0.626; p \&lt; 0.001) concordance for DAXX and ATRX expression, respectively. This study aims to evaluate the potential clinical/prognostic role of DAXX/ATRX expression as implementation of the currently used Ki67-based grading, evaluated on EUS-FNB samples in a prospective cohort of patients with NF-pNETs</t>
  </si>
  <si>
    <t>https://clinicaltrials.gov/study/NCT06406387</t>
  </si>
  <si>
    <t>ATRX/DAXX in EUS-FNB Specimens of Pan-NETs</t>
  </si>
  <si>
    <t>NCT06406387</t>
  </si>
  <si>
    <t>The First Affiliated Hospital, Zhejiang University School of Medicine, Hangzhou, Zhejiang, 310000, China</t>
  </si>
  <si>
    <t>TQB2858-I-02</t>
  </si>
  <si>
    <t>Chia Tai Tianqing Pharmaceutical Group Nanjing Shunxin Pharmaceutical Co., Ltd.</t>
  </si>
  <si>
    <t>Adverse event rate, The occurrence of all adverse events (AEs), serious adverse events (SAEs) and treatment-related adverse events (TEAEs)., Baseline up to 96 weeks|Disease control rate (DCR), DCR refers to the percentage of subjects with CR, PR, or stable disease (SD) of 6 weeks or more as determined by RECIST 1.1 or iRECIST (CR, PR, SD under iRECIST criteria can occur after imaging disease progression)., Baseline up to 30 weeks|Duration of Response (DOR), DOR will be defined as median number of months from date of first documented objective response until first documented sign of disease progression or death due to any causes., Baseline up to 30 weeks|Progression-Free Survival (PFS), PFS will be defined as median number of months from the date of randomization until the first documented sign of disease progression or death due to any causes, whichever occurs first., Baseline up to 30 weeks|Overall survival (OS), From randomization to the time of death from any cause., Baseline up to 96 weeks</t>
  </si>
  <si>
    <t>Dose limiting toxicity (DLT), Grade 3 or 4 adverse events related to the study drug that occurred during cycle 1, Baseline up to 3 weeks|Recommended phase II dose (RP2D), Recommended dose for phase II, Baseline up to 3 weeks|Overall response rate (ORR), ORR refers to the percentage of complete response (CR) or partial response (PR) subjects determined by the investigator based on Response Evaluation Criteria in Solid Tumors (RECIST) 1.1 or iRECIST (CR and PR under iRECIST criteria can occur after imaging disease progression)., Baseline up to 30 weeks</t>
  </si>
  <si>
    <t>DRUG: TQB2858 injection|DRUG: Anlotinib Hydrochloride Capsule|DRUG: Gemcitabine hydrochloride for injection|DRUG: Paclitaxel for injection (albumin bound)</t>
  </si>
  <si>
    <t>Pancreatic Carcinoma</t>
  </si>
  <si>
    <t>This study is divided into three phases: single-dose exploration, combination dosage exploration and cohort expansion. The Single-dose exploration stage aims to evaluate the tolerability of TQB2858 injection in subjects with advanced pancreatic carcinoma. The Combination dosage exploration stage aims to evaluate the tolerance of TQB2858 injection combined with chemotherapy in patients with metastatic pancreatic cancer. The cohort expansion phase aims to evaluate the preliminary efficacy of TQB2858 injection combined with gemcitabine, albumin paclitaxel, and with or without anlotinib in patients with metastatic pancreatic cancerï¼Œand to explore treatment-related biomarkers.</t>
  </si>
  <si>
    <t>https://clinicaltrials.gov/study/NCT05193604</t>
  </si>
  <si>
    <t>A Clinical Trial to Evaluate Tolerability and Security of TQB2858 Injection in Subjects With Advanced Pancreatic Carcinoma</t>
  </si>
  <si>
    <t>NCT05193604</t>
  </si>
  <si>
    <t>Dina Mohammed Safwat, Asyut, Egypt</t>
  </si>
  <si>
    <t>CEMIP in pancreatic cancer</t>
  </si>
  <si>
    <t>Assiut University</t>
  </si>
  <si>
    <t>Diagnostic value of cell migration inducing protein (CEMIP) in serum of pancreatic cancer as non invasive marker., Measurement of CEMIP by enzyme linked immunosorbent assay (ELISA) in serum of pancreatic cancer patients., 2 day</t>
  </si>
  <si>
    <t>DIAGNOSTIC_TEST: CEMIP , CA19-9 ,CEA|DIAGNOSTIC_TEST: A) CBC . B) RBG. C)KFT. D) LFT.</t>
  </si>
  <si>
    <t>Pancreas Cancer</t>
  </si>
  <si>
    <t>Pancreatic cancer (PC) is one of the most lethal diseases among all cancer types.
The diagnosis of PC is usually based on radiology or invasive endoscopic techniques. Various types of tumor markers are used for diagnosing PC. The tumor markers carbohydrate antigen19-9 (CA 19-9) and carcinoembryonic antigen (CEA) are the ones most closely tied to PC. These tests are more often used in people already diagnosed with pancreatic cancer to help tell if treatment is working or if the cancer is progressing .
Cell migration inducing protein (CEMIP) has been reported to be associated with early detection, cancer cell migration, invasion, and poor prognosis.
Aim of the work:
* To Estimate the level of CEMIP, CA19-9 and CEA in pancreatic cancer patients.
* To evaluate the clinical utility of serum CEMIP, CA19-9 and CEA in pancreatic cancer patients in comparison with healthy controls and their relation to cancer staging and histopathological types.
* To detect the correlation between CEMIP, CA-19-9 and CEA.</t>
  </si>
  <si>
    <t>https://clinicaltrials.gov/study/NCT03679910</t>
  </si>
  <si>
    <t>Evaluation of CEMIP in Pancreatic Cancer</t>
  </si>
  <si>
    <t>NCT03679910</t>
  </si>
  <si>
    <t>SUNY Downstate Health Sciences University, Brooklyn, New York, 11203, United States</t>
  </si>
  <si>
    <t>1727019-4</t>
  </si>
  <si>
    <t>Allocation: NON_RANDOMIZED|Intervention Model: SINGLE_GROUP|Masking: NONE|Primary Purpose: OTHER</t>
  </si>
  <si>
    <t>State University of New York - Downstate Medical Center</t>
  </si>
  <si>
    <t>Secondary Outcome: Biomarkers, Tumor biomarkers as assessed by levels of BIRC5, CA19-9, CEA., Before and 2 months after C3 treatment</t>
  </si>
  <si>
    <t>Primary Outcome: Safety and tolerability, Number of participants with treatment-related Adverse Events as assessed by CTCAE v4.0, 28 days</t>
  </si>
  <si>
    <t>DRUG: Gemcitabine and C3 (Metformin, Simvastatin, and Digoxin)|DRUG: C3 (Metformin, Simvastatin, and Digoxin) only</t>
  </si>
  <si>
    <t>Pancreatic Cancer Metastatic</t>
  </si>
  <si>
    <t>The goals of this trial are: 1) To evaluate the safety and tolerability of C3 administration with Gemcitabine; and 2) To assess the disease response following C3 administration with Gemcitabine. The main question it aims to answer are: 1) Is C3 in combination with Gemcitabine safe, tolerable, and effective for reducing improving advanced stage pancreatic cancer? and 2) Can C3 in combination with Gemcitabine prolong the lives of patients with advanced stage pancreatic cancer. Participants will receive a combination of metformin (850 mg twice a day), digoxin (0.25 mg once a day), and simvastatin (20 mg once a day), also known as C3, and Gemcitabine (as per standard of care) for 2 years. If patients decline Gemcitabine, they will be offered the C3 medications only.</t>
  </si>
  <si>
    <t>C3</t>
  </si>
  <si>
    <t>https://clinicaltrials.gov/study/NCT06030622</t>
  </si>
  <si>
    <t>Phase 2A Pilot C3 Trial of Recurrent/Refractory Metastatic Advanced Pancreatic Cancer</t>
  </si>
  <si>
    <t>NCT06030622</t>
  </si>
  <si>
    <t>Stanford University, School of Medicine, Stanford, California, 94305, United States</t>
  </si>
  <si>
    <t>2019-04</t>
  </si>
  <si>
    <t>IRB-25970|NCI-2013-00535|IRB-25970|VARIMG0002</t>
  </si>
  <si>
    <t>Allocation: NON_RANDOMIZED|Intervention Model: PARALLEL|Masking: NONE|Primary Purpose: DIAGNOSTIC</t>
  </si>
  <si>
    <t>Sanjiv Sam Gambhir</t>
  </si>
  <si>
    <t>Response Assessment by RANO Criteria, The treatment effect for participants with glioblastoma multiforme was to be assessed on the basis of post-treatment evaluation per the Response Assessment in Neuro-Oncology (RANO) Criteria. The outcome was the number \&amp; proportion of participants that achieved either a complete response (CR) or partial response (PR), a number without dispersion. RANO criteria are:
CR= No T1 gadolinium (T1-G); T2-weighted-Fluid-Attenuated Inversion Recovery (T2/FLAIR) stable/decreased, no new lesions; no corticosteroids; clinical condition improved/stable.
PR= â‰¥50% decrease in T1-G; T2/FLAIR decreased/stable ; no new lesions; decreased/stable corticosteroids; clinical condition improved/stable.
Stable disease (SD)= \&lt;50% decrease, but more than 25% increase, in T1-G; T2/FLAIR decreased/stable; no new lesions; decreased/stable corticosteroids; clinical condition improved/stable.
Progressive disease (PD)= â‰¥25%increase T1-G; T2/FLAIR increased; increased corticosteroids; clinical condition decreased, At baseline and 6 weeks|Change in Tumor Size, The treatment effect for participants with gynecological cancers (GYN) and renal cell carcinoma (RCC) was assessed on the basis of change in tumor size as determined by pre- and post-treatment CT scans. The outcome is reported as the difference at treatment follow-up, reported as the median with standard deviation., 9 to 12 weeks|Tumor Response Rate by EORTC Criteria, Tumor Response Rate by EORTC Criteria Tumor response rates were assessed from position emission tomography (PET) scans using 18F-FPPRGD2 \&amp; 18F-FDG at baseline \&amp; after 6 weeks of treatment, per European Organization for Research \&amp; Treatment of Cancer (EORTC) response criteria. The outcome is reported for each radiotracer by disease group as the number of participants achieving complete response (CR), partial response (PR), stable disease (SD), \&amp; progressive disease (PD).
* CR= complete resolution of 18F-FDG uptake tumor volume
* PR= reduction of 15-25% in tumor 18F-FDG SUVmax after 1 cycle of chemotherapy, and â‰¥25% after \&gt;1 cycle
* SD= increase in tumor 18F-FDG SUVmax of \&lt;25% or a decrease of \&lt;15% \&amp; no increase in 18F-FDG tumor uptake \[\&gt;20% in the longest dimension (LD)\];
* PD= increase in 18F-FDG tumor SUVmax of \&gt;25% in tumor region on baseline; increase in extent of 18F-FDG tumor uptake (\&gt;20% in LD); appearance of new 18F-FDG uptake in metastatic lesions, At baseline and 6 weeks|Progression-free Survival (PFS), Progression-free survival (PFS) was defined as remaining alive at 1 year with disease progression, according to the physician's assessment of clinical status, by disease group., 1 year</t>
  </si>
  <si>
    <t>Change From Baseline in Maximum Standard Uptake Values (SUVmax), Maximum standard uptake values (SUVmax) were assessed on the basis of position emission tomography (PET) scans using radiotracers 18F-FPPRGD2 and 18F-FDG at baseline and at regular medical care follow-up (6 to 12 weeks after initiation of treatment). The outcome is assessed as the difference in the maximum standard uptake values (SUVmax) values from baseline to follow-up for the 2 radiotracers, and will be reported for each disease type as the median with standard deviation., At baseline and 6 weeks</t>
  </si>
  <si>
    <t>DRUG: 18F-fludeoxyglucose (18F-FDG)|DRUG: 18F-FPPRGD2</t>
  </si>
  <si>
    <t>Adult Giant Cell Glioblastoma|Adult Glioblastoma|Adult Gliosarcoma|Male Breast Cancer|Metastatic Squamous Neck Cancer With Occult Primary Squamous Cell Carcinoma|Recurrent Adenoid Cystic Carcinoma of the Oral Cavity|Recurrent Adult Brain Tumor|Recurrent Basal Cell Carcinoma of the Lip|Recurrent Colon Cancer|Recurrent Esthesioneuroblastoma of the Paranasal Sinus and Nasal Cavity|Recurrent Hypopharyngeal Cancer|Recurrent Inverted Papilloma of the Paranasal Sinus and Nasal Cavity|Recurrent Laryngeal Cancer|Recurrent Lip and Oral Cavity Cancer|Recurrent Lymphoepithelioma of the Nasopharynx|Recurrent Lymphoepithelioma of the Oropharynx|Recurrent Metastatic Squamous Neck Cancer With Occult Primary|Recurrent Midline Lethal Granuloma of the Paranasal Sinus and Nasal Cavity|Recurrent Mucoepidermoid Carcinoma of the Oral Cavity|Recurrent Nasopharyngeal Cancer|Recurrent Non-small Cell Lung Cancer|Recurrent Oropharyngeal Cancer|Recurrent Pancreatic Cancer|Recurrent Paranasal Sinus and Nasal Cavity Cancer|Recurrent Rectal Cancer|Recurrent Renal Cell Cancer|Recurrent Salivary Gland Cancer|Stage IIIA Breast Cancer|Stage IIIA Non-small Cell Lung Cancer|Stage IIIB Breast Cancer|Stage IIIB Non-small Cell Lung Cancer|Stage IIIC Breast Cancer|Stage IV Breast Cancer|Stage IV Non-small Cell Lung Cancer|Stage IV Pancreatic Cancer|Stage IV Renal Cell Cancer|Stage IVA Colon Cancer|Stage IVA Rectal Cancer|Stage IVA Salivary Gland Cancer|Stage IVB Colon Cancer|Stage IVB Salivary Gland Cancer|Stage IVC Salivary Gland Cancer|Tongue Cancer|Unspecified Adult Solid Tumor, Protocol Specific</t>
  </si>
  <si>
    <t>The purpose of the study is to conduct research of a new PET radiopharmaceutical in cancer patients. The uptake of the novel radiopharmaceutical 18F-FPPRGD2 will be assessed in study participants with glioblastoma multiforme (GBM), gynecological cancers, and renal cell carcinoma (RCC) who are receiving antiangiogenesis treatment.</t>
  </si>
  <si>
    <t>https://clinicaltrials.gov/study/NCT01806675</t>
  </si>
  <si>
    <t>18F-FPPRGD2 PET/CT or PET/MRI in Predicting Early Response in Patients With Cancer Receiving Anti-Angiogenesis Therapy</t>
  </si>
  <si>
    <t>NCT01806675</t>
  </si>
  <si>
    <t>AOUI Verona, Verona, 37124, Italy</t>
  </si>
  <si>
    <t>2480CESC</t>
  </si>
  <si>
    <t>Microbiome samples correlation, Definition of a correlation between the pancreatic microbiome and the oral, bile, and rectal microbiome samples, 30th day after surgery|Microbiome correlation to surgical outcomes, Definition of a correlation between the pancreatic microbiome and the development of the postoperative complications, particularly pancreatic fistula and infectious complications, 90th day after surgery|Microbiome long-term evaluation, Identification of potential change in the microbiome after surgical resection, comparing pre and post-surgical oral and rectal samples, 90th day after surgery</t>
  </si>
  <si>
    <t>Microbiome evaluation, Qualitative and quantitative analysis of the pancreatic microbiome in patients with PDAC submitted to pancreaticoduodenectomy, sampling intraoperatively the lesion, 30th day after surgery</t>
  </si>
  <si>
    <t>DIAGNOSTIC_TEST: Microbiome evaluation</t>
  </si>
  <si>
    <t>Microbial Colonization|Pancreas Cancer|Pancreas Infection|Pancreas; Fistula</t>
  </si>
  <si>
    <t>Microbiome in patients affected by pancreatic ductal adenocarcinoma may present specific and identifiable patterns. These variations could affect the surgical outcome and increase the risk of life-threatening infections supported by multidrug-resistant bacteria. The identification of microbial signatures with tumor specificity may have a potential role in postoperative risk stratification. Variation of pancreatic, intestinal or bile microbiome and their relationship can be investigated and measured as promising tools in order to predict and overcome the clinical and infectious burden imposed by MDR infections. The prospect of a potential role for probiotics to promote competition against the pathogens and to improve the gastrointestinal barrier integrity has also been raised. Moreover, if the bacterial composition in human PDAC was confirmed to be distinct from that of the normal pancreas, microbiome variation could be used as a potential biomarker, to assess the potential for malignancy in precursor neoplastic lesions. However, we believe that a preliminary and explorative study is necessary. The study aims to outline the pancreatic microbiome of patients who undergo upfront PD for resectable PDAC and to characterize the possible association between bacterial composition and the occurrence of post-operative complications, particularly POPF and IC.</t>
  </si>
  <si>
    <t>PANDEMIC</t>
  </si>
  <si>
    <t>https://clinicaltrials.gov/study/NCT04274972</t>
  </si>
  <si>
    <t>The Microbiome of Pancreatic Cancer: "PANDEMIC" Study</t>
  </si>
  <si>
    <t>NCT04274972</t>
  </si>
  <si>
    <t>Abramson Cancer Center of the University of Pennsylvania, Philadelphia, Pennsylvania, 19104-4283, United States</t>
  </si>
  <si>
    <t>2011-09</t>
  </si>
  <si>
    <t>2007-03</t>
  </si>
  <si>
    <t>CDR0000580812|UPCC-04206|GENENTECH-UPCC-04206|UPCC-805957</t>
  </si>
  <si>
    <t>Percentage of potentially resectable patients who are able to proceed to successful resection, after chemoradiation, those who can proceed to surgery, approximately 12 weeks from initial chemo start</t>
  </si>
  <si>
    <t>Response rate pre-radiation chemotherapy and bevacizumab and after 5-6 weeks of concurrent chemoradiotherapy and bevacizumab, Response rate pre-radiation chemotherapy and bevacizumab and after 5-6 weeks of concurrent chemoradiotherapy and bevacizumab, after 6-12 weeks|Progression-free survival, to be assessed after completion of treatment, approximately 26 weeks</t>
  </si>
  <si>
    <t>BIOLOGICAL: bevacizumab|DRUG: fluorouracil|DRUG: gemcitabine hydrochloride|DRUG: oxaliplatin|OTHER: immunohistochemistry staining method|OTHER: laboratory biomarker analysis|PROCEDURE: conventional surgery|PROCEDURE: endoscopic biopsy|PROCEDURE: laparoscopy|RADIATION: radiation therapy</t>
  </si>
  <si>
    <t>RATIONALE: Monoclonal antibodies, such as bevacizumab, can block tumor growth in different ways. Some block the ability of tumor cells to grow and spread. Others find tumor cells and help kill them or carry tumor-killing substances to them. Drugs used in chemotherapy, such as gemcitabine, oxaliplatin, and fluorouracil, work in different ways to stop the growth of tumor cells, either by killing the cells or by stopping them from dividing. Radiation therapy uses high-energy x-rays to kill tumor cells. Giving bevacizumab together with combination chemotherapy and radiation therapy may kill more tumor cells.
PURPOSE: The phase II trial is studying the side effects and how well giving bevacizumab together with gemcitabine, oxaliplatin, fluorouracil, and radiation therapy works in treating patients undergoing surgery for locally advanced pancreatic cancer.</t>
  </si>
  <si>
    <t>https://clinicaltrials.gov/study/NCT00602602</t>
  </si>
  <si>
    <t>Bevacizumab, Combination Chemotherapy, and Radiation Therapy in Treating Patients Undergoing Surgery For Locally Advanced Pancreatic Cancer</t>
  </si>
  <si>
    <t>NCT00602602</t>
  </si>
  <si>
    <t>Jiangsu Province Hospital, Nanjing, China</t>
  </si>
  <si>
    <t>2027-12</t>
  </si>
  <si>
    <t>2027-10</t>
  </si>
  <si>
    <t>2026-02</t>
  </si>
  <si>
    <t>HRS-4642-II-002</t>
  </si>
  <si>
    <t>The First Affiliated Hospital with Nanjing Medical University</t>
  </si>
  <si>
    <t>To evaluate the efficacy of HRS-4642 combined with AG (nab-paclitaxel and gemcitabine) as conversion therapy in patients with locally advanced pancreatic cancer, as measured by the Objective Response Rate (ORR)., Tumor response will be assessed by investigators according to the Response Evaluation Criteria in Solid Tumors (RECIST) v1.1 via computed tomography (CT) or magnetic resonance imaging (MRI) scans., every 6 weeks(Â±7 days) from the first dose of study treatment until disease progression, initiation of new anti-cancer therapy, withdrawal of consent, death, or study termination, whichever occurs first, assessed up to 24 months</t>
  </si>
  <si>
    <t>DRUG: HRS-4642 Injection</t>
  </si>
  <si>
    <t>Locally Advanced Pancreatic Cancer With KRAS G12D Mutation</t>
  </si>
  <si>
    <t>This study will evaluate the effectiveness and safety of HRS-4642 in combination with nab-paclitaxel and gemcitabine (AG regimen) as conversion therapy for patients with locally advanced pancreatic cancer.
Participants will undergo regular assessments, including imaging scans and CA19-9 biomarker tests. If disease recurrence is suspected, unscheduled evaluations may be performed. For participants who discontinue treatment due to reasons other than disease progression (e.g., toxicity), tumor assessments will continue as scheduled until progression, loss to follow-up, death, consent withdrawal, or study termination.
After the final treatment, participants will enter a survival follow-up phase. Investigators will contact the participants or their families approximately every month (Â±7 days) to collect information on survival status (date and cause of death) and any subsequent anti-cancer treatments until death, loss to follow-up, study termination, or other study endpoints are met. All follow-up information will be documented in the medical records.</t>
  </si>
  <si>
    <t>https://clinicaltrials.gov/study/NCT07438106</t>
  </si>
  <si>
    <t>A Phase III Study of HRS-4642 Combined With AG (Nab-paclitaxel and Gemcitabine) as Conversion Therapy for Locally Advanced Pancreatic Cancer</t>
  </si>
  <si>
    <t>NCT07438106</t>
  </si>
  <si>
    <t>Indiana University/Melvin and Bren Simon Cancer Center, Indianapolis, Indiana, 46202, United States|Fred Hutch/University of Washington Cancer Consortium, Seattle, Washington, 98109, United States</t>
  </si>
  <si>
    <t>9078|NCI-2015-00684|9078|RG1715055</t>
  </si>
  <si>
    <t>University of Washington</t>
  </si>
  <si>
    <t>Biomarker profile (including EGFR and HER2 gene copy number and mutations, Kirsten rat sarcoma viral oncogene homolog, B-Raf proto-oncogene, serine/threonine kinase, neuroblastoma RAS viral oncogene homolog NRAS mutations, and E-cadherin expression), Will be summarized using mean +/- standard deviation. Baseline biomarker profile will also be summarized by the categories of treatment responses. Logistic models with objective response and stable disease as outcome and the baseline tumor profile as covariate will be fitted to evaluate their association. Correlative analysis of the presence of specific biomarkers and objective response/stable disease and progression free survival (PFS) (for patients in expansion cohorts) will be performed using Chi-square test or Fisher?s exact tests, as appropriate., Baseline|Duration of response, Duration of response will be assessed with the Kaplan-Meier method., Time that measurement criteria are met for complete or partial response (whichever status is recorded first) until the first date that recurrent or progressive disease is objectively documented, assessed up to 3 years|Duration of stable disease, Duration of stable disease will be assessed with the Kaplan-Meier method., Time that stable disease is documented until the first date that recurrent disease is objectively documented, assessed up to 3 years|Overall survival, Overall survival will be assessed with the Kaplan-Meier method., From the day of first treatment to the earlier of (1) death (from any cause) and (2) the last date of subject contact, assessed up to 3 years|Progression-free survival, Assessed with the Kaplan-Meier method., From time from registration to disease progression or death of any cause, assessed up to 3 years|Rates of response, assessed using Response Evaluation Criteria in Solid Tumors (RECIST) criteria, Response rates will be tabulated and summarized by dose levels. Response rate measurement will be accompanied by 90% confidence intervals., Up to 3 years|Stable disease, defined as neither sufficient shrinkage to qualify for partial response nor sufficient increase to quality for progressive disease assessed using Response Evaluation Criteria in Solid Tumors (RECIST) criteria, Stable disease will be tabulated and summarized by dose levels., Up to 3 years|Time to progression, Time to progression will be assessed with the Kaplan-Meier method., From the study enrollment until the criteria for disease progression are met (or death occurs), assessed up to 3 years</t>
  </si>
  <si>
    <t>Incidence of adverse events, assessed according to National Cancer Institute (NCI) Common Terminology Criteria for Adverse Events (CTCAE) version 4.0, Adverse events will be tabulated and summarized by dose levels. Summary tabulations will be presented displaying the number of observations, mean, standard deviation, median, minimum, and maximum for continuous variables, and the number and percentage per category for categorical data. Toxicity measurement will be accompanied by 90% confidence intervals., Up to 30 days following the last dose of study treatment|Incidence of dose limiting toxicity (DLT) graded according to National Cancer Institute (NCI) Common Terminology Criteria for Adverse Events (CTCAE) version 4.0 (Phase Ib), DLTs will be tabulated and summarized by dose levels. Summary tabulations will be presented displaying the number of observations, mean, standard deviation, median, minimum, and maximum for continuous variables, and the number and percentage per category for categorical data. Toxicity measurement will be accompanied by 90% confidence intervals., Up to 21 days|Maximum tolerated dose (MTD) of afatinib dimaleate in combination with capecitabine (Phase Ib), Defined as the dose at which 0/3 or =\&lt; 1/6 patients experience a DLT graded according to NCI CTCAE version 4.0, will be assessed., Up to 21 days|Recommended phase 2 dose (RP2D) (Phase Ib), Defined as the best tolerated dose overall, considering overall toxicity, including beyond course 1, will be evaluated., Up to 3 years</t>
  </si>
  <si>
    <t>DRUG: Afatinib Dimaleate|DRUG: Capecitabine|OTHER: Laboratory Biomarker Analysis</t>
  </si>
  <si>
    <t>Advanced Malignant Solid Neoplasm|Bile Duct Carcinoma|Recurrent Malignant Solid Neoplasm|Recurrent Pancreatic Carcinoma|Stage III Pancreatic Cancer AJCC v6 and v7|Stage IVA Pancreatic Cancer|Stage IVB Pancreatic Cancer</t>
  </si>
  <si>
    <t>This phase I/Ib trial studies the side effects and best dose of afatinib dimaleate when given together with capecitabine in treating patients with solid tumors, pancreatic cancer, or biliary cancer that has spread to other places in the body and usually cannot be cured or controlled with treatment and has not responded to previous treatment. Afatinib dimaleate may stop the growth of tumor cells by blocking some of the enzymes needed for cell growth. Drugs used in chemotherapy, such as capecitabine, work in different ways to stop the growth of tumor cells, either by killing the cells, by stopping them from dividing, or by stopping them from spreading. Giving afatinib dimaleate together with capecitabine may be a better treatment for solid tumors, pancreatic cancer, or biliary cancer.</t>
  </si>
  <si>
    <t>https://clinicaltrials.gov/study/NCT02451553</t>
  </si>
  <si>
    <t>Afatinib Dimaleate and Capecitabine in Treating Patients With Advanced Refractory Solid Tumors, Pancreatic Cancer or Biliary Cancer</t>
  </si>
  <si>
    <t>NCT02451553</t>
  </si>
  <si>
    <t>Clinical Oncology Department, Ummc, Petaling Jaya, Kuala Lumpur, 59100, Malaysia</t>
  </si>
  <si>
    <t>DECIMATE 3.0</t>
  </si>
  <si>
    <t>Allocation: RANDOMIZED|Intervention Model: PARALLEL|Masking: DOUBLE (PARTICIPANT, CARE_PROVIDER)|Primary Purpose: TREATMENT</t>
  </si>
  <si>
    <t>University of Malaya</t>
  </si>
  <si>
    <t>Clinical benefit rate (CBR) - Change from baseline in tumour burden, Tumour best overall response will be evaluated based on baseline CT/MRI scan, conducted within 4 weeks of patient randomizations and before immunotherapy, followed by reassessment CT/MRI scan at the end of 8th weeks after S-1 combined DC+CIK maintenance therapy completed for both treatment and control group using RECIST Guidelines version 1.1, 12 months|Efficacy of S-1 combined DC+CIK in controlling tumour, Intratumour analysis of tumour-infiltrating lymphocytes
EUS-biopsy will be consented toward subjects before enroll the trial. Overall, two endoscopic-ultrasound (EUS) guided biopsy pancreatic specimens (optional) will be collected from treatment group patients before maintenance treatment given and after completion of second cycle DC+CIK immunotherapy. The TILs will be stained using immunohistochemistry method before quantified using H-score under bright-field microscope., 3 months</t>
  </si>
  <si>
    <t>Number of participants with treatment-related adverse events, Safety of patients towards treatment will be evaluated based on number of adverse events (AEs) and serious adverse events (SAEs) reported., 3 months|Incidence of treatment-emergent hematologic side effects, Feasibility of experimental treatment will be evaluated based on result of differential complete blood count., 3 months</t>
  </si>
  <si>
    <t>BIOLOGICAL: Dendritic cell + Cytokine-induced killer cell (DC+CIK) immunotherapy|DRUG: Tegafur Only Product</t>
  </si>
  <si>
    <t>Pancreatic Ductal Adenocarcinoma|Advanced Solid Tumor</t>
  </si>
  <si>
    <t>The goal of this randomized phase 2 controlled clinical trial is to study safety, efficacy of S-1 combined DC+CIK maintenance therapy compared with S-1 alone in improving clinical benefit rate (CBR) among advanced PDAC patients. The main objectives aim to be achieved through this study are :
1. To evaluate the safety of DC+CIK combined immunotherapy when administered with the chemotherapy S-1 as maintenance therapy following first-line chemotherapy regime to advanced pancreatic ductal adenocarcinoma patients.
2. To demonstrate the superiority of of DC+CIK combined immunotherapy in improving clinical benefit rate (CBR) of advanced pancreatic ductal adenocarcinoma patients when administered with the chemotherapy S-1 as maintenance therapy following first-line chemotherapy regime.
3. To investigate the ability of S-1 combined DC+CIK maintenance therapy in reducing pancreatic ductal adenocarcinoma patients' circulating cancer stem cells (CSCs).
In this study, subjects who achieve at least stable disease or partial response will be randomized in ratio of 1:1 into treatment group: DC-CIK plus S1 (27 patients) and control group: S-1 alone (27 patients). For treatment group, they will be infused with DC first, followed by CIK immune cells on day 1. DC+CIK immunotherapy will be repeated for another 2 times (day 8 and 15) as one cycle. All patients are left to rest for a week (start from day 21) prior to receive another 3 times of infusion (day 28, 35 and 42) if condition allowed. Additional third cycle can be performed on those who tolerate well with no toxicity or respond very well. Patients from treatment group will be assessed for their eligibility to receive booster dose on following conditions: 1) tumour achieves partial response or stable disease and 2) ECOG-PS performance status of 0-2 and 3) doesn't exhibit grade 1 and 2 toxicities to improve tumour control.
Additionally, S-1 will be given twice daily after meals for 2 weeks as first cycle along with DC+CIK. Next second cycle of S-1 will be given after 7-days (1 week) rest. The cycles will be repeated every 21 days until disease progression, unacceptable toxic effects, or withdrawal with consent. Dose of S-1 will be determined according to the body surface area.
Meanwhile, patients from control group will receive S-1 alone as maintenance therapy twice daily after meals for 14 days (2 weeks) as one cycle. The next cycle of S-1 will be given after 7-days rest. The cycles will be repeated every 21 days until disease progression, unacceptable toxic effects, or withdrawal with consent.</t>
  </si>
  <si>
    <t>https://clinicaltrials.gov/study/NCT05955157</t>
  </si>
  <si>
    <t>Combined S-1 With DC+CIK As Maintenance Therapy For Advanced Pancreatic Ductal Adenocarcinoma</t>
  </si>
  <si>
    <t>NCT05955157</t>
  </si>
  <si>
    <t>2015-02</t>
  </si>
  <si>
    <t>CAN-301</t>
  </si>
  <si>
    <t>Prima BioMed Ltd</t>
  </si>
  <si>
    <t>Evaluation of the time to next treatment (TTNT), Baseline until end of Progression free survival for up to 36 months|Evaluation of the immunologic response to Cvac administration in this patient population, Descriptive statistics will be used to summarize the changes in immunologic Response., Baseline until end of Progression free survival for up to 36 months|Investigation of biomarkers, including tumor and immune characteristics, of clinical efficacy of Cvac in this patient population, Immunologic parameters will be evaluated as exploratory efficacy endpoints. Plasma, serum, and tissue (i.e., tumor sample collected during surgery) samples will be collected and will be used for immunological assays., Baseline until end of Progression free survival for up to 36 months|Assessment of the change in quality of life (QoL) following the initiation of Cvac in this patient population, Quality-of-life scores will be calculated based on the QLQ-C30 and Module QLQ-PAN26 scoring manuals. The QoL scores will be summarized. descriptively. Data permitting, the QoL scores may be evaluated longitudinally using a linear mixed-effects model for repeated measurements., Baseline until end of Progression free survival for up to 36 months</t>
  </si>
  <si>
    <t>Assessment of Progression-Free Survival (PFS) and Overall Survival (OS) following the initiation of Cvac in this patient population, The efficacy endpoints for this pilot study include OS and PFS, PFS is defined as the time from baseline to the date of radiological scan used to determine Progressive disease evaluated approximately every 12 weeks after baseline., Participants will be followed from baseline until death from any cause or end of study, whichever comes first, assessed approximately every 12 weeks for up to 36 month</t>
  </si>
  <si>
    <t>Assessment of safety and tolerability of CVac. (adverse events, vital signs, 12 lead ECG, relevant changes in physical examination), Safety analyses will be performed on the Safety Population. Safety and tolerability will be summarized using descriptive statistics and or listed and assessed by adverse events, vital signs, 12 lead ECG, relevant changes in physical examination., 10-12 months</t>
  </si>
  <si>
    <t>BIOLOGICAL: CVac</t>
  </si>
  <si>
    <t>Pancreatic Carcinoma Stage I|Pancreatic Carcinoma Stage II</t>
  </si>
  <si>
    <t>The purpose of this study is to assess the safety and tolerability of CVac, an investigational cell therapy, in patients with resected stage I or II adenocarcinoma of the pancreas who have completed surgery with or without front-line chemotherapy or radiation therapy.
After confirmation of non-measurable disease patients will undergo leukapheresis for manufacture of the study agent.</t>
  </si>
  <si>
    <t>https://clinicaltrials.gov/study/NCT02310971</t>
  </si>
  <si>
    <t>Cvac as Maintenance Treatment Patients With Resected Stage I or Stage II Adenocarcinoma (Cancer) of the Pancreas</t>
  </si>
  <si>
    <t>NCT02310971</t>
  </si>
  <si>
    <t>University Hospital Gasthuisberg, Leuven, 3000, Belgium</t>
  </si>
  <si>
    <t>2012-08</t>
  </si>
  <si>
    <t>2009-06</t>
  </si>
  <si>
    <t>S51480</t>
  </si>
  <si>
    <t>Allocation: RANDOMIZED|Intervention Model: |Masking: |Primary Purpose: TREATMENT</t>
  </si>
  <si>
    <t>Erasme ULB, Brussels|Jolimont, Brussels|St.Lucas, Brugge|General Hospital Groeninge|UniversitÃ© Catholique de Louvain|Clinique Saint Joseph, LiÃ¨ge|University Hospital, Antwerp|Jan Palfijn, Antwerp|AZ Sint-Lucas Brugge|Monica, Deurne</t>
  </si>
  <si>
    <t>Baki Topal</t>
  </si>
  <si>
    <t>Reduction of overall postoperative pancreatic fistula rate, 3 years|Reduction of the severity of postoperative complications, 3 years</t>
  </si>
  <si>
    <t>Reduction of clinical postoperative pancreatic fistula (POPF) rate, 3 years</t>
  </si>
  <si>
    <t>PROCEDURE: Pancreaticojejunostomy|PROCEDURE: Pancreaticogastrostomy</t>
  </si>
  <si>
    <t>Tumors</t>
  </si>
  <si>
    <t>The incidence of complications after pancreaticoduodenectomy (PD) is around 50 %. The postoperative course after PD is strongly dependent of the occurrence of pancreatic fistula (POPF), which determines postoperative mortality, length of hospital stay and costs. The incidence of POPF after PD is dependent of its definition, and is reported in up to 20% of patients.
There is disagreement on whether to perform a pancreaticojejunostomy (PJ) or a pancreaticogastrostomy (PG) after PD. The aim of the current randomized controlled trial is to study whether PG significantly reduces the rate of POPF following PD for pancreatic or peri-ampullary tumours. Secondary endpoints are the reduction of overall postoperative complication rate and their severity.</t>
  </si>
  <si>
    <t>https://clinicaltrials.gov/study/NCT00830778</t>
  </si>
  <si>
    <t>Reduced Pancreatic Fistula Rate Following Pancreaticoduodenectomy: Trial on Pancreaticogastrostomy Versus Pancreaticojejunostomy</t>
  </si>
  <si>
    <t>NCT00830778</t>
  </si>
  <si>
    <t>First Affiliated Hospital of Zhejiang University Schlool of Medicine, Hangzhou, Zhejiang, 310000, China</t>
  </si>
  <si>
    <t>2028-03</t>
  </si>
  <si>
    <t>CISPD-7</t>
  </si>
  <si>
    <t>Disease control rate (DCR), The proportion of patients who had tumor evaluated as PR or SD according to RECIST1.1 criteria during phase 2, Up to 2 years|Duration of remission ï¼ˆDoRï¼‰, The time from the first assessment of the tumor as CR or PR to the first assessment of PD or death from any cause during phase 2, Up to 2 years|Progression-free survival ï¼ˆPFSï¼‰, The time from enrolled to disease pregression or death from any cause during phase 2, Up to 2 years|Overall survival (OS), The time from enrolled to death from any cause during phase 2, Up to 2 years</t>
  </si>
  <si>
    <t>Phase 1: Number of participants with treatment-related adverse events as assessed by CTCAE v5.0, Number of participants with treatment-related adverse events as assessed by CTCAE v5.0ï¼Œincluding Complete Blood Count, liver function, renal function lab test and other blood test will be evaluated by using CTCAE 5.0 during study., Up to 2 years.|Phase 2: Objective reponse rate (ORR), The proportion of patients who had tumor evaluated as PR according to RECIST1.1 criteria during phase 2, Up to 2 years</t>
  </si>
  <si>
    <t>DRUG: Bortezomib Injection|DRUG: Sintilimab|DRUG: mFOLFIRINOX</t>
  </si>
  <si>
    <t>This is an single-center, prospective, open-label clinical trial, to explore the safty and efficacy of combination of Bortezomib, Sindilizumab, and mFOLFIRINOX Chemotherapy (oxaliplatin, fluorouracil, irinotecan, leucovorin) in metastatic pancreatic cancer</t>
  </si>
  <si>
    <t>https://clinicaltrials.gov/study/NCT06572813</t>
  </si>
  <si>
    <t>Bortezomib Combined with PD-1 MAb and MFOLFIRINOX for Metastatic Pancreatic Cancer</t>
  </si>
  <si>
    <t>NCT06572813</t>
  </si>
  <si>
    <t>Cambridge University Hospitals NHS Foundation Trust, Cambridge, Cambridgeshire, CB2 0QQ, United Kingdom|Peterborough City Hospital, Peterborough, Cambridgeshire, PE3 9GZ, United Kingdom|Ysbyty Gwynedd, Bangor, United Kingdom|Belfast City Hospital, Belfast, BT9 7AB, United Kingdom|Queen Elizabeth Hospital, Birmingham, United Kingdom|Bristol Haematology &amp; Oncology Centre, Bristol, United Kingdom|Velindre Cancer Centre, Cardiff, United Kingdom|Colchester Hospital, Colchester, CO4 5JL, United Kingdom|University Hospitals Coventry &amp; Warwickshire, Coventry, CV2 2DX, United Kingdom|Edinburgh Cancer Research Centre, Edinburgh, United Kingdom|The Beatson Oncology Centre, Glasgow, United Kingdom|The Royal Surrey County Hospital, Guildford, United Kingdom|St James' Institute of Oncology, Leeds, United Kingdom|Leicester Royal Infirmary, Leicester, LE1 5WW, United Kingdom|Clatterbridge Cancer Centre, Liverpool, United Kingdom|Barts Health NHS Trust, London, EC1A 7BE, United Kingdom|Hammersmith Hospital, London, United Kingdom|The Royal Free Hospital, London, United Kingdom|University College London Hospital, London, United Kingdom|The Christie Hospital, Manchester, United Kingdom|Churchill Hospital, Oxford, United Kingdom|Weston Park Hospital, Sheffield, United Kingdom|Royal Cornwall Hospital, Truro, United Kingdom</t>
  </si>
  <si>
    <t>2014-01</t>
  </si>
  <si>
    <t>SIEGE (AX-PANC-PI-0101)</t>
  </si>
  <si>
    <t>Celgene</t>
  </si>
  <si>
    <t>Patient Safety, Adverse Events (including Serious Adverse Events), abnormal laboratory test results and performance status, 1 year after end of treatment visit|Treatment Efficacy, response to treatment assessed using radiological RECIST criteria, 8 weeks</t>
  </si>
  <si>
    <t>Progression free survival, The primary objective of the trial is to investigate the outcome of sequential administration of nab-paclitaxel combined with gemcitabine (ABX/GEM, 24 hours apart) in patients with metastatic pancreatic ductal adenocarcinoma (PDAC) in terms of progression-free survival., From participant randomisation to the point at which disease progression is reported (i.e. 12 months)</t>
  </si>
  <si>
    <t>DRUG: Abraxane (nab-paclitaxel)|DRUG: Gemcitabine</t>
  </si>
  <si>
    <t>Pancreatic Adenocarcinoma Metastatic</t>
  </si>
  <si>
    <t>Metastatic pancreatic cancer is difficult to treat. Until recently, most patients would be offered treatment with a chemotherapy drug called gemcitabine. However, a large international trial showed that combining gemcitabine with a drug called nab-paclitaxel (or abraxane) was more effective compared with gemcitabine alone. The purpose of this study is to compare two different ways of combining gemcitabine with abraxane. Conventionally, both drugs are given on the same day via a drip into a vein in the arm but research suggests that giving abraxane 24 hours in advance of gemcitabine could possibly be more beneficial.
In this study, blood and tumour samples will be collected and analysed to try to confirm what has been seen in the laboratory studies. In addition, the investigators wish to find out whether certain tumour characteristics (called biomarkers) can be used to predict for response to chemotherapy.</t>
  </si>
  <si>
    <t>SIEGE</t>
  </si>
  <si>
    <t>https://clinicaltrials.gov/study/NCT03529175</t>
  </si>
  <si>
    <t>Scheduling Nab-paclitaxel With Gemcitabine</t>
  </si>
  <si>
    <t>NCT03529175</t>
  </si>
  <si>
    <t>CT3001-101</t>
  </si>
  <si>
    <t>Crossignal Therapeutics, Inc.</t>
  </si>
  <si>
    <t>Biomarker evaluations in the blood and/or plasma (e.g. tumor necrosis factor alpha [TNF-Î±], interferon gamma [IFN-Î³], transforming growth factor beta 1 [TGF-Î²1], and interleukin [IL]-10., Up to approximately 2 years</t>
  </si>
  <si>
    <t>Objective response rate (ORR) and/or clinical benefit rate (CBR) per Response Evaluation Criteria in Solid Tumors (RECIST) Version 1.1., Up to approximately 2 years|Time to progression (TTP), duration of response (DoR), Duration of Clinical Benefit (DoCB), and progression-free survival (PFS)., Up to approximately 2 years|Plasma CT3001 half life (t1/2) calculated following a single dose of CT3001., Up to approximately 2 years|Plasma CT31001 maximum concentration (Cmax) calculated following a single dose of CT3001., Up to approximately 2 years|Plasma CT3001 time to maximum concentration (tmax) calculated following a single dose of CT3001., Up to approximately 2 years|Plasma CT3001 area under the curve from time 0 to the last measurable concentration (AUC0-last) calculated following a single dose of CT3001., Up to approximately 2 years|Plasma CT3001 area under the curve from time to infinity (AUC0-inf) calculated following a single dose of CT3001., Up to approximately 2 years|Plasma CT3001 apparent oral body clearance (CL/F) calculated following a single dose of CT3001., Up to approximately 2 years|Plasma CT3001 apparent terminal elimination rate constant (kel) calculated following a single dose of CT3001., Up to approximately 2 years|Plasma CT3001 apparent volume of distribution at steady state (Vz/F)calculated following a single dose of CT3001., Up to approximately 2 years</t>
  </si>
  <si>
    <t>Incidence of dose-limiting toxicities (DLTs)., Up to approximately 2 years|Incidence and severity of serious adverse events (SAEs)., Up to approximately 2 years|Incidence and severity of treatment-emergent adverse events (TEAEs) ., Up to approximately 2 years</t>
  </si>
  <si>
    <t>DRUG: CT3001</t>
  </si>
  <si>
    <t>Solid Tumor, Adult|Colorectal Cancer|Pancreatic Ductal Adenocarcinoma</t>
  </si>
  <si>
    <t>This is an FIH, multicenter, open-label, dose escalation and dose expansion study of CT3001, which will be conducted in 2 phases: Phase 1 and Phase 2a. Phase 1 will be a standard 3+3 dose escalation and dose finding study in patients with advanced solid tumors for whom there is no available therapy (or patients are not candidates for such therapy) for the assessment of DLTs at up to 6 dose levels of CT3001. Phase 2a is a dose expansion study to evaluate the preliminary efficacy of CT3001 in patients with advanced CRC or PDAC.</t>
  </si>
  <si>
    <t>https://clinicaltrials.gov/study/NCT06598007</t>
  </si>
  <si>
    <t>A Study to Determine the Effect of CT3001 in Patients with Advanced Solid Tumors</t>
  </si>
  <si>
    <t>NCT06598007</t>
  </si>
  <si>
    <t>University of Texas Southwestern Medical Center, Dallas, Texas, 75390-9179, United States</t>
  </si>
  <si>
    <t>2022-06</t>
  </si>
  <si>
    <t>2021-06</t>
  </si>
  <si>
    <t>STU 022018-090</t>
  </si>
  <si>
    <t>Assess adverse events, Assess the adverse events (per CTCAE v4.0 criteria) associated with the addition of warfarin in patients with pancreatic cancer receiving chemotherapy., 30 days|Effect of warfarin on tissue markers, Evaluate the effect of warfarin on tissue markers of the AXL pathways measured by western blot analysis in tumor tissue and expression levels of EMY markers following warfarin therapy., 30 days|Antitumor effect, Antitumor effects will be observed by change in CA9-19 levels pre and post warfarin. therapy., 30 days</t>
  </si>
  <si>
    <t>Determine change in AXL pathway, Determine change in circulating biomarkers of AXL pathways (including phosphogas6, soluble AXL)., 30 days</t>
  </si>
  <si>
    <t>DRUG: Warfarin</t>
  </si>
  <si>
    <t>This study aims to asses the effect of warfarin on markers of AXL pathway in patients with pancreatic adenocarcinoma.</t>
  </si>
  <si>
    <t>https://clinicaltrials.gov/study/NCT03536208</t>
  </si>
  <si>
    <t>Biological Effect of Warfarin on Pancreatic Cancer</t>
  </si>
  <si>
    <t>NCT03536208</t>
  </si>
  <si>
    <t>Union Hospital, Tongji Medical College, Huazhong University of Science and Technology, Wuhan, Hubei, 430022, China</t>
  </si>
  <si>
    <t>Y101D03</t>
  </si>
  <si>
    <t>Wuhan YZY Biopharma Co., Ltd.</t>
  </si>
  <si>
    <t>Peak Serum Concentration (Cmax), The highest Y101D concentration in serum during one treatment cycle (21 days), From the time of first dosing (Day 1) until disease progression or toxicity intolerance (up to 6 months).|Trough Serum Concentration (Ctrough), The lowest Y101D concentration in serum during one treatment cycle (21 days), From the time of first dosing (Day 1) until disease progression or toxicity intolerance (up to 6 months).|Area under the serum concentration versus time curve (AUC) during one treatment cycle (21 days), The area under the serum concentration versus tiem curve of Y101D during one treatment cycle (21 days), From the time of first dosing (Day 1) until disease progression or toxicity intolerance (up to 6 months).|The TGF-Î² concentration in serum, The TGF-Î² concentreation in serum at 30 minutes before the first treatment dosing of Y101D and the subsequent dosing of Y101D every two cycles (Cycle 3 Day 1, Cycle 5 Day 1, etc.) until the disease progression or death or toxicity intolerance of Y101D., From the time of first dosing (Day 1) until disease progression or death or toxicity intolerance (up to 6 months).|The CA19-9 concentration in serum, The CA19-9 concentreation in serum at 30 minutes before the first treatment dosing of Y101D and the subsequent dosing of Y101D every two cycles (Cycle 3 Day 1, Cycle 5 Day 1, etc.) until the disease progression or death or toxicity intolerance of Y101D., From the time of first dosing (Day 1) until disease progression or death or toxicity intolerance (up to 6 months).|The positive rate of Anti-Drug Antibody (ADA) and Neutralizing antibody (Nab), The potivie rate of Anti-Drug Antibody and neutralizing antibody in serum 30 minutes before the Y101D infusion at Day 1 of Cycle 1, Cycle 2, Cycle 4 and Cycle 7 (a 21-day cycle)., From the time of first dosing (Day 1) until disease progression or toxicity intolerance (up to 6 months)|Disease control rate (DCR), Disease control rate assessed according to RECIST 1.1 per investigator, From the time of first dosing (Day 1) until disease progression or toxicity intolerance (up to 6 months).|Duration of response (DOR), The time from the first objective response to disease progression or death, From the time of first dosing (Day 1) until one month after the EOT|Progression-free survival (PFS), The time from the first objective response to disease progression or death (Up to 12 months), From the time of first dosing (Day 1) until disease progression or death (up to 12 months).|Overall survival (OS), The time from the first objective response to death (Up to 2 yrs), From the time of first dosing (Day 1) until death (up to 2 years).</t>
  </si>
  <si>
    <t>Dose Limiting Toxicities (DLTs), Dose limiting toxicities during the first 21 days after the first administrations of Y101D in each cohort., From the time of the first dose (Day 1) until Day 21|RP2D, Recommended Phase 2 Dose of Y101D, From the enrollment of first patient through phae 1b study completion, an average of 1 year|Objective Response Rate (ORR), Objective Response Rate assessed according to RECIST 1.1 per investigator, From the time of first dosing (Day 1) until disease progression (up to 6 months)</t>
  </si>
  <si>
    <t>DRUG: Y101D</t>
  </si>
  <si>
    <t>Advanced Pancreatic Adenocarcinoma</t>
  </si>
  <si>
    <t>The Phase Ib/II study is an open-label, single-arm, multicenter trial designed to assess the efficacy and safety of Y101D in combination with Gemcitabine and Albumin Paclitaxel as first-line systemic treatment for advanced pancreatic cancer patients. The Phase Ib portion of the study aims to evaluate the safety of escalating doses of Y101D in combination with the standard regimen of Gemcitabine and Albumin Paclitaxel and determine the recommended phase 2 dose (RP2D). The Phase II portion of the study aims to evaluate the effectiveness of this combination treatment in a small population of patients.</t>
  </si>
  <si>
    <t>https://clinicaltrials.gov/study/NCT06266143</t>
  </si>
  <si>
    <t>A Trial of Y101D in Combination With Gemcitabine and Albumin Paclitaxel in Patients With Advanced Pancreatic Cancer</t>
  </si>
  <si>
    <t>NCT06266143</t>
  </si>
  <si>
    <t>Brockwood Medical Practice, Brockham, Surrey, RH3 7NJ, United Kingdom|Integrated Care Partnership/ The Old Cottage Hospital, Epsom, Surrey, KT17 4BL, United Kingdom|Warlingham Green Medical Practice, Warlingham, Surrey, CR6 9NW, United Kingdom|Bournemouth Research Hub, Bournemouth, BH7 7DW, United Kingdom|Willesden Medical Centre, London, NW10 2PT, United Kingdom|South Westminster Centre, London, SW1P 2PF, United Kingdom|The Cuckoo Lane Practice, London, W7 1DR, United Kingdom|King's Mill Hospital (Sherwood Forest) Research Van, Nottingham, NG17 4JL, United Kingdom|Portsmouth Research Hub, Portsmouth, PO1 3HN, United Kingdom|Pembroke Centre (Hillingdon), Ruislip, HA4 8NX, United Kingdom|Southampton Research Hub (Shirley Research Hub), Southampton, SO15 33UA, United Kingdom|Moorgreen Hospital, Southampton, SO30 3JB, United Kingdom|Civic Centre, Uxbridge, UB8 1UW, United Kingdom|Weymouth Research Hub, Weymouth, DT4 0QE, United Kingdom</t>
  </si>
  <si>
    <t>2029-02</t>
  </si>
  <si>
    <t>RHMGSU0292</t>
  </si>
  <si>
    <t>Allocation: RANDOMIZED|Intervention Model: PARALLEL|Masking: DOUBLE (PARTICIPANT, CARE_PROVIDER)|Primary Purpose: DIAGNOSTIC</t>
  </si>
  <si>
    <t>ClearNote Health</t>
  </si>
  <si>
    <t>University Hospital Southampton NHS Foundation Trust</t>
  </si>
  <si>
    <t>Time-to-event outcomes, To estimate the time from new onset diabetes diagnosis to pancreatic cancer diagnosis. This will be analysed within intervention arm., Stage 1 analysis will be carried out 6 months after the T1 visit for 3,200 participants in the intervention arm. Stage 2 analysis will be carried out after 3-year follow-up data has been collected for all 15,000 participants.|Overall survival, To estimate the overall survival of study participants. This will be compared between intervention and control arm., Stage 1 analysis will be carried out 6 months after the T1 visit for 3,200 participants in the intervention arm. Stage 2 analysis will be carried out after 3-year follow-up data has been collected for all 15,000 participants.|Effect of the Avantect test on state anxiety over time, To assess the effect of the Avantect test on state anxiety over time. This will be compared between intervention and control arm., Stage 1 analysis will be carried out 6 months after the T1 visit for 3,200 participants in the intervention arm. Stage 2 analysis will be carried out after 3-year follow-up data has been collected for all 15,000 participants.|High-grade neoplasia, To investigate the performance characteristics for high-grade neoplasia. This will be analysed within intervention arm., Stage 1 analysis will be carried out 6 months after the T1 visit for 3,200 participants in the intervention arm. Stage 2 analysis will be carried out after 3-year follow-up data has been collected for all 15,000 participants.</t>
  </si>
  <si>
    <t>Stage shift, The proportion of pancreatic cancers cases diagnosed at stage I/II vs III/IV between the intervention and control arms. A proportion of 60% (44/73 PCs) is expected in the intervention arm versus 35% (26/73 PCs) in the control arm, which provides 90% power at a one-sided alpha of 0.05. Stage shift will be considered successful if the proportion in the intervention arm is higher than the rate in the control arm at a one-sided p-value of 0.05., Stage 1 analysis will be carried out 6 months after the T1 visit for 3,200 participants in the intervention arm. Stage 2 analysis will be carried out after 3-year follow-up data has been collected for all 15,000 participants.|Positive Predictive Value (PPV) of Avantect test in detecting pancreatic cancer (PC), Percentage of participants with an Avantect "detected" result who have pancreatic cancer diagnosed. The analysis will be conducted within the intervention arm. With a sample size of 7,500, PC prevalence of 1%, and 2.5% lost from the per protocol population, there will be an expected 410 individuals with an Avantect "detected - abnormal" result. 11.6% (48/410) are expected to have a PC. PPV will be considered successful if a null PPV of 5% can be ruled out at a one-sided p-value of 0.05., Stage 1 analysis will be carried out 6 months after the T1 visit for 3,200 participants in the intervention arm. Stage 2 analysis will be carried out after 3-year follow-up data has been collected for all 15,000 participants.|Negative Predictive Value (NPV) of Avantect test in ruling out pancreatic cancer (PC), Percentage of participants with no Avantect "detected" test result who have no diagnosis of pancreatic cancer. The analysis will be conducted within the intervention arm with a sample size of 7,500, PC prevalence of 1%, and 2.5% lost from the per protocol population, will be an expected 6,902 individuals without an Avantect "detected - abnormal" result. 99.6% (6,877/6,902) are expected to not have a diagnosis of PC. NPV will be considered successful if a null NPV of 99% can be ruled out at a one-sided p-value of 0.05., Stage 1 analysis will be carried out 6 months after the T1 visit for 3,200 participants in the intervention arm. Stage 2 analysis will be carried out after 3-year follow-up data has been collected for all 15,000 participants.|Resection rate of pancreatic cancer, Percentage of participants with pancreatic cancer who underwent resection. The analysis will be conducted by comparing resection between the intervention and control arms. With a sample size of 15,000, PC prevalence of 1%, and 2.5% lost to follow-up, there will be an expected 73 cases of PC in each arm. It is assumed that 5% of those deemed resectable will not undergo resection, for an expected rate of 38% (28/73) in the Intervention arm versus 13% (9/73) in the control arm. Resection rate will be considered successful if the proportion in the intervention arm is higher than the rate in the control arm at a one-sided p-value of 0.05., Stage 1 analysis will be carried out 6 months after the T1 visit for 3,200 participants in the intervention arm. Stage 2 analysis will be carried out after 3-year follow-up data has been collected for all 15,000 participants.</t>
  </si>
  <si>
    <t>Sensitivity of the Avantect test, The proportion of participants in the intervention arm with one (or more) Avantect "detected" test result who have pancreatic cancer diagnosed via imging in relation to all individuals in the intervention arm who had pancreatic cancer diagnosed., Stage 1 analysis will be carried out 6 months after the T1 visit for 3,200 participants in the intervention arm. Stage 2 analysis will be carried out after 3-year follow-up data has been collected for all 15,000 participants.|Specificity of the Avantect test, The proportion of participants in the intervention arm with one or more Avantect "not detected" test results, and no Avantect "detected" results, who did not have a pancreatic cancer diagnosis in relation to all individuals in the intervention arm who did not have a pancreatic cancer diagnosis., Stage 1 analysis will be carried out 6 months after the T1 visit for 3,200 participants in the intervention arm. Stage 2 analysis will be carried out after 3-year follow-up data has been collected for all 15,000 participants.|Resectability rate of pancreatic cancer, The proportion of pancreatic cancers deemed resectable by the study MDT divided by the number of pancreatic cancers and will be compared between arms., Stage 1 analysis will be carried out 6 months after the T1 visit for 3,200 participants in the intervention arm. Stage 2 analysis will be carried out after 3-year follow-up data has been collected for all 15,000 participants.</t>
  </si>
  <si>
    <t>DEVICE: Avantect Pancreatic Cancer Test</t>
  </si>
  <si>
    <t>Diabetes Mellitus|Pancreatic Cancer, Adult</t>
  </si>
  <si>
    <t>The goal of this interventional study is to evaluate if the novel diagnostic blood test, called Avantect can early detect pancreatic cancer in patients diagnosed with type 2 diabetes within the last 6 months.
Participants will:
* attend 3 study visits over 12 months time
* provide a blood sample at each study visit
* complete an anxiety questionnaire at each visit.</t>
  </si>
  <si>
    <t>SAFE-D</t>
  </si>
  <si>
    <t>https://clinicaltrials.gov/study/NCT06803771</t>
  </si>
  <si>
    <t>Surveillance of Pancreatic Health After Diabetes Diagnosis</t>
  </si>
  <si>
    <t>NCT06803771</t>
  </si>
  <si>
    <t>Massachusetts General Hospital, Boston, Massachusetts, 02115, United States</t>
  </si>
  <si>
    <t>18-380</t>
  </si>
  <si>
    <t>Massachusetts General Hospital</t>
  </si>
  <si>
    <t>Treatment Response at 1st Scan - Continuous Outcome, Change from baseline to one month for each variable (tumor markers \[CEA, CA19-9\], ctDNA, and PROs \[symptoms, mood, QOL\]) will be evaluated individually as a predictor of percent change in tumor measurements at first scan (RECIST 1.1)., 6 months|Progression Free Survival - KMC, Estimate distributions of progression free survival using the Kaplan-Meier method., 1 year|Progression Free Survival - HR, Use Cox proportional hazards models to obtain hazard ratios for Progression Free Survival for change in tumor markers, ctDNA and PROs., 1 year|Overall Survival - KMC, Estimate distributions of overall survival using the Kaplan-Meier method., 1 year|Overall Survival - HR, Use Cox proportional hazards models to obtain hazard ratios for Overall Survival for change in tumor markers, ctDNA and PROs., 1 year|ROC Curves, The investigators will compare the predictive ability of change in tumor markers, ctDNA, and PROs in these models using time-dependent ROC curves evaluated at specific timepoints including 6 and 12 months., 1 year|PROs and Biomarkers as predictor of survival using cox proportional hazards model, The investigators will run multivariable Cox proportional hazards regression with purposeful selection of covariates to explore combinations of variables (change in tumor markers \[CEA, CA19-9\], ctDNA, and PROs \[symptoms, mood, QOL\]) as predictors of survival (PFS and OS)., 6 months|Association between baseline PROs, biomarkers and tumor response, The investigators will look at correlations between baseline ctDNA levels, baseline tumor markers and baseline PRO assessments and tumor response., 6 months|Associations between baseline PROs, biomarkers, and 6-month survival outcomes, The investigators will look at correlations between baseline ctDNA levels, baseline tumor markers and baseline PRO assessments and 6-month survival outcomes (PFS, OS), 6 months|Sarcopenia Analysis, As an exploratory outcome the investigators will compare differences in demographic and clinical characteristics, PROs, and clinical outcomes, between patients with and without sarcopenia., 1 year|Skeletal Muscle Analyses, As an exploratory outcome the investigators will compare differences in demographic and clinical characteristics, PROs, and clinical outcomes, between patients by skeletal muscle index and density., 1 year</t>
  </si>
  <si>
    <t>Treatment Response at 1st Scan, The primary outcome is treatment response (RECIST 1.1) at first scan (\&gt;1 month post-treatment start). Both response status (PR vs SD or PD \[including death\]) and clinical benefit status (PR or SD vs PD \[including death\]) will be examined. Primary analyses will compare one month change from baseline in tumor markers, MAF of the selected clonal mutation in ctDNA, and PROs (symptoms, mood, and QOL) individually and a composite score in predicting response and clinical benefit (CB) at first scan., 6 months</t>
  </si>
  <si>
    <t>BEHAVIORAL: Observational Cohort</t>
  </si>
  <si>
    <t>Patient Reported Outcome Measures|Colorectal Cancer|Pancreatic Cancer|Biliary Tract Cancer|Esophageal Cancer|Metastatic Cancer|Disease Progression|Survival Analysis</t>
  </si>
  <si>
    <t>This is a prospective study addressing the challenge of predicting disease progression and/or recurrence in patients diagnosed with metastatic colorectal, pancreatobiliary, or esophagogastric cancer that are receiving anti-cancer therapy.</t>
  </si>
  <si>
    <t>https://clinicaltrials.gov/study/NCT04776837</t>
  </si>
  <si>
    <t>Predicting Disease Progression and/or Recurrence in Cancer</t>
  </si>
  <si>
    <t>NCT04776837</t>
  </si>
  <si>
    <t>University of Texas MD Anderson Cancer Center, Houston, Texas, 77030, United States</t>
  </si>
  <si>
    <t>2011-1208|NCI-2012-00571</t>
  </si>
  <si>
    <t>Number of Participants With R0 Margin Resection, The specimen was designated R0 if no tumor cells were identified at any of the resection margins., 43 months|Disease Free Survival (DFS), Disease free survival (DFS) was defined as the time interval from the date of surgery to the date of disease recurrence or death or the date of a participant was last known to be alive without disease recurrence., 54 months|Number of Participants That Were SMAD4 Positive Before and After Surgery, Tumor tissue collected pre-therapy and post-therapy for surgically resected patients was assessed for SMAD4 status and classified as either present or absent based on immunohistochemistry evaluation., 43 months|Overall Survival, Overall survival (OS) was defined as the time interval from the date of diagnosis to the date of death due to any cause or the date a patient was last known to be alive. Estimated by using the Kaplan-Meier method., 54 months|Number of Participants With Local and Distant Failure, 43 months|Number of Participants Correlative Studies Including DPC4 (SMAD4) Staining and Circulating Tumor Cells (CTC) Pre-Surgery, Tumor tissue collected pre-therapy and post-therapy for surgically resected patients was assessed for SMAD4 status and classified as either present or absent based on immunohistochemistry evaluation., 43 months|Number of Participants Correlative Studies Including DPC4 (SMAD4) Staining and Circulating Tumor Cells (CTC) Post-Surgery, Tumor tissue collected pre-therapy and post-therapy for surgically resected patients was assessed for SMAD4 status and classified as either present or absent based on immunohistochemistry evaluation., 43 months</t>
  </si>
  <si>
    <t>Number of Participants With Resectability Rate, Patients with borderline resectable treated with preoperative modified FOLFIRINOX chemotherapy, followed by gemcitabine-based chemoradiation therapy. At least 4- 6 weeks after the last dose of gemcitabine if there is no local progression or distant metastasis, patients were scheduled for surgery., 43 months</t>
  </si>
  <si>
    <t>DRUG: Oxaliplatin|DRUG: Irinotecan|DRUG: 5-FU|DRUG: Gemcitabine|RADIATION: Radiation Therapy</t>
  </si>
  <si>
    <t>The goal of this clinical research study is to learn if a chemotherapy combination called modified Folfirinox (or mFolfirinox), followed by a combination of gemcitabine and radiation therapy, followed by surgery, can help to control pancreatic cancer. The safety of this treatment will also be studied.
mFolfirinox consists of 5-FU, oxaliplatin, and irinotecan. These 3 drugs, along with gemcitabine, are each designed to block the growth of cancer cells, which may lead to cancer cell death.</t>
  </si>
  <si>
    <t>https://clinicaltrials.gov/study/NCT01560949</t>
  </si>
  <si>
    <t>Preoperative Folfirinox, Radiation Therapy for Resectable Adenocarcinoma of the Pancreas</t>
  </si>
  <si>
    <t>NCT01560949</t>
  </si>
  <si>
    <t>Cedars-Sinai Medical Center, Los Angeles, California, 90048, United States</t>
  </si>
  <si>
    <t>IIT2016-07-Hendifar-OnFX</t>
  </si>
  <si>
    <t>Ipsen|Janssen Research &amp; Development, LLC</t>
  </si>
  <si>
    <t>Andrew Hendifar, MD</t>
  </si>
  <si>
    <t>Weight stability, Mean change from baseline (kg) up to 6 months, 6 months|Lean Body Mass, Mean change from baseline (kg) up to 6 months, 6 months|Overall Survival, To measure overall survival up to 12 months from baseline, 12 months|Progression Free Survival, To measure progression free survival up to 12 months from baseline, 12 months|Mean change in global quality of life (QOL) score (EORTC Pan26), Assessment based on patient-reported QOL up to 6 months from baseline, 6 months|Mean change in global score of patient-reported response to therapy (FAACT questionnaire- Functional Assessment of Anorexia/Cachexia Therapy), Assessment based on patient-reported outcomes up to 6 months from baseline, 6 months</t>
  </si>
  <si>
    <t>Number of Participants With Dose Limiting Toxicities (DLT) in the First Cycle for the determination of the Maximum Tolerated Dose (MTD), Assess safety of novel combination, 28 days (first cycle)|Maximum Tolerated Dose (MTD) of onivyde, 5-fluorouracil/folinic acid in combination with Xilonix, Assess MTD of Onivyde in combination with novel therapy, 28 days (first cycle)</t>
  </si>
  <si>
    <t>DRUG: Xilonix plus Onivyde and 5FU</t>
  </si>
  <si>
    <t>Pancreatic Cancer|Cachexia|Weight Loss</t>
  </si>
  <si>
    <t>This study is being conducted to examine the safety of the investigational drug, Xilonix(â„¢), in addition to standard doses of OnivydeÂ® (nanoliposomal irinotecan) and 5- fluorouracil (5FU)/folinic acid (leucovorin) for pancreatic cancer patients with cachexia. Cachexia is a syndrome that includes involuntary weight loss and physical deterioration that can contribute to poor outcomes of cancer treatment. In other studies, Xilonix has increased lean body mass in advanced cancer patients. This increase could lead to improved weight maintenance and quality of life.</t>
  </si>
  <si>
    <t>OnFX</t>
  </si>
  <si>
    <t>https://clinicaltrials.gov/study/NCT03207724</t>
  </si>
  <si>
    <t>Study of Onivyde and 5-FU in Combination With Xilonix for Pancreatic Cancer With Cachexia</t>
  </si>
  <si>
    <t>NCT03207724</t>
  </si>
  <si>
    <t>Stanford University, Palo Alto, California, 94304, United States|Augusta University, Augusta, Georgia, 30912, United States|University of Kentucy, Lexington, Kentucky, 40536, United States|Washington University in St. Louis, St Louis, Missouri, 63110, United States|The Vally Hospital, Paramus, New Jersey, 07652, United States|University of Pittsburgh Medical Center, Pittsburgh, Pennsylvania, 15232, United States|Greenville Health Systems, Greenville, South Carolina, 29605, United States|Gibbs Cancer Center and Research Institute, Spartanburg, South Carolina, 29303, United States|The West Clinic, Memphis, Tennessee, 38120, United States|Huntsman Cancer Center, Salt Lake City, Utah, 84112, United States|University of Vermont Medical Center, Burlington, Vermont, 05401, United States</t>
  </si>
  <si>
    <t>NLG2104</t>
  </si>
  <si>
    <t>NewLink Genetics Corporation</t>
  </si>
  <si>
    <t>Biomarker Response, A secondary objective is to examine biomarker responses of gemcitabine and nab-paclitaxel with indoximod through the evaluation of serum for biomarkers of IDO activity (kynurenine and tryptophan), before and after initiation of therapy through specimen collection at protocol specified timepoints., 22 months|Response Rate, To determine the response rate of the combination indoximod with gemcitabine plus nab-paclitaxel. Imaging assessments to be performed at protocol-specified time points and evaluated using the Response Evaluation Criteria in Solid Tumors (RECIST) guideline (version 1.1)., 22 months|Time to Progression of Disease, To determine the time to progression with the combination indoximod with gemcitabine plus nab-paclitaxel. Progression will be evaluated in this study using the new international criteria proposed by the revised Response Evaluation Criteria in Solid Tumors (RECIST) guideline (version 1.1)., 22 months</t>
  </si>
  <si>
    <t>Phase 2 Dosing, Phase 1 component:
To determine recommended phase 2 dose of indoximod when administered with a standard of care chemotherapy backbone consisting of gemcitabine plus nab-paclitaxel., 10 months|Regimen Limiting Toxicity, Phase 1 component:
To identify the regimen limiting toxicity (RLT) for the combination of the immunotherapeutic agent indoximod when administered in combination with standard of care chemotherapy gemcitabine plus nab-paclitaxel in subjects with metastatic adenocarcinoma of the pancreas.
RLT will be considered as only grade 3 and 4 toxicities that are attributable to the test agent and result in the delay of the administration of the backbone chemotherapy, gemcitabine plus nab-paclitaxel., 10 months|Overall Survival, Phase 2 component:
To evaluate efficacy as determined by overall survival (OS) in patients with metastatic adenocarcinoma of the pancreas., 22 months</t>
  </si>
  <si>
    <t>DRUG: Nab-Paclitaxel|DRUG: Gemcitabine|DRUG: Indoximod</t>
  </si>
  <si>
    <t>Metastatic Pancreatic Adenocarcinoma|Metastatic Pancreatic Cancer</t>
  </si>
  <si>
    <t>This phase I/II trial is designed to efficiently identify the regimen limiting toxicity (RLT) and recommended phase 2 dose (RP2D) for the combination of the immunotherapeutic agent indoximod when administered in combination with standard of care chemotherapy gemcitabine plus nab-paclitaxel in subjects with metastatic adenocarcinoma of the pancreas. All subjects will receive the same standard gemcitabine plus nab-paclitaxel regimen, plus indoximod in doses increasing from 600 mg twice daily to, potentially, 1200 mg twice daily.</t>
  </si>
  <si>
    <t>https://clinicaltrials.gov/study/NCT02077881</t>
  </si>
  <si>
    <t>Study of IDO Inhibitor in Combination With Gemcitabine and Nab-Paclitaxel in Patients With Metastatic Pancreatic Cancer</t>
  </si>
  <si>
    <t>NCT02077881</t>
  </si>
  <si>
    <t>FUDA Cancer Hospital, Guangzhou, Guangdong, 510665, China</t>
  </si>
  <si>
    <t>JF-20150113(4)</t>
  </si>
  <si>
    <t>Allocation: RANDOMIZED|Intervention Model: PARALLEL|Masking: SINGLE (INVESTIGATOR)|Primary Purpose: TREATMENT</t>
  </si>
  <si>
    <t>Fuda Cancer Hospital, Guangzhou</t>
  </si>
  <si>
    <t>Overall survival and (local and distant) progression-free survival., 60 Months</t>
  </si>
  <si>
    <t>Comparison immune response between non-ablated and ablated pancreatic cancer and pre-ablated and post ablated serum, 1. Compare serum cytokine and chemokine expression (in IU) between patients undergoing or not undergoing tumor ablation
2. Characterize cytokine and chemokine expression (in IU) in ablated tissue and in pre-ablated and post-ablated serum over time
3. Compare intra-tumoral lymphocyte populations (percentage via flow cytometry) in ablated tumor tissue with paraffin embedded specimens for tumors that are matched for age, tumor size and histology., 24 Months</t>
  </si>
  <si>
    <t>Characterization of the intra-tumoral and systemic immune response to IRE in unresectable pancreatic cancers, 1. Determine number (percentage via flow cytometry), phenotype and functionality of tumor infiltrating lymphocytes in ablated pancreatic cancer
2. Determine morphology and histology of regional lymph node after IRE
3. Quantify T cell response (IUs of IL2 and IFN gamma, and T cell specific cells as measured by number of spots on an elispot assay) to tumor associated antigens using in vitro assays of T cell proliferation and function (cytokine release, elispot, peptide-MHC), 12 Months</t>
  </si>
  <si>
    <t>DEVICE: NanoKnife LEDC System</t>
  </si>
  <si>
    <t>This protocol will study the impact of Irreversible electroporation (IRE) on immune response in patients diagnosed with unresectable pancreatic cancers smaller than 5.0 cm. It will profile the immune response to IRE of unresectable pancreatic cancers. The intra-tumoral and systemic immune response to IRE will be determined and compared to pre-ablated pancreatic cancer specimens and historical control specimens.</t>
  </si>
  <si>
    <t>https://clinicaltrials.gov/study/NCT02343835</t>
  </si>
  <si>
    <t>Anti-Tumor Immunity Induced by IRE of Unresectable Pancreatic Cancer</t>
  </si>
  <si>
    <t>NCT02343835</t>
  </si>
  <si>
    <t>Mayo Clinic in Rochester, Rochester, Minnesota, 55905, United States</t>
  </si>
  <si>
    <t>MC230404|NCI-2024-03078|23-009036|MC230404|P01CA084203</t>
  </si>
  <si>
    <t>ORR by 1st versus 2nd line therapy, ORR will be reported separately for 1st versus 2nd line therapy groups., Up to 2 years|Duration of response (DOR), DOR is defined as the time from the date of first documented CR or PR to the date of first documented disease progression per iRECIST or death due to all causes, whichever occurs first., Up to 5 years|Progression-free survival (PFS), PFS is defined as the time from the date of registration to the date of first documented disease progression per iRECIST or death due to all causes, whichever occurs first., Up to 5 years|Overall survival (OS), OS is defined as the time from the date of registration to the date of death due to all causes, whichever occurs first., Up to 5 years|Incidence of adverse events (AEs), AEs will be graded using the Common Terminology Criteria for Adverse Events version 5.0. AEs and the maximum grade for each type of AE will be summarized for each patient. Frequency tables will be reviewed to determine patterns., Up to 90 days after last dose of study drug (treatment cycles are usually 29 days)</t>
  </si>
  <si>
    <t>Overall response rate (ORR), ORR is defined as the proportion of patients who achieve complete response (CR) or partial response (PR) per immune-modified Response Evaluation Criteria in Solid Tumors (iRECIST) during protocol treatment among evaluable patients., Up to 2 years</t>
  </si>
  <si>
    <t>PROCEDURE: Biopsy|PROCEDURE: Biospecimen Collection|PROCEDURE: Computed Tomography|PROCEDURE: Endoscopic Ultrasound|DRUG: Fluorouracil|DRUG: Irinotecan|DRUG: Leucovorin|PROCEDURE: Lymph Node Biopsy|PROCEDURE: Magnetic Resonance Imaging|DRUG: Oxaliplatin|BIOLOGICAL: Pembrolizumab|DRUG: Photodynamic Therapy|PROCEDURE: Positron Emission Tomography|OTHER: Questionnaire Administration|DRUG: Verteporfin</t>
  </si>
  <si>
    <t>Locally Advanced Pancreatic Adenocarcinoma|Metastatic Pancreatic Adenocarcinoma|Stage II Pancreatic Cancer AJCC v8|Stage III Pancreatic Cancer AJCC v8|Stage IV Pancreatic Cancer AJCC v8|Unresectable Pancreatic Adenocarcinoma</t>
  </si>
  <si>
    <t>This phase II trial tests how well photoradiation with verteporfin and pembrolizumab plus standard of care chemotherapy works in treating patients with pancreatic cancer that cannot be removed by surgery (unresectable), that has spread to nearby tissue or lymph nodes (locally advanced) or to other places in the body (metastatic). Photoradiation uses light activated drugs, such as verteporfin, that become active when exposed to light. These activated drugs may kill tumor cells. Vertoporfin may also increase tumor response to immunotherapy. Immunotherapy with monoclonal antibodies, such as pembrolizumab, may help the body's immune system attack the cancer, and may interfere with the ability of tumor cells to grow and spread. Chemotherapy drugs, such as modified fluorouracil, leucovorin, irinotecan, and oxaliplatin (mFOLFIRINOX), work in different ways to stop the growth of tumor cells, either by killing the cells, by stopping them from dividing, or by stopping them from spreading. Photoradiation with verteporfin and pembrolizumab plus standard of care chemotherapy may kill more tumor cells in patients with unresectable, locally advanced or metastatic pancreatic cancer.</t>
  </si>
  <si>
    <t>https://clinicaltrials.gov/study/NCT06381154</t>
  </si>
  <si>
    <t>Photoradiation With Verteporfin to Facilitate Immunologic Activity of Pembrolizumab in Unresectable, Locally Advanced or Metastatic Pancreatic Cancer</t>
  </si>
  <si>
    <t>NCT06381154</t>
  </si>
  <si>
    <t>Ruijin Hospital, Shanghai, Shanghai Municipality, 200025, China</t>
  </si>
  <si>
    <t>M-Cli200633-PC</t>
  </si>
  <si>
    <t>GeneCast Biotechnology Co., Ltd.</t>
  </si>
  <si>
    <t>BAIYONG SHEN</t>
  </si>
  <si>
    <t>Disease-free survival (DFS), Comparison of DFS between patients with specific HLA-I genotypes or not, 2 years</t>
  </si>
  <si>
    <t>DEVICE: Multigene panel for next-generation sequencing</t>
  </si>
  <si>
    <t>Pancreatic Cancer Resectable</t>
  </si>
  <si>
    <t>Pancreatic adenocarcinoma (PAAD) patients following surgeries are prone to relapse shortly, while it is not well understood by current biomarkers. Given the potential associations of human leukocyte antigen class I (HLA-I) genotype with oncogenic mutational profile and immunotherapy efficacy, we aimed to assess whether differential HLA-I genotype could predict the postoperative outcomes in resected PAAD patients.</t>
  </si>
  <si>
    <t>https://clinicaltrials.gov/study/NCT05483257</t>
  </si>
  <si>
    <t>Molecular Subtyping for Prognosis Evaluation in Resected Pancreatic Adenocarcinoma</t>
  </si>
  <si>
    <t>NCT05483257</t>
  </si>
  <si>
    <t>University of Colorado Denver, Aurora, Colorado, 80045, United States</t>
  </si>
  <si>
    <t>17-1844</t>
  </si>
  <si>
    <t>Haemonetics Corporation</t>
  </si>
  <si>
    <t>University of Colorado, Denver</t>
  </si>
  <si>
    <t>Tumor Type, Benign, pre-malignant, malignant, One Year|Number of patients with pre-operative nodal, Benign, pre-malignant, malignant, One Year|Number of patients withneuronal invasion, neuronal invasion, One year|Number of patients with mass resectability, mass resectability, One year|Number of patients withcomplete pathologic resection, complete pathologic resection, one year|Number of patients withsurgical margins, surgical margins, One year|blood transfusion requirements, Number of patients withblood transfusion requirements, One Year|pre-operative distant metastasis, Number of patients withpre-operative distant metastasis, One year</t>
  </si>
  <si>
    <t>TEG indices of coagulation, R time (minutes \~ coagulation factors), angle (degrees \~ fibrinogen function), MA (mm \~ platelets function), and LY30 (%\~ fibrinolysis) measured at baseline (initial presentation or time of diagnosis), after neoadjuvant chemotherapy (if applicable), pre-operatively (before the induction of general anesthesia), intra-operatively (after tumor removal), post-operative days 1, 3 and 5, and at routine follow up appointments at 2 weeks, 3 months, 6 months and 1 year after surgery., One Year|Disease burden as measured by TNM staging, Disease burden as measured by TNM staging, One year|Pre- operative thrombotic and hemorrhagic complications., Pre-operative thrombotic and hemorrhagic complications., One Year|Recurrence free and overall survival., Recurrence free and overall survival., One Year|Proteomic analysis of intro-operative sample tumor microenvironment, Proteomic analysis of intro-operative sample tumor microenvironment, One Year|Post-operative thrombotic and hemorrhagic complications, Post-operative thrombotic and hemorrhagic complications, One Year</t>
  </si>
  <si>
    <t>DIAGNOSTIC_TEST: TEG indices</t>
  </si>
  <si>
    <t>Liver Cancer|Esophageal Cancer|Colorectal Cancer|Lung Adenocarcinoma|Control|Pancreas Cancer|Biliary Cancer</t>
  </si>
  <si>
    <t>The investigators hypothesize that abnormalities in thromboelastography (TEG) parameters in patients with liver, pancreas, biliary, esophageal, colorectal, and lung adenocarcinoma can serve as biomarkers for oncologic disease burden, cancer recurrence and overall survival as well as thrombotic and hemorrhagic post-operative complications. The investigators further hypothesize that there is histologic pathology correlates to pre-operative TEG abnormalities, and that it identifies patients with virulent tumor biology.</t>
  </si>
  <si>
    <t>TEG</t>
  </si>
  <si>
    <t>https://clinicaltrials.gov/study/NCT05517811</t>
  </si>
  <si>
    <t>Pre- and Post-operative TEG Indices in Patients With or Without Adenocarcinoma Undergoing Surgical Resection</t>
  </si>
  <si>
    <t>NCT05517811</t>
  </si>
  <si>
    <t>2031-01</t>
  </si>
  <si>
    <t>2030-12</t>
  </si>
  <si>
    <t>HIPANC_002</t>
  </si>
  <si>
    <t>Klinik Hirslanden, Zurich|Insel Gruppe AG, University Hospital Bern|Columbia Research Laboratories</t>
  </si>
  <si>
    <t>Prof. Dr. med. Dres. h.c. Jan Schmidt, MME</t>
  </si>
  <si>
    <t>1) Correlation between Darwin-test predicted drug sensitivity and patient-derived PDO sensitivity to clinically used drug regimens. 2) Correlation between the measured PDO sensitivity to the administered standard therapies 3) Biobanking, We will analyze if Darwin and PDO prediction are similar or different with regard to the observed chemrsensitivity under a given standard regimen.
We will then also analyze if PDO prediction is reflected in the clinical course of the patient. Tissue and blood samples are stored for Biobanking., Observation until progression under given standard treatment using RECIST and TU markers. Follow up until progression and/or death at least 60 months.</t>
  </si>
  <si>
    <t>Is there a significant correlation between Oncotarget/Oncotreat based predicted drug sensitivity and the patient's progression-free survival (PFS) in metastatic pancreatic adenocarcinoma after administered standard therapy ?, To demonstrate a significant correlation between the degree of sensitivity predicted by Oncotreat/Oncotarget to Gemcitabine-Abraxane, or Abraxane-Gemcitabine-FOLFOX (according to the SEQUENCE trial) or FOLFIRINOX (according to the NAPOLI-3 trial), and clinical progression free survival (PFS) in metastatic pancreatic adenocarcinoma., From enrollment to disease progression according to the RECIST v1.1 criteria, assessed up to 100 months</t>
  </si>
  <si>
    <t>Pancreas Neoplasms|Pancreatic Neoplasms|Pancreatic Cancer Metastatic|Pancreatic Adenocarcinoma Metastatic</t>
  </si>
  <si>
    <t>Pancreatic cancer is burdened by a survival of barely 10% at 5 years. About 80% of new cases do not qualify for surgery due to either locally-advanced or metastatic disease. In patients with good performance status (PS), palliative first-line treatments mainly consist of combination regimens, such as FOLFIRINOX, modified FOLFIRINOX or Gemcitabine-Abraxane. For subjects with a poor PS, instead, guidelines recommend single-agent infusions (e.g. Gemcitabine, Capecitabine or 5-FU alone). Nevertheless, upon disease progression therapeutic options are still scarce and with limited sustained efficacy.
Overall survival in metastatic pancreatic cancer ranges between 9.1 and 13.5 months, while progression-free survival under either FOLFIRINOX or Gemcitabine-Abraxane spans between 5.5 and 6.4 months. This timespan reduces even further when standard second-line regimens must be initiated upon disease progression.
Nowadays, genomic and transcriptomic analysis are crucial tools in cancer research that enable the identification of genetic mutations and alterations that drive the development and progression of cancer. By studying the changes in the DNA and RNA sequences of cancer cells, researchers can gain insights into the underlying molecular mechanisms of cancer and identify potential therapeutic targets. Genomic analysis can identify specific mutations or alterations that are present in cancer cells, while transcriptomic analysis can reveal changes in gene expression that may be linked to disease progression or response to treatment. These analyses are an essential component for the development of precision medicine approaches, which aim to tailor cancer treatment to the individual genetic profile of each patient.
PDOs can replicate in vitro the biological, genetic and molecular aspects of the primary tumour. Some of their advantages include their rapid growth compared to xenografts, the possibility to perform high-throughput drug screening, and their direct application to precision oncology by predicting best therapies. In this study they will be used as an in vitro comparator of the molecular tests to the clinical course of the patient.
Overall, combining genomic and transcriptomic analysis with PDO technology in cancer research might lead to exponential capacity to provide oncologic patients with extremely tailored and effective cancer treatments in the future.
For HIPANC-002 these tests are being evaluated as non-interventional investigational IVD's. Test results are not to be used for protocol mandated therapy decisions.</t>
  </si>
  <si>
    <t>https://clinicaltrials.gov/study/NCT06615830</t>
  </si>
  <si>
    <t>Predictive Value of Transcriptome-based OncoTreat/Oncotarget and Organoid Testing in Metastatic Pancreatic Cancer.</t>
  </si>
  <si>
    <t>NCT06615830</t>
  </si>
  <si>
    <t>Rigshospitalet, Copenhagen, 2100, Denmark</t>
  </si>
  <si>
    <t>AK2018_1|2015-005583-42</t>
  </si>
  <si>
    <t>Rigshospitalet, Denmark</t>
  </si>
  <si>
    <t>1.Quantitative uptake of the radiotracer 18F-ASIS in tumor tissue, The patients will be PET scanned 1 hour, 2 hours and 4 hours post-injection of the radiotracer 18F-ASIS. These timepoints will be used for assessment of tumor uptake by the use of maximum and mean standardized uptake value (SUV)., 4 hours</t>
  </si>
  <si>
    <t>1.Biodistribution of the radiotracer 18F-ASIS estimated by PET, The biodistribution of the 18F-ASIS radiotracer estimated from the standardized uptake values (SUV) of the major organs obtained from the patient's repeated PET imaging with the radiotracer 18F-ASIS, 4 hours|2.Dosimetry of the radiotracer 18F-ASIS estimated by PET, Dosimetry will be calculated with the use of OLINDA/EXM software (mSv) based on repeated PET imaging with the radiotracer 18F-ASIS, 4 hours|3. Incidence of Treatment-Emergent Adverse Events [Safety and Tolerability], The safety of 18F-ASIS PET as measured by the number of participants with adverse events within 48 hours following the 18F-ASIS PET assessed by CTCAE v5.0, 48 hours</t>
  </si>
  <si>
    <t>DRUG: Injection of 18F-ASIS|OTHER: PET/CT scan</t>
  </si>
  <si>
    <t>Breast Cancer|Lung Cancer|Pancreatic Cancer|Ovarian Cancer|Cervix Cancer</t>
  </si>
  <si>
    <t>The primary objective of the trial is to test the new radio tracer 18F-ASIS for PET imaging of tissue factor (TF) expression. The tracer has the potential of identifying tumors with high levels of TF expression, which is expected to correlate with tumor aggression and prognosis. Furthermore, the tracer can potentially be used as companion imaging diagnostic agent for identifying patients eligible for TF directed therapies.
This is a first-in-man study to test the radio tracer in cancer patients. Safety, biodistribution and dosimetry will be evaluated by repeated PET imaging (1 hour, 2 hours and 4 hours post-injection).</t>
  </si>
  <si>
    <t>https://clinicaltrials.gov/study/NCT03790423</t>
  </si>
  <si>
    <t>18F-ASIS PET/CT Imaging of Tissue Factor Expression In Patients With Primary and Metastastic Cancer</t>
  </si>
  <si>
    <t>NCT03790423</t>
  </si>
  <si>
    <t>2008-09</t>
  </si>
  <si>
    <t>JHOC-J0415, CDR0000549899|P30CA006973|JHOC-J0415|JHOC-04-06-16-01</t>
  </si>
  <si>
    <t>Percentage of Patients With Overall Survival at 6 Months, 6- month survival rate (6mSR)|Response Rate (Complete, Partial Response and Stable Disease) as Assessed by RECIST, Per Response Evaluation Criteria In Solid Tumors Criteria (RECIST v1.0) for target lesions and assessed by MRI: Complete Response (CR), Disappearance of all target lesions; Partial Response (PR), \&gt;=30% decrease in the sum of the longest diameter of target lesions; Progression, a 20% increase in the sum of the longest diameter of target lesions, or a measurable increase in a non-target lesion, or the appearance of new lesions. Response for Stable disease was assessed at 2 months and for complete and partial response at 6 months., response at 2 and 6 months|Severity of Adverse Events as Assessed by NCI CTCAE v3.0, 6 months</t>
  </si>
  <si>
    <t>DRUG: sirolimus</t>
  </si>
  <si>
    <t>RATIONALE: Sirolimus may stop the growth of tumor cells by blocking some of the enzymes needed for cell growth.
PURPOSE: This phase II trial is studying how well sirolimus works in treating patients with advanced pancreatic cancer.</t>
  </si>
  <si>
    <t>https://clinicaltrials.gov/study/NCT00499486</t>
  </si>
  <si>
    <t>Sirolimus in Treating Patients With Advanced Pancreatic Cancer</t>
  </si>
  <si>
    <t>NCT00499486</t>
  </si>
  <si>
    <t>A BeneficÃªncia Portuguesa de SÃ£o Paulo, SÃ£o Paulo, SÃ£o Paulo, Brazil</t>
  </si>
  <si>
    <t>mirPANC 2</t>
  </si>
  <si>
    <t>Benedito Mauro Rossi</t>
  </si>
  <si>
    <t>Response to treatment, Response to FOLFIRINOX treatment after 4 cycles of therapy., After 4 cycle of therapy (each cycle is 15 days)|Response to treatment, Response to FOLFIRINOX treatment after 8 cycles of therapy., After the 8 cycle of therapy (each cycle is 15 days)</t>
  </si>
  <si>
    <t>Pancreatic Cancer|Metastasis|Epigenetic</t>
  </si>
  <si>
    <t>This study is being conducted to better understand how pancreatic cancer behaves during treatment and how we can improve methods for monitoring disease progression. The research aims to determine whether small molecules present in the blood, called miRNAs, can help doctors assess whether the treatment is working or needs adjustment. With this, we hope to make cancer monitoring less invasive and more precise, allowing patients to receive more personalized and effective treatments.</t>
  </si>
  <si>
    <t>https://clinicaltrials.gov/study/NCT06945978</t>
  </si>
  <si>
    <t>Validation of a miRNA Panel to Optimize Treatment Response in Patients With Metastatic Pancreatic Cancer (mirPANC 2)</t>
  </si>
  <si>
    <t>NCT06945978</t>
  </si>
  <si>
    <t>ZSPAC-16</t>
  </si>
  <si>
    <t>Shanghai Zhongshan Hospital</t>
  </si>
  <si>
    <t>Duration of Response (DOR) per RECIST 1.1, The time from first documented objective response (CR or PR) until disease progression or death, whichever occurs first, as assessed by RECIST 1.1., From first response until progression/death (up to 24 months).|Disease Control Rate (DCR) per RECIST 1.1, The proportion of participants achieving CR, PR, or stable disease (SD) lasting â‰¥16 weeks, as assessed by RECIST 1.1., From baseline until confirmed SD/response (up to 24 months).|Progression-Free Survival (PFS) per RECIST 1.1, Progression-Free Survival (PFS) is defined as the time from the first dose of study treatment (LM-302 + Gemcitabine) to the first occurrence of disease progression (per RECIST 1.1) or death from any cause, whichever occurs first., From first dose of study treatment until disease progression (per RECIST 1.1) or death from any cause, assessed up to 24 months.|Overall Survival (OS), Overall Survival (OS) is defined as the time from the first dose of study treatment (LM-302 + Gemcitabine) to death from any cause., From first dose of study treatment until death from any cause or the end of follow-up, whichever occurs first, assessed up to 36 months.|Incidence of Treatment-Emergent Adverse Events (TEAEs), Frequency and severity of adverse events (AEs), serious AEs (SAEs), and laboratory abnormalities graded by CTCAE v5.0., From first dose until 30 days after last dose (up to 24 months).</t>
  </si>
  <si>
    <t>Objective Response Rate (ORR) per RECIST 1.1, The proportion of participants with CLDN18.2-positive unresectable locally advanced or metastatic pancreatic adenocarcinoma achieving a best overall response of complete response (CR) or partial response (PR) as assessed by the investigator according to RECIST 1.1 criteria., From baseline until disease progression or study completion (up to 24 months).</t>
  </si>
  <si>
    <t>DRUG: Gemcitabine|DRUG: LM-302</t>
  </si>
  <si>
    <t>Pancreatic Cancer|Chemotherapy Effect</t>
  </si>
  <si>
    <t>The goal of this clinical trial is to evaluate the efficacy and safety of LM-302 combined with gemcitabine as a second-line treatment for CLDN 18.2-positive unresectable locally advanced or metastatic pancreatic cancer.
The main questions it aim to answer:
1. Does LM-302 plus gemcitabine improve the objective response rate (ORR, per RECIST 1.1) compared to historical controls?
2. What is the safety and tolerability profile of this combination therapy?
Participants will receive:
1. Gemcitabine (1000 mg/mÂ² IV on Days 1, 8, and 15) in 4-week cycles, and LM-302 (1.8 mg/kg IV on Day 1) in 2-week cycles,
2. Undergo regular tumor imaging (CT/MRI) and safety assessments;
3. Provide blood samples for biomarker and pharmacokinetic analyses.</t>
  </si>
  <si>
    <t>https://clinicaltrials.gov/study/NCT07108504</t>
  </si>
  <si>
    <t>Efficacy and Safety of LM-302 Combined With Gemcitabine CLDN 18.2 Positive Unresectable Locally Advanced or Metastatic Pancreatic Cancer</t>
  </si>
  <si>
    <t>NCT07108504</t>
  </si>
  <si>
    <t>2022-0130|NCI-2022-06636</t>
  </si>
  <si>
    <t>National Cancer Institute Common Terminology Criteria for Adverse Events, Version 5.0, through study completion and or average of 1 year</t>
  </si>
  <si>
    <t>DRUG: Gemcitabine|DRUG: Nab paclitaxel|DRUG: IM156</t>
  </si>
  <si>
    <t>To learn if adding a new medication, IM156, to treatment with gemcitabine and nab-paclitaxel is safe and tolerable. The ability of this combination to improve the success of this treatment for these patients will also be studied.</t>
  </si>
  <si>
    <t>https://clinicaltrials.gov/study/NCT05497778</t>
  </si>
  <si>
    <t>A Phase 1b Study of Gemcitabine and Nab-paclitaxel in Combination With IM156 in Patients With Advanced Pancreatic Cancer.</t>
  </si>
  <si>
    <t>NCT05497778</t>
  </si>
  <si>
    <t>Lombardi Comprehensive Cancer Center, Georgetown University, Washington D.C., District of Columbia, 20007, United States</t>
  </si>
  <si>
    <t>2027-01</t>
  </si>
  <si>
    <t>STUDY00006978|01899</t>
  </si>
  <si>
    <t>Allocation: RANDOMIZED|Intervention Model: SEQUENTIAL|Masking: TRIPLE (PARTICIPANT, CARE_PROVIDER, INVESTIGATOR)|Primary Purpose: TREATMENT</t>
  </si>
  <si>
    <t>Georgetown University</t>
  </si>
  <si>
    <t>Fibrosis in the pancreatic tumor microenvironment, The amount of fibrosis measured on the tumor biopsy with histologic staining in subjects on the proglumide arm compared to the measurment of fibrosis (by intergartive density score) to those on placebo, 3 years|Overall survival (OS), median overall survival will be estimated using Kaplan-Meier curves., 4 years|Progression-free survival, median progression free survival will be estimated using Kaplan-Meier curves., 4 years|Effects of proglumide on Pain, compare pain intensity and management in those on proglumide compared to placebo using the McGill Pain Survey., 4 years</t>
  </si>
  <si>
    <t>Safety of oral proglumide therapy at 1200mg daily dose with chemotherapy, The number of abnormal serum chemistry values occurring in those on proglumide compared to those on placebo, 18 months</t>
  </si>
  <si>
    <t>DRUG: Gemcitabine|DRUG: Nab paclitaxel|DRUG: Proglumide|DRUG: Placebo</t>
  </si>
  <si>
    <t>Metastatic Pancreatic Cancer</t>
  </si>
  <si>
    <t>This is a Phase 2 study with an open labelled lead-in study to approximately treat 30 patients \[6 subjects for Lead-in and 24 for Phase 2\] enrolled with metastatic pancreatic cancer with combination therapy using standard of care first line therapy with GEM-NAB-P (GEM 1000mg/m2 IV and NAB-P 125 mg/m2 given days 1, 8, and 15 every 28 days, and proglumide will be tested at the daily dose of 1200 mg orally given as 400 mg po TID. The lead-in study will determine the safety and tolerability of the 1200 mg daily dose of proglumide with standard of care GEM-NAB-P. If 0 or 1 of a total of 6 patients at 400mg experiences a DLT, then we will proceed to the Phase 2 randomized trial.</t>
  </si>
  <si>
    <t>ProGem</t>
  </si>
  <si>
    <t>https://clinicaltrials.gov/study/NCT05827055</t>
  </si>
  <si>
    <t>Proglumide and Chemotherapy for Metastatic Pancreatic Cancer</t>
  </si>
  <si>
    <t>NCT05827055</t>
  </si>
  <si>
    <t>Herlev og Gentofte Hospital, Herlev, Capital Region, 2730, Denmark</t>
  </si>
  <si>
    <t>2037-12</t>
  </si>
  <si>
    <t>2030-10</t>
  </si>
  <si>
    <t>H-22019595</t>
  </si>
  <si>
    <t>Danish Cancer Society</t>
  </si>
  <si>
    <t>Herlev Hospital</t>
  </si>
  <si>
    <t>Databank, To establish a databank containing clinical and demographic information from patients undergoing endoscopic evaluation of a pancreatic lesion, 2037|Biobank, To establish a biobank of various biological material, herein tissue biopsies and/or cyst fluid, oral and fecal swabs at the time of inclusion and following end of therapy, 2037|Intratumor and gut mikrobiota, To assess possible differences between intratumor and gut microbiota, and to inspect any changes in gut microbiota composition following surgery., 2037|Intratumor viral DNA, To investigate prevalence of intratumor viral DNA for the first time., 2037|Microbiome-tumor interaction, To elucidate microbiome-tumor interaction by examining intratumor gene expression and metabolism through RNA sequencing and isothermal microcalorimetry., 2037|Microbiome composition, To visualize microbiome composition within the tumor through fluorescence in situ hybridization confocal laser scanning microscopy and to determine geographic spread of the microbiome and its interaction with tumor cells., 2037</t>
  </si>
  <si>
    <t>Composition of microbiota in pancreatic cancer, To examine the composition of microbiota in pancreatic cancer and its precursors, to explore association between bacterial/fungal genera and final diagnosis, survival and risk of recurrence, but also to examine a possible role of microbiota in development of surgical adverse events., 2037</t>
  </si>
  <si>
    <t>OTHER: observational study</t>
  </si>
  <si>
    <t>Pancreatic Cancer|Microbiome</t>
  </si>
  <si>
    <t>This is a prospective observational study aiming to investigate the microbiome in patients suspected of having pancreatic cancer. The purpose is to enhance diagnostic accuracy by developing screening protocols for high-risk individuals, identifying specific microbial biomarkers, and improving prognostic criteria to optimize treatment response.
Participants will be asked to complete a questionnaire, provide oral and fecal swabs, and-if clinically indicated-1-2 pancreatic biopsies will be collected.</t>
  </si>
  <si>
    <t>MICROPAC</t>
  </si>
  <si>
    <t>https://clinicaltrials.gov/study/NCT07250100</t>
  </si>
  <si>
    <t>The Role of Microbiota in Pancreatic Cancer and Precursor Lesions</t>
  </si>
  <si>
    <t>NCT07250100</t>
  </si>
  <si>
    <t>Ohio State University Comprehensive Cancer Center, Columbus, Ohio, 43210, United States</t>
  </si>
  <si>
    <t>OSU-19050|NCI-2019-05943</t>
  </si>
  <si>
    <t>Anne Noonan</t>
  </si>
  <si>
    <t>Incidence of adverse events (AEs), AEs will be assessed by Common Terminology Criteria for Adverse Events version 5.0 of optimized infusion schedule of gemcitabine plus nab-paclitaxel. Frequency and severity of AEs and tolerability of the regimen will be collected and summarized by descriptive statistics. The maximum grade for each type of toxicity will be recorded for each patient, and frequency tables will be reviewed to determine toxicity patterns. All patients who have received at least one dose of the therapeutic agents will be evaluable for toxicity and tolerability., Up to 2 years|Disease control rate, Disease control rate is calculated as the proportion of patients who achieve a response and stable disease to therapy divided by the total number of evaluable patients. Disease control rate will be calculated along with corresponding 95% binomial CIs (assuming that the number of patients who respond is binomially distributed)., Up to 2 years|Relative dose intensity, Relative dose intensity is calculated as the ratio of "delivered" to the "planned" dose over the period of therapy and will be summarized using descriptive statistics., Up to 2 years|Progression-free survival (PFS), PFS will initially be modeled using Kaplan-Meier methods, resulting in median survival times with 95% CI, assuming sufficient events have occurred., From initiation of therapy to documented progression or death without progression, assessed up to 2 years|Overall survival (OS), OS will initially be modeled using Kaplan-Meier methods, resulting in median survival times with 95% CI, assuming sufficient events have occurred., From initiation of therapy to death from any cause, assessed up to 2 years</t>
  </si>
  <si>
    <t>Overall response rate (ORR), ORR will be assessed by Response Evaluation Criteria in Solid Tumors 1.1 in patients with advanced pancreatic adenocarcinoma to receive optimized infusion schedule of gemcitabine plus nab-paclitaxel. The ORR will be calculated as the proportion of patients who achieve a response to therapy divided by the total number of evaluable patients. All evaluable patients will be included in calculating the ORR for the study along with corresponding 95% binomial confidence intervals (CIs) (assuming that the number of patients who respond is binomially distributed)., Up to 2 years</t>
  </si>
  <si>
    <t>DRUG: Gemcitabine|DRUG: Nab-paclitaxel</t>
  </si>
  <si>
    <t>Metastatic Pancreatic Adenocarcinoma|Stage IV Pancreatic Cancer AJCC v8</t>
  </si>
  <si>
    <t>This phase II trial studies how well a biologically optimized infusion schedule of gemcitabine and nab-paclitaxel works in treating patients with pancreatic cancer that has spread to other places in the body (metastatic). Drugs used in chemotherapy, such as gemcitabine and nab-paclitaxel, work in different ways to stop the growth of tumor cells, either by killing the cells, by stopping them from dividing, or by stopping them from spreading. Altering the timing of the nab-paclitaxel infusion may improve response in patients with pancreatic cancer.</t>
  </si>
  <si>
    <t>https://clinicaltrials.gov/study/NCT04115163</t>
  </si>
  <si>
    <t>Biologically Optimized Infusion Schedule of Gemcitabine and Nab-Paclitaxel for the Treatment of Metastatic Pancreatic Cancer</t>
  </si>
  <si>
    <t>NCT04115163</t>
  </si>
  <si>
    <t>2016-0861|NCI-2017-00501|2016-0861</t>
  </si>
  <si>
    <t>Predictive and prognostic biomarkers in blood and tumor tissue, The relationship between biomarkers in blood and tumor tissue and efficacy, safety, pharmacokinetics, immunogenicity, or other biomarker endpoints will be assessed. Summary statistics for biomarkers and their corresponding changes (or percent changes) from baseline will be tabulated by planned study day and dose in each tumor group. The time-course of biomarker measures will be investigated graphically. If there is indication of meaningful pattern over time, further analysis (eg, by linear mixed model) may be performed to characterize the relationship. Methods such as, but not limited to, logistic regression will be used to explore possible associations between biomarker measures and clinical outcomes., Up to 4 years</t>
  </si>
  <si>
    <t>Objective response, Will be assessed by immune-modified RECIST, Up to 4 years|Progression free survival, Will be assessed by RECIST 1.1 (modified RECIST for pleural mesothelioma). Will be estimated using Kaplan-Meier method. The log-rank test will be performed to test the difference in time-to-event distributions between patient groups. Cox proportional hazards model may be utilized to include multiple covariates in the time-to-event analysis., The time from enrollment to the first occurrence of disease progression or death from any cause, whichever occurs first, assessed up to 4 years|Duration of response, Will be assessed by RECIST 1.1 (modified RECIST for pleural mesothelioma). For each tumor group the median duration of response and corresponding 2-sided 95% confidence interval will be reported., The time from the first occurrence of a documented objective response to disease progression or death from any cause, whichever occurs first, assessed up to 4 years|Overall survival, Will be estimated using Kaplan-Meier method. The log-rank test will be performed to test the difference in time-to-event distributions between patient groups. Cox proportional hazards model may be utilized to include multiple covariates in the time-to-event analysis., The time from enrollment to death from any cause, assessed up to 4 years|Progression free survival, Will be assessed by immune-modified RECIST, Up to 4 years|Duration of response, Will be assessed by immune-modified RECIST, Up to 4 years|Incidence of adverse events, Will be graded according to National Cancer Institute Common Terminology Criteria for Adverse Events, version 4.0. Verbatim adverse events and severity will be graded according to National Cancer Institute Common Terminology Criteria for Adverse Events version 4.0. The safety analyses will include all patients who received at least one dose of study treatment. Toxicity data will be summarized by frequency tables for each tumor type group. The association between the types and severity of toxicity and the tumor group will be evaluated. No formal statistical testing will be performed on these summary., Up to 4 years|Change in targeted vital signs, Baseline up to 4 years|Change in targeted clinical laboratory test results, Baseline up to 4 years</t>
  </si>
  <si>
    <t>Objective response, Will be assessed by Response Evaluation Criteria in Solid Tumors (RECIST) version 1.1 (modified RECIST for pleural mesothelioma). Will be defined as a complete response or partial response on two consecutive occasions 4 weeks apart as determined by an independent radiologist. For each tumor group, the best response rate and its 95% exact confidence interval will be estimated using the Clopper and Pearson method. The combination treatment will be assessed by performing the independent binomial test comparing the best response rate versus the historical control for each tumor group. The Bayesian classification and information sharing method proposed by Lee and Chen may be applied., Up to 4 years</t>
  </si>
  <si>
    <t>DRUG: Atezolizumab|BIOLOGICAL: Bevacizumab|OTHER: Laboratory Biomarker Analysis|OTHER: Pharmacological Study</t>
  </si>
  <si>
    <t>Appendix Adenocarcinoma|Human Papillomavirus-Related Anal Squamous Cell Carcinoma|Human Papillomavirus-Related Cervical Squamous Cell Carcinoma|Human Papillomavirus-Related Squamous Cell Carcinoma of the Penis|Human Papillomavirus-Related Vulvar Squamous Cell Carcinoma|Neuroendocrine Carcinoma|Pancreatic Neuroendocrine Tumor|Recurrent Merkel Cell Carcinoma|Recurrent Nasopharynx Carcinoma|Recurrent Peritoneal Malignant Mesothelioma|Recurrent Pleural Malignant Mesothelioma|Stage III Merkel Cell Carcinoma AJCC v7|Stage III Nasopharyngeal Carcinoma AJCC v7|Stage III Pleural Malignant Mesothelioma AJCC v7|Stage IV Merkel Cell Carcinoma AJCC v7|Stage IV Nasopharyngeal Carcinoma AJCC v7|Stage IV Pleural Malignant Mesothelioma AJCC v7|Stage IVA Nasopharyngeal Carcinoma AJCC v7|Stage IVB Nasopharyngeal Carcinoma AJCC v7|Stage IVC Nasopharyngeal Carcinoma AJCC v7|Vaginal Squamous Cell Carcinoma, Not Otherwise Specified</t>
  </si>
  <si>
    <t>This phase II trial studies how well atezolizumab and bevacizumab work in treating patients with rare solid tumors. Immunotherapy with monoclonal antibodies, such as atezolizumab and bevacizumab, may help the body's immune system attack the cancer, and may interfere with the ability of tumor cells to grow and spread.</t>
  </si>
  <si>
    <t>https://clinicaltrials.gov/study/NCT03074513</t>
  </si>
  <si>
    <t>Atezolizumab and Bevacizumab in Treating Patients With Rare Solid Tumors</t>
  </si>
  <si>
    <t>NCT03074513</t>
  </si>
  <si>
    <t>Immunitor LLC, Ulaanbaatar, Mongolia|National Cancer Center, Ulaanbaatar, Mongolia</t>
  </si>
  <si>
    <t>Panc-001</t>
  </si>
  <si>
    <t>Immunitor LLC</t>
  </si>
  <si>
    <t>Safety of V3-P, Toxicity or adverse side effects, such as diarrhea and vomiting, will be graded according to accepted standards, e.g., NCI CTEP CTCAE., 3 months|Effect of V3-P on sugar and bilirubin levels, Monthly evaluation of fasting glucose and bilirubin levels as a surrogate for pancreatic function, 3 months</t>
  </si>
  <si>
    <t>Effect of V3-P on tumor burden, Changes in CA19.9 tumor marker induced by daily dose of oral vaccine V3-P in an open label trial in patients with inoperable pancreatic cancer., 3 months</t>
  </si>
  <si>
    <t>BIOLOGICAL: V3-P</t>
  </si>
  <si>
    <t>Pancreatic Cancer Non-resectable</t>
  </si>
  <si>
    <t>Pancreatic cancer (PDA) is the most lethal form of cancer, and the fourth-leading cause of cancer-related death in the United States, with a survival rate of less than 7%.There are currently no treatments found to be effective for patients with advanced disease who are ineligible for surgery, a prognosis representing the majority of pancreatic cancer diagnoses. Pancreatic cancer is not amenable to chemotherapy as compared to other cancer types, leaving patients with practically no options except surgery.
We have made oral tableted therapeutic vaccine, V3-P, derived from pooled blood of patients with PDA in line with similar highly promising approach we have adopted for patients with hepatocellular carcinoma (HCC) and cholangiocarcinoma (CAA). Patients with PDA will be given one tablet per day of V3-P and followed up to see the outcome.</t>
  </si>
  <si>
    <t>V3-P</t>
  </si>
  <si>
    <t>https://clinicaltrials.gov/study/NCT03165591</t>
  </si>
  <si>
    <t>Open Label Immunotherapy Trial of Inoperable Pancreatic Cancer</t>
  </si>
  <si>
    <t>NCT03165591</t>
  </si>
  <si>
    <t>First Affiliated Hospital, Medical College of Zhejiang University, Hangzhou, Zhejiang, 310003, China|the First Affiliated Hospital, School of Medicine, Zhejiang University, Hangzhou, Zhejiang, 310009, China</t>
  </si>
  <si>
    <t>MULTIMODAL-1</t>
  </si>
  <si>
    <t>The Affiliated Hospital of the Chinese Academy of Military Medical Sciences|Nanjing Medical University</t>
  </si>
  <si>
    <t>Peripheral blood mononuclear cell, Using RNA seq technology to analyze differentially expressed genes in peripheral immune cells, During the 1-7 day period before surgery|Peripheral blood mononuclear cell, TCR/BCR-seq:Using multiple amplification to obtain the CDR3ï¼ˆcomplementarities determining region3ï¼‰ region of TCR and BCR and analyzing the VDJ rearrangement pattern, During the 1-7 day period before surgery|Peripheral blood mononuclear cell, Analyzing RNA expression in individual cells using scRNA-seq, During the 1-7 day period before surgery|Peripheral blood mononuclear cell, scTCR/BCR-seq:Using multiple amplification to obtain the CDR3ï¼ˆcomplementarities determining region3ï¼‰ region of TCR and BCR and analyzing the VDJ rearrangement pattern in individual cells, During the 1-7 day period before surgery|Peripheral blood mononuclear cell, Identification of open chromatin regions in individual cells using scATAC-seq technology, During the 1-7 day period before surgery|Peripheral blood mononuclear cell, Detecting the abundance and type of some markers for peripheral blood mononuclear cell using CYTOF technology, During the 1-7 day period before surgery|CT, Imaging data from the patient's initial visit, Within 1 month before surgery|MRI, Imaging data from the patient's initial visit, Within 1 month before surgery</t>
  </si>
  <si>
    <t>Prospective inclusion of 1000 patients with pancreatic cancer (early-stage pancreatic cancer accounts for approximately 75% of cases), 1000 patients with benign pancreatic diseases, and 1000 healthy individuals as controls. Peripheral blood samples were collected from newly diagnosed pancreatic cancer patients and healthy individuals. Using techniques such as plasma TCR/BCR-seq, CyTOF, and plasma proteomics, multi-modal individual immune characteristics were obtained and analyzed along with clinical information. An artificial intelligence predictive model was built based on these multi-modal individual immune characteristics to establish an early screening technique for pancreatic cancer. The sensitivity and specificity of this artificial intelligence model for early pancreatic cancer diagnosis were evaluated using an external multicenter sample test set.</t>
  </si>
  <si>
    <t>https://clinicaltrials.gov/study/NCT06495749</t>
  </si>
  <si>
    <t>Early Diagnosis of Pancreatic Cancer Via Deciphering Multi-modal Immunological Signatures</t>
  </si>
  <si>
    <t>NCT06495749</t>
  </si>
  <si>
    <t>Ordensklinikum Linz Barmherzige Schwestern, Linz, Upper Austria, 4010, Austria</t>
  </si>
  <si>
    <t>1199/2023</t>
  </si>
  <si>
    <t>Medical University Innsbruck</t>
  </si>
  <si>
    <t>Elisabethinen Hospital</t>
  </si>
  <si>
    <t>OS, Overall survival, After 12 months|ctDNA detection rate, Detection rate of ctDNA in peripheral blood using a cost-effective and clinical applicable small spectrum ddPCR analysis in order to enable immediate clinical implementation, Preoperatively</t>
  </si>
  <si>
    <t>DFS, Disease free survival, After 12 months</t>
  </si>
  <si>
    <t>PROCEDURE: Neoadjuvant chemotherapy instead of upfront surgery|PROCEDURE: Upfront surgery</t>
  </si>
  <si>
    <t>Pancreatic Cancer|Circulating Tumor Cell|Predictive Cancer Model</t>
  </si>
  <si>
    <t>This study evaluates the clinical prognostic impact (on DFS and OS) of liquid biopsy guided treatment vs. standard of care (physicians choice) in localized pancreatic cancer (despite because of CA 19-9 levels and computed tomography, upfront surgery is recommended by tumor board). ctDNA positive patients will receive neoadjvuant chemotherapy at current gold standard physicians choice instead of upfront surgery, because of assumed high biological risk for early recurrence.</t>
  </si>
  <si>
    <t>LIQUIPANC</t>
  </si>
  <si>
    <t>https://clinicaltrials.gov/study/NCT06391892</t>
  </si>
  <si>
    <t>Liquid Biopsy (ctDNA) Guided Treatment in Localized Pancreatic Cancer: Neoadjuvant CTX vs. Upfront Surgery</t>
  </si>
  <si>
    <t>NCT06391892</t>
  </si>
  <si>
    <t>Henan Cancer Hospital, Zhengzhou, Henan, China|Second Affiliated Hospital of Soochow University, Suzhou, Jiangsu, China|Shanghai Changhai Hospital, Shanghai, Shanghai Municipality, China|Shanghai General Hospital, Shanghai, Shanghai Municipality, China|Chongqing University Cancer Hospital, Chongqing, China|Tianjin Medical University General Hospital, Tianjin, China</t>
  </si>
  <si>
    <t>2028-06</t>
  </si>
  <si>
    <t>NrtPac-1|CTR20240312</t>
  </si>
  <si>
    <t>Chengdu New Radiomedicine Technology Co. LTD.</t>
  </si>
  <si>
    <t>Concentration of tumor biomarkers, Changes of tumor biomarkers through the study, Up to 52 weeks|Numeric rating scale (NRS) of pain, Changes of Numeric rating scale (NRS) score. Patients should choose from 4 main categories, totaling 11 scores (0-10): namely no pain (0), mild pain (1-3), moderate pain (4-6), severe pain (7-10). As the score increases, the intensity of pain also rises., Up to 52 weeks|Distribution of NRT6008 injection in human body and radioactivity of biological samples, Distribution of NRT6008 injection in human body and radioactivity of Yttrium-90 in blood, urine, and feces (if available), Up to 48 hours</t>
  </si>
  <si>
    <t>Objective response rate (ORR), According to Response Evaluation Criteria in Solid Tumors (RECIST) guidelines, version 1.1 (evaluated by the investigator and Independent Review Committee respectively), Up to 52 weeks|Duration of response (DOR), According to Response Evaluation Criteria in Solid Tumors (RECIST) guidelines, version 1.1 (evaluated by the investigator and Independent Review Committee respectively), Up to 52 weeks|Progression-free survival (PFS), According to Response Evaluation Criteria in Solid Tumors (RECIST) guidelines, version 1.1 (evaluated by the investigator and Independent Review Committee respectively), Up to 52 weeks|Overall survival (OS), How long the participant lives after the administration, Up to 52 weeks|Resection rate (R0 and R1), R0 (â‰¥1 mm margin), R1 (\&lt;1 mm clearance), Up to 52 weeks</t>
  </si>
  <si>
    <t>Maximum tolerated dose (MTD) or the recommended phase â…¡ dose (RP2D), Optimal dose for NRT6008 injection, 28 days after NRT6008 administration|Dose-limiting toxicity (DLT), Incidence rate of DLT, 28 days after NRT6008 administration|Adverse events (AE) and severe adverse events (SAE), Incidence rate and severity of AE and SAE, Up to 52 weeks</t>
  </si>
  <si>
    <t>DRUG: NRT6008 Injection + Systematic chemotherapy</t>
  </si>
  <si>
    <t>Unresectable Pancreatic Cancer</t>
  </si>
  <si>
    <t>This is a single arm, open label, multi-center phase I study, including phase Ia dose escalation and phase Ib dose expansion. Safety review committee (SRC) will be formed to monitor safety and efficacy data through the study. And the independent review committee (IRC) will be formed to monitor efficacy data through the study.</t>
  </si>
  <si>
    <t>https://clinicaltrials.gov/study/NCT06278454</t>
  </si>
  <si>
    <t>Safety and Efficacy of NRT6008 in Patients With Unresectable Locally Advanced Pancreatic Cancer (LAPC)</t>
  </si>
  <si>
    <t>NCT06278454</t>
  </si>
  <si>
    <t>USC / Norris Comprehensive Cancer Center, Los Angeles, California, 90033, United States|Hoag Memorial Hospital Presbyterian, Newport Beach, California, 92663, United States|Johns Hopkins University/Sidney Kimmel Cancer Center, Baltimore, Maryland, 21287, United States</t>
  </si>
  <si>
    <t>0S-16-18|NCI-2017-01432|0S-16-18|P30CA014089</t>
  </si>
  <si>
    <t>National Cancer Institute (NCI)|Van Andel Research Institute</t>
  </si>
  <si>
    <t>Overall survival, Kaplan-Meier curves will be used to show overall survival in each cohort. Median overall survival and 95% confidence intervals will be derived from Kaplan-Meier curves., From start of treatment until death due to any cause, assessed up to 2 years|Progression-free survival, Kaplan-Meier curves will be used to show progression-free survival in each cohort. Median progression-free survival and 95% confidence intervals will be derived from Kaplan-Meier curves., From start of treatment to time of progression per RECIST 1.1 or death whichever comes first, assessed up to 2 years</t>
  </si>
  <si>
    <t>Incidence of adverse events, Graded according to Common Terminology Criteria for Adverse Events version 4.03., Up to 56 days|Tumor response (dose expansion), Will be calculated by the percentage of patients having complete or partial response among all patients who have been treated at maximum tolerated dose/recommended phase II dose in each cohort. Will be assessed according to Response Evaluation Criteria in Solid Tumors (RECIST)., Up to 2 years</t>
  </si>
  <si>
    <t>BIOLOGICAL: Durvalumab|DRUG: Guadecitabine</t>
  </si>
  <si>
    <t>Extrahepatic Bile Duct Adenocarcinoma, Biliary Type|Gallbladder Adenocarcinoma, Biliary Type|Metastatic Pancreatic Adenocarcinoma|Recurrent Cholangiocarcinoma|Recurrent Gallbladder Carcinoma|Recurrent Hepatocellular Carcinoma|Recurrent Intrahepatic Cholangiocarcinoma|Recurrent Pancreatic Carcinoma|Stage III Gallbladder Cancer AJCC V7|Stage III Hepatocellular Carcinoma AJCC v7|Stage III Intrahepatic Cholangiocarcinoma AJCC v7|Stage III Pancreatic Cancer AJCC v6 and v7|Stage IIIA Gallbladder Cancer AJCC v7|Stage IIIA Hepatocellular Carcinoma AJCC v7|Stage IIIB Gallbladder Cancer AJCC v7|Stage IIIB Hepatocellular Carcinoma AJCC v7|Stage IIIC Hepatocellular Carcinoma AJCC v7|Stage IV Gallbladder Cancer AJCC v7|Stage IV Hepatocellular Carcinoma AJCC v7|Stage IV Pancreatic Cancer AJCC v6 and v7|Stage IVA Gallbladder Cancer AJCC v7|Stage IVA Hepatocellular Carcinoma AJCC v7|Stage IVA Intrahepatic Cholangiocarcinoma AJCC v7|Stage IVB Gallbladder Cancer AJCC v7|Stage IVB Hepatocellular Carcinoma AJCC v7|Stage IVB Intrahepatic Cholangiocarcinoma AJCC v7|Unresectable Gallbladder Carcinoma|Unresectable Pancreatic Carcinoma</t>
  </si>
  <si>
    <t>This phase Ib trial studies the side effects and best dose of guadecitabine and how well it works when given together with durvalumab in treating patients with liver, pancreatic, bile duct, or gallbladder cancer that has spread to other places in the body. Guadecitabine may stop the growth of tumor cells by blocking some of the enzymes needed for cell growth. Monoclonal antibodies, such as durvalumab, may block tumor growth in different ways by targeting certain cells. Giving guadecitabine and durvalumab may work better in treating patients with liver, pancreatic, bile duct, or gallbladder cancer.</t>
  </si>
  <si>
    <t>https://clinicaltrials.gov/study/NCT03257761</t>
  </si>
  <si>
    <t>Guadecitabine and Durvalumab in Treating Patients With Advanced Liver, Pancreatic, Bile Duct, or Gallbladder Cancer</t>
  </si>
  <si>
    <t>NCT03257761</t>
  </si>
  <si>
    <t>2026-11</t>
  </si>
  <si>
    <t>PREVENPANC</t>
  </si>
  <si>
    <t>Hospital Universitario de Canarias|Hospital Universitario MarquÃ©s de Valdecilla|Hospital Universitario Ramon y Cajal|Hospital de Cruces|Hospital Universitario de Puerta de Hierro|Clinica Universidad de Navarra, Universidad de Navarra|Complexo Hospitalario de Ourense</t>
  </si>
  <si>
    <t>Hospital Clinic of Barcelona</t>
  </si>
  <si>
    <t>Establish a Spanish Multicenter Network for Collaborative Research on Pancreatic Cancer Prevention in Our Setting ("PREVENPANC"), Create a Cohort with Clinical Information and Biological Samples:
Establish a cohort comprising individuals with and without pancreatic pathology as a control group for future projects within the PREVENPANC network., November 2025</t>
  </si>
  <si>
    <t>Identification of Pancreatic Cancer Risk Groups within the General Population, \*Clinical Protocol:
\- Establish the most effective strategy for identifying individuals with a hereditary predisposition to PC., Until March 2026|Identification of Pancreatic Cancer Risk Groups within the General Population, \*Translational Protocol:
\- Evaluate the pathogenicity of identified genetic variants through in vitro functional studies using the generation and modification of 3D pancreatic organoids., Until March 2026</t>
  </si>
  <si>
    <t>Identification of Pancreatic Cancer Risk Groups within the General Population, \*Clinical Protocol:
\- Identify the factors and risk groups globally associated with pancreatic cancer (PC)., Until March 2026|Identification of Pancreatic Cancer Risk Groups within the General Population, \*Clinical Protocol:
\- Determine the prevalence of germline genetic mutations in individuals diagnosed with PC within the population-based cohort over one year., Until March 2026|Identification of Pancreatic Cancer Risk Groups within the General Population, \*Translational Protocol:
\- Discover and validate new hereditary genes associated with an increased risk of PC through targeted sequencing using a multigene panel., Until March 2026|Evaluate Screening Strategies in High-Risk Individuals, \*Clinical Protocol:
-Identify specific risk factors associated with pancreatic cancer (PC) in families with familial pancreatic cancer (FPC) or hereditary pancreatic cancer (HPC)., Until October 2026|Evaluate Screening Strategies in High-Risk Individuals, \*Clinical Protocol:
-Determine the prevalence of PC in families diagnosed with FPC and HPC in our setting., Until October 2026|Evaluate Screening Strategies in High-Risk Individuals, \*Clinical Protocol:
\- Assess the efficacy of PC screening strategies in these high-risk groups (FPC and HPC)., Until October 2026|Evaluate Screening Strategies in High-Risk Individuals, \*Translational Protocol:
-Evaluate the non-invasive diagnostic yield of selected mentioned miRNAs as biomarkers for PC screening and early diagnosis in FPC and HPC groups using qRT-PCR., Until October 2026</t>
  </si>
  <si>
    <t>GENETIC: Multigene panel|DIAGNOSTIC_TEST: Other|DIAGNOSTIC_TEST: miRNA measurement in blood|GENETIC: Generation of 3D Pancreatic Organoids</t>
  </si>
  <si>
    <t>Pancreatic Cancer, Adult|Hereditary Pancreatic Cancer|Familial Pancreatic Cancer</t>
  </si>
  <si>
    <t>Background: Pancreatic cancer (PC) is an aggressive cancer with only a 7% 5-year survival rate, primarily due to late-stage diagnosis. In Spain, its incidence is rising, and by 2030, it is expected to become the second leading cause of cancer-related death worldwide. Approximately 3% of PCs occur in the context of hereditary pancreatic cancer (HPC) predisposition syndromes. Studies have shown that up to 40% of genetic mutations associated with PC in individuals under 60 years old would not have been identified using traditional clinical criteria for genetic testing. Presymptomatic genetic testing is recommended for relatives of patients with hereditary syndromes to identify those at higher risk of PC and to include them in screening programs to alter the natural history of the disease. However, there is no robust evidence supporting the best tool for early diagnosis in at-risk individuals. Currently, screening relies on endoscopic ultrasound or magnetic resonance imaging, which yield suboptimal results.
Aims: By studying the clinical, molecular, and genetic characteristics of PC patients and their families, this project aims to identify factors conferring higher PC risk and to adopt preventive measures while evaluating the efficacy of current screening strategies. Additionally, the project includes a traslational subproject to identify new hereditary genes associated with increased PC risk and novel molecules (biomarkers, specifically miRNAs) with diagnostic potential. These biomarkers could serve as non-invasive tools to identify individuals at increased risk of PC through blood tests, enabling preventive measures or early diagnosis.
Given the low incidence of PC (albeit with high mortality), collaborative studies are essential to achieve meaningful results. The current project represents the first Spanish multicenter population-based registry for PC, integrating clinical data and biological sample collection alongside a control group. Its goal is to prevent PC and foster collaboration between basic research and clinical application in Spain within a proven collaborative framework.
Establishing the best strategy to detect high-risk individuals for PC within the general population.
Identifying new PC risk genes to expand the identification of at-risk individuals.
Determining effective prevention strategies for high-risk individuals. Creating a national network, "PREVENPANC," for collaborative PC research, including the collection of biological samples (blood) from all enrolled patients.</t>
  </si>
  <si>
    <t>https://clinicaltrials.gov/study/NCT06760741</t>
  </si>
  <si>
    <t>PREVENPANC Project: a Spanish Multicenter Study for Pancreatic Cancer Prevention</t>
  </si>
  <si>
    <t>NCT06760741</t>
  </si>
  <si>
    <t>Academic Medical Center, Amsterdam, 1105 AZ, Netherlands</t>
  </si>
  <si>
    <t>2011-08</t>
  </si>
  <si>
    <t>2010-08</t>
  </si>
  <si>
    <t>2009-08</t>
  </si>
  <si>
    <t>AMCmedonc08/345</t>
  </si>
  <si>
    <t>Academisch Medisch Centrum - Universiteit van Amsterdam (AMC-UvA)</t>
  </si>
  <si>
    <t>Time to treatment failure, Every 3 months during the first 2 years, and every 6 months thereafter.|Overall survival, Every 3 months during the first 2 years, and every 6 months thereafter.|Toxicity profile, During treatment: assessments on day 1 every cycle (3 weeks). After treatment: every 3 months during the first 2 years, and every 6 months thereafter.|Pharmacodynamics: biomarkers in blood and tumor tissue, Day 1, 8 and 22 during treatment</t>
  </si>
  <si>
    <t>phase I part: assessment of the dose limiting toxicity, During treatment: assessments on day 1 every cycle (3 weeks). After treatment: every 3 months during the first 2 years, and every 6 months thereafter|phase II part: response rate, Assessments after every 3 cycles (9 weeks).</t>
  </si>
  <si>
    <t>DRUG: Capecitabine|DRUG: Cetuximab|DRUG: Everolimus</t>
  </si>
  <si>
    <t>In this study the investigators want to determine the activity and safety of concurrent interruption of the MAPK and PI3K pathways by EGFR and mTOR inhibition in patients with metastatic pancreatic cancer.</t>
  </si>
  <si>
    <t>https://clinicaltrials.gov/study/NCT01077986</t>
  </si>
  <si>
    <t>Everolimus, Cetuximab and Capecitabine in Patients With Metastatic Pancreatic Cancer</t>
  </si>
  <si>
    <t>NCT01077986</t>
  </si>
  <si>
    <t>First Department of Medicine, Albert Szent-GyÃ¶rgyi Medical and Pharmaceutical Centre, University of Szeged, Szeged, CsongrÃ¡d megye, 6725, Hungary</t>
  </si>
  <si>
    <t>41085-6/2019EÃœIG</t>
  </si>
  <si>
    <t>Hungarian Pancreatic Study Group (HPSG)</t>
  </si>
  <si>
    <t>University of Pecs</t>
  </si>
  <si>
    <t>mortality of pancreatic ductal adenocarcinoma in new-onset diabetic patients, This will be evaluated using yes/no questions as part of a questionnaire filled out by the doctor who examines the patients., 36 months|the proportion of localised and resectable pancreatic ductal adenocarcinoma, Will be appraised after collecting and summarizing all the collected medical information., 36 months|change in body weight, Measuring the body weight of the patient and the data is recorded in the questionaire., 36 months|Change in fasting blood glucose and HbA1c, Based on the laboratory measurements., 36 months|Antidiabetic medications and the risk of pancreatic ductal adenocarcinoma, According to the anwers of the patients recorded on the questionnaire., 36 months|presence of concomitant diseases, According to the physical examinations and laboratory parameters also the anwers of the patients recorded on the questionnaire, 36 months|smoking and alcohol intake, According to the anwers of the patients recorded on the questionnaire., 36 months|The sensitivity, specificity, positive and negative predictive values, and accuracy of the biomarker test, Will be appraised after collecting and summarizing all the collected medical information., 36 months|Cost-benefit analysis, Healthcare cost spent on each patient will be calculated by a healthcare economist after the trial is completed., 36 months</t>
  </si>
  <si>
    <t>incidence of pancreatic ductal adenocarcinoma in patients with new-onset diabetes, This will be evaluated using yes/no questions on carcinoma ductale, then the data will be summarized in order to determine the incidence., 36 months</t>
  </si>
  <si>
    <t>Diabetes Mellitus|Diabetes|Diabetes Mellitus, Type 2|Diabetes type2|Cancer of Pancreas|Pancreas Neoplasm|Pancreas Adenocarcinoma|Pancreatic Cancer</t>
  </si>
  <si>
    <t>The aim of this study is to accomplish the early diagnosis of pancreatic cancer, in patients over 60 years of age with newly diagnosed diabetes. Only patients with type 2 diabetes are meant to be included. The early diagnosis of pancreatic cancer could be the way to enable efficient cure for the patients.</t>
  </si>
  <si>
    <t>NODES</t>
  </si>
  <si>
    <t>https://clinicaltrials.gov/study/NCT04164602</t>
  </si>
  <si>
    <t>The Occurence of Pancreatic Cancer Studied in Association With Newly Diagnosed Diabetes in the Elderly</t>
  </si>
  <si>
    <t>NCT04164602</t>
  </si>
  <si>
    <t>2015-05</t>
  </si>
  <si>
    <t>RU021205I|NCI-2013-02388|RU021205I</t>
  </si>
  <si>
    <t>Change in circulating growth factors and soluble receptors (e.g., bFGF, VEGF, PLGF, sVEGFR1 and 2, collagen IV, FGF23), The relationship between these biomarkers and clinical outcome in this patient population will be explored. Statistical methods include: two-sample t-tests with adjustment for multiple comparisons of continuous biomarker variables between treatment groups, Wilcoxon and Kruskal-Wallis tests and chi-square tests for ordinal categorical variables between groups, regression methods to assess the prognostic factors on molecular targets, and Kaplan-Meier survival methods for time to disease progression or time to target resistance., Baseline to 30 days after completion of study treatment|Banking of archival tissue for future research, Baseline|Plasma levels of circulating angiogenic factors and soluble receptors, The relationship between these biomarkers and clinical outcome will be explored in this patient population., Up to 30 days after completion of study treatment</t>
  </si>
  <si>
    <t>Time to treatment failure, Kaplan-Meier methodology will be used to estimate the distribution of survival and provide point estimates at various time points., Calculated as the time between registration and the date of ending treatment, assessed up to 3 years|Time to progression, Kaplan-Meier methodology will be used to estimate the distribution of survival and provide point estimates at various time points., Calculated as the time between registration and disease progression, assessed up to 3 years|Overall survival, Kaplan-Meier methodology will be used to estimate the distribution of survival and provide point estimates at various time points., Estimated as the time between registration and death, assessed up to 3 years|Duration of response, Time from best response to the date of progressive disease (or date of last disease assessment, for patients having not progressed), assessed up to 3 years|Biochemical response, classified according to RECIST v1.1, Assessed using categorical data analysis., Up to 3 years|Radiographic response, classified according to RECIST v1.1, Assessed using categorical data analysis., Up to 3 years|Incidence of adverse events graded according to National Cancer Institute (NCI) CTCAE version 4.0, Maximum severity of each adverse event (AE) will be summarized using summary statistics, graphical techniques, and categorical methods, thereafter summarized by patient cohort. AEs will be also reviewed and summarized in consideration of relationship to study treatment (i.e., attribution)., Up to 3 years</t>
  </si>
  <si>
    <t>Progression-free survival, Confidence intervals for the estimate of 6-month PFS will be calculated using the method of Duffy and Santner., 6 months</t>
  </si>
  <si>
    <t>DRUG: dovitinib lactate|OTHER: pharmacological study|OTHER: laboratory biomarker analysis</t>
  </si>
  <si>
    <t>Gastrinoma|Glucagonoma|Insulinoma|Pancreatic Polypeptide Tumor|Recurrent Islet Cell Carcinoma|Somatostatinoma</t>
  </si>
  <si>
    <t>This phase II trial studies how well dovitinib lactate works in treating patients with pancreatic neuroendocrine tumors. Dovitinib lactate may stop the growth of tumor cells by blocking some of the enzymes needed for cell growth.</t>
  </si>
  <si>
    <t>https://clinicaltrials.gov/study/NCT02108782</t>
  </si>
  <si>
    <t>Dovitinib Lactate in Treating Patients With Pancreatic Neuroendocrine Tumors</t>
  </si>
  <si>
    <t>NCT02108782</t>
  </si>
  <si>
    <t>2010-10</t>
  </si>
  <si>
    <t>NCI-2010-02196|NCI-2010-02196|CDR0000685267|2009-0734|2009-0734|8354|P30CA016672|U01CA062461</t>
  </si>
  <si>
    <t>Changes in drug-induced molecular markers, Baseline to up to day 1 of course 4|Changes in molecular markers, Baseline to up to day 1 of course 4</t>
  </si>
  <si>
    <t>Anti-tumor activity as determined by RECIST, Up to 30 days after completion of study treatment</t>
  </si>
  <si>
    <t>Incidence of dose-limiting toxicities (DLTs) for the combination of cixutumumab and everolimus with octreotide acetate, Analysis will be performed using a patient summary of the number of cycles of study drug administered by initial dose level, and will be presented including a flag for DLTs which occurred during course 1. The recommended Phase II dose will also be presented., 21 days|Pharmacodynamic markers in blood and tumor tissue, Descriptive statistics for the changes from baseline in blood and tissue biomarkers will be presented by response category in an attempt to characterize these changes with respect to efficacy., Up to day 1 of course 4|Pharmacokinetic parameters, Descriptive statistics will be used for plasma drug concentration data. Calculated parameters will include maximum concentration and minimum concentration., Pre-dose and day 1 of courses 1-7|Safety profile of cixutumumab and everolimus with octreotide acetate among patients with advanced neuroendocrine tumors, defined by the incidence of adverse events, Safety data will be tabulated for all patients who receive any amount of study medication. These data will include adverse events and laboratory parameters. Adverse events will be tabulated by body system, preferred term, severity and relation to treatment. The tabulation of adverse events will be done using the CTCAE version 4.0., Up to 30 days after completion of study treatment</t>
  </si>
  <si>
    <t>BIOLOGICAL: Cixutumumab|DRUG: Everolimus|OTHER: Laboratory Biomarker Analysis|DRUG: Octreotide Acetate|OTHER: Pharmacological Study</t>
  </si>
  <si>
    <t>Gastrin-Producing Neuroendocrine Tumor|Lung Carcinoid Tumor|Metastatic Digestive System Neuroendocrine Tumor G1|Pancreatic Glucagonoma|Pancreatic Insulinoma|Pancreatic Polypeptide Tumor|Paraganglioma|Recurrent Digestive System Neuroendocrine Tumor G1|Recurrent Merkel Cell Carcinoma|Recurrent Pancreatic Neuroendocrine Carcinoma|Regional Digestive System Neuroendocrine Tumor G1|Somatostatin-Producing Neuroendocrine Tumor|Stage III Merkel Cell Carcinoma|Stage IV Merkel Cell Carcinoma|Thyroid Gland Medullary Carcinoma</t>
  </si>
  <si>
    <t>This phase I trial studies the side effects and best dose of cixutumumab when given together with everolimus and octreotide acetate in treating patients with advanced low- or intermediate-grade neuroendocrine cancer. Monoclonal antibodies, such as cixutumumab, may find tumor cells and help carry tumor-killing substances to them. Everolimus may stop the growth of tumor cells by blocking some of the enzymes needed for cell growth. Octreotide acetate may interfere with the growth of tumor cells and slow the growth of neuroendocrine cancer. Giving cixutumumab together with everolimus and octreotide acetate may be a better treatment for neuroendocrine cancer.</t>
  </si>
  <si>
    <t>https://clinicaltrials.gov/study/NCT01204476</t>
  </si>
  <si>
    <t>Cixutumumab, Everolimus, and Octreotide Acetate in Treating Patients With Advanced Low to Intermediate Grade Neuroendocrine Carcinoma</t>
  </si>
  <si>
    <t>NCT01204476</t>
  </si>
  <si>
    <t>Winthrop University Hospital, Mineola, New York, 11501, United States|Thomas Jefferson University, Philadelphia, Pennsylvania, 19107, United States|Joe Arrington Cancer Research &amp; Treatment Center, Lubbock, Texas, 79410, United States|Carmel Medical Center, Haifa, Israel|Rambam Medical Center, Haifa, Israel|Hadassah Medical Organization, Jerusalem, Israel|Meir Medical Center, Kfar Saba, Israel|Galil Maaravi, Nahariya, Israel|Tel Aviv Medical Center, Tel Aviv, Israel</t>
  </si>
  <si>
    <t>2014-05</t>
  </si>
  <si>
    <t>2013-01</t>
  </si>
  <si>
    <t>BC-PAN-02</t>
  </si>
  <si>
    <t>Anchiano Therapeutics Israel Ltd.</t>
  </si>
  <si>
    <t>Overall Survival (OS), OS was calculated from the date of consent until death due to any cause., 24 months|Response Rate of Target Lesion, Response rate will be assessed both for the primary target tumor lesion alone and overall, including development of metastases. Target tumor lesions are identified and the longest diameter of the target lesion is measured by the Response Evaluation Criteria in Solid Tumors (RECIST) 1.1 guidelines.
Complete response: Disappearance of all target lesions. Any pathological lymph nodes (whether target or non-target) must have reduction in short axis to \&lt;10 mm.
Partial Response: At least a 30% decrease in the sum of diameters of target lesions, taking as reference the baseline sum diameters.
Progressive Disease: At least a 20% increase in the sum of diameters of target lesions, taking as reference the smallest sum on study. In addition to the relative increase of 20%, the sum must also show an increase of at least 5 mm.
Stable Disease: Neither sufficient shrinkage to qualify for PR nor sufficient increase to qualify for PD, taking as reference the smallest sum diameters while on study., 8 weeks|Resectability of the Target Tumor Lesion, Resectability of the target tumor lesion was determined by CT/MRI as defined in the National Comprehensive Cancer network (NCCN) guidelines. Resectable tumors have no arterial tumor contact (celiac axis \[CA\], superior mesenteric artery \[SMA\], or common hepatic artery \[CHA\]) and no tumor contact with the superior mesenteric vein (SMV) or portal vein (PV) or â‰¤180Â° contact without vein contour irregularity. \*Not Applicable refers to another clinically significant abnormality that interfered with resectability determination of the target tumor lesion., an average of 16 weeks|Quality of Life (QoL) Assessed by Karnofsky Performance Status (KPS), Quality of life will be assessed by the The Karnofsky Performance Status (KPS) Index. KPS scores over time will be compared to those at baseline and changes from baseline will be presented.
KPS scores are on a scale (0, 10, 20, 30, 40, 50, 60, 70, 80, 90, 100) of 0 (dead) to 100 (Normal no complaints; no evidence of disease)., Screening, Visit 4 (post gemcitabine induction), Visit 9 (5 weeks), Visit 13 (9 weeks)|Quality of Life Using the Functional Assessment of Cancer Therapy-General (FACT-G) Questionnaire, The FACT-G is a 27-item compilation of general questions divided into 4 primary QoL domains: physical well-being, social/family well-being, emotional well-being and functional well-being. The total FACT-G scores will be summarized by descriptive statistics (e.g., n, mean, median, standard deviation and range). The individual FACT-G score will be presented by frequency and percentage. Scores range from 0-108. High total scores represent better general QoL., Screening, Visit 4 (post gemcitabine induction), Visit 9 (5 weeks), Visit 13 (9 weeks), every 6 months after Visit 13|Serological Tumor Marker: CA 19-9, Serum was collected for quantitative measurement of CA 19-9., 24 months|Extent of Exposure - Gemcitabine Total Exposure (g), Measured by the average and median number of exposure of the patients to BC-819 and gemcitabine., 24 months|Extent of Exposure - Gemcitabine Total Number of Treatments, Measured by the average and median number of treatments of the patients to BC-819 and gemcitabine., 24 months|Extent of Exposure - BC-819 Total Exposure (mg), Measured by the average and median exposure of the patients to BC-819 and gemcitabine., 24 months|Extent of Exposure - BC-819 Total Number of Treatments, Measured by the average and median number of treatments of the patients to BC-819 and gemcitabine., 24 months</t>
  </si>
  <si>
    <t>Progression-free Survival (PFS), To compare the effect of intratumoral endoscopic ultrasound injection of BC-819 administered with intravenous gemcitabine on progression-free survival. PFS was defined as the time from the date of consent until objective tumor progression or death. Median PFS by Kaplan-Meier analysis was used for evaluation. The target tumor lesion was identified and the longest diameter of the target lesion was measured according to Response Evaluation Criteria in Solid Tumors (RECIST) 1.1 guidelines. For disease evaluations after treatment, scans conducted at baseline that were used for tumor measurements were repeated., 24 months</t>
  </si>
  <si>
    <t>BIOLOGICAL: Biological/Vaccine: BC-819</t>
  </si>
  <si>
    <t>Pancreas, Adenocarcinoma</t>
  </si>
  <si>
    <t>This is a multicenter, open label, randomized, phase 2b study, designed to evaluate the safety and efficacy of patients with locally advanced pancreatic adenocarcinoma following intratumoral administration of BC-819 and intravenously administered gemcitabine. Intratumoral injections of BC-819 will be performed using endoscopic ultrasound (EUS).
Primary Objective: To assess the effect of intratumoral endoscopic ultrasound injection of BC-819 administered with intravenous gemcitabine on progression-free survival.
Secondary Objectives: To compare the effects of intratumoral injection of BC-819 administered in combination with intravenous gemcitabine vs. intravenous gemcitabine alone on:
Overall survival, Response rate, Resectability of the target tumor lesion, Quality of life, Safety, Serological Tumor Marker: CA 19-9, Duration of response, Failure-free survival</t>
  </si>
  <si>
    <t>LAPC-BC-819</t>
  </si>
  <si>
    <t>https://clinicaltrials.gov/study/NCT01413087</t>
  </si>
  <si>
    <t>Efficacy and Safety of BC-819 and Gemcitabine in Patients With Locally Advanced Pancreatic Adenocarcinoma</t>
  </si>
  <si>
    <t>NCT01413087</t>
  </si>
  <si>
    <t>Taiwan Cooperative Oncology Group, National Health Research Institutes, Taipei, Taiwan</t>
  </si>
  <si>
    <t>TCOG T1216</t>
  </si>
  <si>
    <t>National Cheng-Kung University Hospital|National Taiwan University Hospital</t>
  </si>
  <si>
    <t>National Health Research Institutes, Taiwan</t>
  </si>
  <si>
    <t>tumor response, Efficacy evaluations: objective tumor response according to RECIST 1.1, From date of registration until the date of definition of MTD or first documented progression or date of death from any cause, whichever came first, assessed up to 28weeks.|Overall survival, Overall survival: defined as the time from the date of first study treatment to the date of patient death, due to any cause, or to the last date the patient was known to be alive. The primary analysis population for the overall survival will be per-protocol population. The endpoint will also be analyzed in the intent-to-treat population. Kaplan-Meier estimates will be calculated for the overall survival., Overall survival will be assessed. From date of registration until the date of death, assessed up to 60 months.</t>
  </si>
  <si>
    <t>MTD of Oxaliplatin, Dose-limiting toxicity (DLT),patients will be enrolled in cohort of 3 to receive escalating dose of Oxaliplatin at three dose levels (level I, 60 mg/m2, level II, 75 mg/m2 and level III, 85 mg/m2)or more of defined events., From date of registration until the date of definition of MTD or first documented progression or date of death from any cause, whichever came first, assessed up to 28weeks.</t>
  </si>
  <si>
    <t>DRUG: Oxaliplatin|DRUG: Albumin-Bound Paclitaxel /nab-Paclitaxel|DRUG: S-1|DRUG: LV</t>
  </si>
  <si>
    <t>Gastric Cancer in Situ|Pancreatic Cancers|Biliary Cancers</t>
  </si>
  <si>
    <t>The primary purpose of the study is to determine the maximal tolerated dose (MTD) of Oxaliplatin in this phase I study. The secondary objectives are to determine the response rate, progression free survival, overall survival, and safety profiles.
Eligible patients will receive a triplet chemotherapy consisting of nab-paclitaxel (AbraxaneÂ®) 150 mg/m2 IVD 30 min followed by Oxaliplatin 60 - 85 mg/m2 IVD 2hr at D1, plus oral S-1 35mg/m2 and Leucovorin 30mg twice daily from D1 to D7, every 14 days as a cycle till disease progression.</t>
  </si>
  <si>
    <t>SOLAR</t>
  </si>
  <si>
    <t>https://clinicaltrials.gov/study/NCT03162510</t>
  </si>
  <si>
    <t>Biweekly SOLAR, as First-line C/T in Pts With Gastric, Pancreatic and Biliary Cancers</t>
  </si>
  <si>
    <t>NCT03162510</t>
  </si>
  <si>
    <t>Various Cancer Centres, Rosario, Argentina|NSIA- Lagos University Teaching Hospital Cancer Centre, Lagos, Nigeria|Babraham Research Institute, Cambridge, CB22 3AT, United Kingdom|Dysplasia Diagnostics Limited, London, W1W 7LT, United Kingdom</t>
  </si>
  <si>
    <t>CCANED-CIPHER</t>
  </si>
  <si>
    <t>Javier Toledo</t>
  </si>
  <si>
    <t>Sensitivity and Specificity of the AI-Based Diagnostic Tool (Phase 1), Calculate the diagnostic accuracy of the AI-based tool in detecting cancer among participants., Baseline|Feasibility of Platelet Transcriptomic Profiling Implementation, Assess the practicality of sample collection, processing, and analysis in a clinical setting., Phase 1 - 2 years|Development of Predictive Models for Treatment Outcomes (Phase 2), Create and validate predictive models that integrate platelet and immune cell RNA profiles to predict treatment response and progression-free survival., Phase 2 - Two years|Identification of Biomarkers Predictive of Relapse and Drug Resistance (Phase 2), Identify RNA biomarkers predictive of relapse and drug resistance at the 6-month follow-up., Baseline to 6 months post-therapy initiation</t>
  </si>
  <si>
    <t>Identification of Platelet RNA Biomarkers Distinguishing Cancer Patients from Controls, Utilise AI-based transcriptomic analysis of platelet RNA to identify biomarkers that differentiate between cancer patients and cancer-free controls., Baseline (single time point)|Identification of RNA Biomarkers Correlating with Therapeutic Response (Phase 2), Identify RNA biomarkers from immune cells and platelets that correlate with clinical treatment response, as measured by standard criteria (e.g., RECIST), Baseline to 6 months post-therapy initiation|Association Between Immune Cell Transcriptomes and AI-Based Platelet Signals, Evaluate how changes in immune cell transcriptomes are associated with signals detected by the AI-based platelet profiling tool., Baseline to 6 months post-therapy initiation</t>
  </si>
  <si>
    <t>DIAGNOSTIC_TEST: DiNanoQ: A multi-cancer early detection (MCED) blood test|OTHER: DiNanoTrack: Therapeutic Response Monitoring Blood Test</t>
  </si>
  <si>
    <t>Brest Cancer|Lung Cancer (NSCLC)|Pancreatic Cancer, Adult|Prostate Cancers|Ovarian Cancer|Colorectal Cancer|Glioblastoma (GBM)|Liver Carcinoma</t>
  </si>
  <si>
    <t>The purpose of the CCANED-CIPHER study is to develop and validate an AI-based blood test for early cancer detection and to monitor treatment effectiveness in cancer patients. This two-phase, multi-center observational study aims to identify specific transcriptomic biomarkers in platelets and immune cells that distinguish cancer patients from healthy individuals and correlate with treatment outcomes. By analysing blood samples using artificial intelligence, the study seeks to create a safe, non-invasive method to enhance cancer diagnosis and monitor treatment responses over time.</t>
  </si>
  <si>
    <t>https://clinicaltrials.gov/study/NCT06717295</t>
  </si>
  <si>
    <t>The CCANED-CIPHER Study: Early Cancer Detection and Treatment Response Monitoring Using AI-Based Platelet and Immune Cell Transcriptomic Profiling</t>
  </si>
  <si>
    <t>NCT06717295</t>
  </si>
  <si>
    <t>2007-11</t>
  </si>
  <si>
    <t>2007-01</t>
  </si>
  <si>
    <t>I 68805|RPCI-I-68805</t>
  </si>
  <si>
    <t>Allocation: |Intervention Model: |Masking: NONE|Primary Purpose: TREATMENT</t>
  </si>
  <si>
    <t>Proportion of patients with positive resection margins, including microscopic (R1) or gross (R2) positive resection margins|Median survival|Time to recurrence|Overall survival|Number of circulating endothelial precursor cells (CEC) and their VEGFR expression as measured by flow cytometry at baseline and after the start of neoadjuvant therapy|Correlation of CEC number and VEGFR expression with margin positivity, survival, and recurrence|Changes in blood volume, blood flow, mean transit time, and color flow maps of the tumor as measured by dynamic contrast-enhanced spiral CT scan at baseline and after completion of neoadjuvant therapy|Toxicity</t>
  </si>
  <si>
    <t>Feasibility and safety|Margin status after pancreatic resection</t>
  </si>
  <si>
    <t>BIOLOGICAL: bevacizumab|DRUG: capecitabine|DRUG: gemcitabine hydrochloride|OTHER: flow cytometry|OTHER: laboratory biomarker analysis|PROCEDURE: adjuvant therapy|PROCEDURE: computed tomography|PROCEDURE: neoadjuvant therapy</t>
  </si>
  <si>
    <t>RATIONALE: Drugs used in chemotherapy, such as gemcitabine and capecitabine, work in different ways to stop the growth of tumor cells, either by killing the cells or by stopping them from dividing. Monoclonal antibodies, such as bevacizumab, can block tumor growth in different ways. Some block the ability of tumor cells to grow and spread. Others find tumor cells and help kill them or carry tumor-killing substances to them. Bevacizumab may also stop the growth of tumor cells by blocking blood flow to the tumor. Giving gemcitabine and capecitabine together with bevacizumab may kill more tumor cells.
PURPOSE: This clinical trial is studying the side effects and how well giving gemcitabine and capecitabine together with bevacizumab works in treating patients with pancreatic cancer that can be removed by surgery.</t>
  </si>
  <si>
    <t>https://clinicaltrials.gov/study/NCT00524069</t>
  </si>
  <si>
    <t>Gemcitabine, Capecitabine, and Bevacizumab in Treating Patients With Pancreatic Cancer That Can Be Removed By Surgery</t>
  </si>
  <si>
    <t>NCT00524069</t>
  </si>
  <si>
    <t>The Jones Clinic, Memphis, Tennessee, 38138, United States|Vanderbilt-Ingram Cancer Center, Nashville, Tennessee, 37232-6838, United States</t>
  </si>
  <si>
    <t>2013-05</t>
  </si>
  <si>
    <t>2010-12</t>
  </si>
  <si>
    <t>VICC GI 1016|NCI-2010-02123</t>
  </si>
  <si>
    <t>Biomarker Evaluation, Serum will be tested for biomarkers that may be predictive of response, optional per patient consent., Pre-treatment and 1 week post-treatment</t>
  </si>
  <si>
    <t>Best Response, Number of patients in each response category, per RECIST v1.1, summarized as follows for target lesion criteria (see RECIST v1.1 for additional details): complete response (CR),disappearance of target lesions; partial response (PR), \&gt;=30% decrease in sum of longest diameter of target lesions; progressive disease (PD), \&gt;=20% increase in sum of LD of target lesions or appearance of new lesions; stable disease (SD), insufficient change in target lesions or new lesions to qualify as either PD or SD. Patients are categorized according to the best response achieved prior to occurrence of progressive disease, where best response hierarchy is CR\&gt;PR\&gt;SD\&gt;PD., On-treatment date, to date of disease progression (assessed up to 1 year)|Overall Survival, Estimated probable duration of life from on-study date to date of death from any cause, using the Kaplan-Meier method with censoring (see analysis population description for additional details), study entry to date of death or last date known alive (assessed over 2.5 yrs)|Number of Patients With Each Worst Grade Toxicity, Count of patients according to the worst-grade toxicity experienced by each, where worst-grade toxicity is per NCI common toxicity criteria: grade 1, mild; grade 2, moderate; grade 3, severe; grade 4, life-threatening; grade 5, death, On study date to 30 days following final dose of study drug</t>
  </si>
  <si>
    <t>Disease Control Rate, Per RECIST criteria v. 1.0: measurable lesions: complete response (CR) disappearance of target lesions, partial response (PR) \&gt; 30% decrease in the sum of the longest diameter (LD) of target lesions, stable disease (SD) neither sufficient decrease nor increase of the sum of smallest sum of the LD of target lesions, and progressive disease (PD) \&gt; 20% increase in the sum of the LD of target lesions or appearance of new lesions. Disease control is defined as CR + PR + SD after 8 weeks of therapy., at 8 weeks from the start of therapy</t>
  </si>
  <si>
    <t>DRUG: STA-9090|RADIATION: Radiologic imaging|PROCEDURE: blood draw</t>
  </si>
  <si>
    <t>Adenocarcinoma of the Pancreas|Recurrent Pancreatic Cancer|Stage IV Pancreatic Cancer</t>
  </si>
  <si>
    <t>RATIONALE: Heat shock protein (HSP)90 inhibitor STA-9090 may stop the growth of tumor cells by blocking some of the proteins needed for cell growth. PURPOSE: This phase II trial is studying how well hsp90 inhibitor STA-9090 works as second- or third-line therapy for the treatment of patients with metastatic pancreatic cancer.</t>
  </si>
  <si>
    <t>https://clinicaltrials.gov/study/NCT01227018</t>
  </si>
  <si>
    <t>PhII Study STA-9090 as Second or Third-Line Therapy for Metastatic Pancreas Cancer</t>
  </si>
  <si>
    <t>NCT01227018</t>
  </si>
  <si>
    <t>University of Colorado at Denver Health Sciences Center, Aurora, Colorado, 80045, United States|Roswell Park Cancer Institute, Buffalo, New York, 14263, United States</t>
  </si>
  <si>
    <t>I 150109|NCI-2009-01326|I 150109</t>
  </si>
  <si>
    <t>Overall response rate (Phase II), Will be computed with a corresponding exact 95% confidence interval., Up to 1 year|Differences in biomarkers between responders and non-responders (Phase II), Baseline and days 1 and 15 of course 1|PK parameters (Phase II), Will be summarized in each cohort of patients. Comparison of PK parameters among the dose levels will be performed using non-parametric statistical methods for K-independent samples., Baseline and days 1 and 15 of course 1|Correlation of predicted drug concentration or area under the curve (AUC) with biomarker response for each drug and/or in combination (Phase II), Baseline and days 1 and 15 of course 1|Toxicity and adverse events as assessed by NCI CTCAE v3.0, All toxicities and adverse events in the Phase I and Phase II portions will be summarized with frequencies and descriptive measures., Up to 30 days post-treatment</t>
  </si>
  <si>
    <t>Overall survival (Phase II), The estimated distribution of overall survival will be obtained using the product-limit based Kaplan-Meier method. Estimates of quantities such as median survival will be obtained., Time from date of subject enrollment to the date of death due to any cause, assessed up to 6 months|Maximum tolerated dose of everolimus (Phase I), Assessed by National Cancer Institute (NCI) CTCAE v3.0., 28 days</t>
  </si>
  <si>
    <t>DRUG: sorafenib tosylate|DRUG: everolimus|OTHER: laboratory biomarker analysis|OTHER: pharmacogenomic studies|OTHER: pharmacological study</t>
  </si>
  <si>
    <t>Acinar Cell Adenocarcinoma of the Pancreas|Duct Cell Adenocarcinoma of the Pancreas|Recurrent Pancreatic Cancer|Stage IV Pancreatic Cancer|Unspecified Adult Solid Tumor, Protocol Specific</t>
  </si>
  <si>
    <t>This phase I/II trial is studying the side effects and best dose of everolimus when given together with sorafenib tosylate and to see how well they work in treating patients with advanced solid tumors and metastatic pancreatic cancer that does not respond to gemcitabine hydrochloride. Sorafenib tosylate and everolimus may stop the growth of tumor cells by blocking some of the enzymes needed for cell growth. Sorafenib tosylate may also stop the growth of pancreatic cancer by blocking blood flow to the tumor. Giving sorafenib tosylate together with everolimus may kill more tumor cells.</t>
  </si>
  <si>
    <t>https://clinicaltrials.gov/study/NCT00981162</t>
  </si>
  <si>
    <t>Sorafenib Tosylate and Everolimus in Treating Patients With Advanced Solid Tumors and Metastatic Pancreatic Cancer That Does Not Respond to Gemcitabine Hydrochloride</t>
  </si>
  <si>
    <t>NCT00981162</t>
  </si>
  <si>
    <t>CHU Saint-Etienne, Saint-Etienne, France|Institut CancÃ©rologique Lucien Newirth (ICLN), Saint-Priest-en-Jarez, 42270, France</t>
  </si>
  <si>
    <t>20CH035|2020-A00393-36</t>
  </si>
  <si>
    <t>Centre Hospitalier Universitaire de Saint Etienne</t>
  </si>
  <si>
    <t>Serum CA19.9 concentration, Measure by blood sample result Threshold for Comparison of diagnostic performance compared to serum adiponectin concentration, Months : 0, 3, 6, 9, 12|Tumor response and progression rates according to RECIST v1.1, Tumor response and progression rates defined according to RECIST v1.1 criteria according to a serum threshold of the prognostic biomarker to be identified by logistic regression analyzes., Month 12|Progression-free survival, Months : 24|Overall survival, Months : 24|Serum adiponectin concentration, Measure by blood sample result Serum adiponectin concentration to correlate with cancer progression or not., Months : 3, 6, 9, 12</t>
  </si>
  <si>
    <t>Serum adiponectin concentration, Measure by blood sample result Serum adiponectin concentration threshold for which the specificity will be 100% for the diagnosis of pancreatic cancer with a sensitivity of 80%., Months : 0</t>
  </si>
  <si>
    <t>BIOLOGICAL: Blood sample</t>
  </si>
  <si>
    <t>Adenocarcinoma</t>
  </si>
  <si>
    <t>This study is about pancreatic cancer. If the diagnostic cancer is done at an early stage (\&lt;2cm), the chances of recovery are very good.
But the main problem is there is not any detections means for this cancer. Sadly, when there is a cancer diagnostic , it's already too late in the majority of cases, because the cancer is in an advanced case.
Today, there is no any effective means of detection... Blood markers can be a simple means of early detection</t>
  </si>
  <si>
    <t>SERPAN</t>
  </si>
  <si>
    <t>https://clinicaltrials.gov/study/NCT04374175</t>
  </si>
  <si>
    <t>SERum-bank for PANcreatic Cancer</t>
  </si>
  <si>
    <t>NCT04374175</t>
  </si>
  <si>
    <t>Princess Margaret Cancer Centre, Toronto, Ontario, M5G 2M9, Canada</t>
  </si>
  <si>
    <t>2023-01</t>
  </si>
  <si>
    <t>2021-01</t>
  </si>
  <si>
    <t>DOME|19-6280</t>
  </si>
  <si>
    <t>AstraZeneca</t>
  </si>
  <si>
    <t>Incidence of treatment-emergent adverse events (AEs), To assess the safety and tolerability of durvalumab and oleclumab in specific disease states in PDAC, NSCLC and SCCHN, 2 years|Overall survival (OS), 2 years|Relapse-free survival (RFS), 2 years|Progression-free survival (PFS), 2 years|Pathological response rate in "Window" cohorts, 2 years</t>
  </si>
  <si>
    <t>cfMeDIP-seq-based assays of blood samples collected serially on study. Association between cfMeDIP and Toxicity (defined as â‰¥ Grade 2 immune- adverse event (AE) as per CTCAE 5.0), Identify cfMeDIP-seq-based predictive signature(s) that are correlated with specific outcome to durvalumab and oleclumab such as response/resistance or occurrence of toxicity in pancreatic ductal adenocarcinoma (PDAC), non-small-cell carcinoma (NSCLC) and squamous cell carcinoma of head and neck (SCCHN)., 2 years|Objective response rate (ORR) according to Response Evaluation Criteria in Solid Tumors (RECIST) version 1.1, 2 years|Disease control rate (DCR) according to Response Evaluation Criteria in Solid Tumors (RECIST) version 1.1, 2 years|Duration of response (DoR), 2 years</t>
  </si>
  <si>
    <t>BIOLOGICAL: Durvalumab|BIOLOGICAL: Oleclumab</t>
  </si>
  <si>
    <t>Pancreatic Ductal Adenocarcinoma|Non-small Cell Lung Cancer|Squamous Cell Carcinoma of Head and Neck</t>
  </si>
  <si>
    <t>This is a phase II, single center, open label, multi-cohort platform study to identify a signature in tumor tissues, blood or stool that might help identify participants who are more likely to experience tumor shrinkage or side effects from the combination of the study drugs durvalumab and oleclumab. In addition, this study will see if participants with certain types of advanced cancer benefit from the experimental drug combination of durvalumab and oleclumab, will evaluate the safety and tolerability of durvalumab and oleclumab, and to understand the effects that durvalumab and oleclumab have at a molecular level in tumor cells and their effects on the immune system. This study will look at subjects with locally advanced or recurrent/metastatic pancreatic ductal adenocarcinoma (PDAC), non-small-cell carcinoma (NSCLC) and squamous cell carcinoma of head and neck (SCCHN).
Within each cancer type, 40 patients will be enrolled (for a total of 120 patients on study): 20 patients will be enrolled with locally advanced disease ("window") and treated with durvalumab 1500 mg given by IV x 1 dose and oleclumab 3000 mg x 2 doses every 2 weeks prior to definitive therapy (e.g. surgery), and 20 patients will be enrolled with recurrent/metastatic ("metastatic") disease and treated with durvalumab 1500 mg given by IV every 4 weeks and oleclumab 3000 mg given by IV every 2 weeks x 4 doses then IV every 4 weeks till disease progression, toxicity, withdrawal of subject consent, or another discontinuation reason. For locally advanced PDAC patients, approximately 10 of the 20 subjects may receive 6-8 cycles of modified FOLFIRINOX (mFFX) prior to the administration of durvalumab and oleclumab.</t>
  </si>
  <si>
    <t>DOME</t>
  </si>
  <si>
    <t>https://clinicaltrials.gov/study/NCT04262388</t>
  </si>
  <si>
    <t>A Multi-Cancer, Multi-State, Platform Study of Durvalumab (MEDI4736) and Oleclumab (MEDI9447) in Pancreatic Adenocarcinoma, Non-Small Cell Lung Cancer and Squamous Cell Carcinoma of the Head and Neck to Correlate Clinical, Molecular and Immunologic Parameters With DNA Methylation</t>
  </si>
  <si>
    <t>NCT04262388</t>
  </si>
  <si>
    <t>Stanford University Medical Center, Stanford, California, 94305, United States</t>
  </si>
  <si>
    <t>2018-01</t>
  </si>
  <si>
    <t>IRB-22412|NCI-2011-03497|SU-10282011-8571|NET0012|END0012|4593</t>
  </si>
  <si>
    <t>Shaheen Shagufta</t>
  </si>
  <si>
    <t>Treatment-related Toxicity, Patients will be monitored for hematologic (blood and lymphatic), gastrointestinal (stomach and gut), renal (kidney), liver (metabolic), neurological, and systemic (constitutional) toxicities (treatment-related adverse events). Toxicity events occurring during treatment will be tabulated for each indicated organ system, and listed separated for serious and non-serious events, with the toxicity attribution indicated. The outcome is reported as the number of events, a number without dispersion., 18 months|Progression-free Survival (PFS), Progression-free survival (PFS) means the length of time that participants survive without disease (tumor) progression, and was assessed using Kaplan-Meier analysis. The outcome is given as the mean in months with standard error of the mean., 82 months|Overall Survival (OS), Time from the date of enrollment to the date of death due to any cause or the last date the patient was known to be alive (censored observation) at the date of data cutoff for the final analysis. The results will be reported as median in months
The length of overall survival (OS) of participants was assessed by Kaplan-Meier analysis. The outcome is given as the median in months with full range., 82 mo|O6-methylguanine DNA Methyltransferase (MGMT) Status by Immunohistochemistry (IHC), O6-alkylguanine DNA alkyltransferase is a protein that in humans is encoded by the gene "O6-methylguanine DNA methyltransferase" (MGMT). Deficiency of the gene product, ie, the protein, is refereed to as "MGMT deficiency," and is thought to be predictive of response to temozolomide and is more often associated with pancreatic NETs.
MGMT status in pre-treatment biopsy specimens was to be assessed by immuno-histochemistry (IHC), and associated to best clinical response. The outcome is reported by the the number of patients that were IHC-positive (MGMT detected) or IHC-negative (MGMT not detected), and by best clinical response \[ie, complete response (CR), partial response (PR), stable disease (SD), or progressive disease (PD)\]. The outcome is reported as a number without dispersion., 18 months|O6-methylguanine DNA Methyltransferase (MGMT) by Promoter Methylation, O6-alkylguanine DNA alkyltransferase is a protein that in humans is encoded by the gene "O6-methylguanine DNA methyltransferase" (MGMT). Deficiency of the gene product, ie, the protein, is refered to as "MGMT deficiency," and is thought to be predictive of response to temozolomide and is more often associated with pancreatic NETs.
MGMT status in pre-treatment biopsy specimens was to be assessed by extent of genetic promoter methylation (an analysis of DNA), and correlated to subject survival.
MGMT status in pre-treatment biopsy specimens was to be assessed by promoter methylation assessment (PM), and associated to best clinical response. The outcome is reported by the the number of patients that were PM-positive (MGMT detected) or PM-negative (MGMT not detected), and by best clinical response \[ie, complete response (CR), partial response (PR), stable disease (SD), or progressive disease (PD)\]. The outcome is reported as a number without dispersion., 18 months</t>
  </si>
  <si>
    <t>Radiographic Response (RR), Tumor response to treatment with the combination of capecitabine \&amp; temozolomide plus bevacizumab in patients with metastatic or unresectable pancreatic neuroendocrine tumors was assessed per Response Evaluation Criteria in Solid Tumors Criteria (RECIST v1.1) for target lesions. Response is defined as:
* Complete Response (CR) = Disappearance of all target lesions
* Partial Response (PR) = â‰¥ 30% decrease in the sum of the longest diameter of target lesions
* Overall Response (OR) = CR + PR
* Progressive disease (PD) = 20% increase in the sum of the longest diameter of target lesions, and/or the appearance of one or more new lesion(s)
* Stable disease (SD) = Small changes that do not meet any of the above criteria
The outcome is reported as the number of participants who between 3 and 18 months after treatment initiation achieve CR, PR, or clinical response (PR + CR), each a number without dispersion., 18 months</t>
  </si>
  <si>
    <t>DRUG: Capecitabine|DRUG: Temozolomide|BIOLOGICAL: Bevacizumab</t>
  </si>
  <si>
    <t>Gastrinoma|Glucagonoma|Insulinoma|Pancreatic Polypeptide Tumor|Recurrent Islet Cell Carcinoma|Recurrent Pancreatic Cancer|Somatostatinoma|Stage III Pancreatic Cancer|Stage IV Pancreatic Cancer</t>
  </si>
  <si>
    <t>The purpose of this research is to evaluate the effectiveness and safety of a combination of capecitabine, temozolomide and bevacizumab in the treatment of advanced pancreatic neuroendocrine tumors.</t>
  </si>
  <si>
    <t>https://clinicaltrials.gov/study/NCT01525082</t>
  </si>
  <si>
    <t>Capecitabine, Temozolomide, and Bevacizumab for Metastatic or Unresectable Pancreatic Neuroendocrine Tumors</t>
  </si>
  <si>
    <t>NCT01525082</t>
  </si>
  <si>
    <t>Samsung Medical Center, Seoul, 06351, South Korea</t>
  </si>
  <si>
    <t>2020-12-106</t>
  </si>
  <si>
    <t>Samsung Medical Center</t>
  </si>
  <si>
    <t>Overall survival rate, The percentage of people in a group who are still alive for a certain period of time after they were started adjuvant chemotherapy for pancreatic cancer, From date of initiation of adjuvant chemotherapy after surgery until the date of death from any cause, assessed up to 36 months</t>
  </si>
  <si>
    <t>OTHER: Organoid</t>
  </si>
  <si>
    <t>The investigators create organoid from the pancreatic cancer tissue obtained via EUS-FNA and EUS-FNB within the pancreatic cancer diagnostic process. And also the investigators create organoid from the pancreatic cancer tissue obtained after surgery as part of the pancreatic cancer treatment process. Check for the reactivity to anti-cancer drugs through cell viability assay after treating with various anti-cancer drugs, such as anti-cancer drugs used as neoadjuvant chemotherapy for pancreatic cancer to the organoid. Also, perform genomic analysis on each organoid, and then check if there are any unique genomic mutations for each organoid. By recognizing the relationship between the unique genomic mutations and reactivity to the anti-cancer drug within pancreatic cancer patients eligible for surgery, the investigators aim to strategize appropriate neoadjuvant chemotherapy before surgery, thus developing a platform to predict the outcomes of each patient.</t>
  </si>
  <si>
    <t>https://clinicaltrials.gov/study/NCT04777604</t>
  </si>
  <si>
    <t>Development of a Prediction Platform for Neoadjuvant Treatment and Prognosis in Pancreatic Cancer Using Organoid</t>
  </si>
  <si>
    <t>NCT04777604</t>
  </si>
  <si>
    <t>First Affiliated Hospital of Fujian Medical University, Fuzhou, Fujian, China|Fujian Provincial Hospital, Fuzhou, Fujian, China|Mengchao Hepatobiliary Hospital of Fujian Medical University, Fuzhou, Fujian, China|Zhangzhou Affiliated Hospital of Fujian Medical University, Zhangzhou, Fujian, China</t>
  </si>
  <si>
    <t>2027-05</t>
  </si>
  <si>
    <t>2027-03</t>
  </si>
  <si>
    <t>IEC-SG-029-3.0</t>
  </si>
  <si>
    <t>Fujian Provincial Hospital</t>
  </si>
  <si>
    <t>Overall survival, OS, The Overall survival (OS) was defined as the time between receiving treatment and observing death or loss of follow-up for any reason., From date of enrollment until the date of death from any cause, assessed up to 60 months|Progression free survival, PFS, The Progression free survival (PFS) was defined as the time between the start of treatment and the progression of intrahepatic and/or extrahepatic tumors, or the occurrence of death or loss of follow-up for any reason., From date of enrollment until the date of first documented progression or date of death from any cause, whichever came first, assessed up to 60 months|Disease control rate, DCR, The Disease control rate (DCR) was defined as the complete response (CR) rate or the partial response (PR) rate or stable disease (SD) rate according to RECIST v1.1., Four weeks after the initiation of medication until the day before surgery|Toxicity Adverse events, Grade 1-5 AEs according to NCI-CTCAE V5.0., From the initiation of medication, with recordings made whenever an adverse reaction occurs, assessed up to 60 months</t>
  </si>
  <si>
    <t>Objective response rate, ORR, The Objective response rate (ORR) was defined as the complete response (CR) rate or the partial response (PR) rate according to RECIST v1.1., Four weeks after the initiation of medication until the day before surgery</t>
  </si>
  <si>
    <t>DRUG: Anlotinib combined with Sintilimab</t>
  </si>
  <si>
    <t>Locally Advanced Pancreatic Cancer|Metastatic Pancreatic Cancer</t>
  </si>
  <si>
    <t>This study is a prospective, single-arm, multicenter, phase Ib/II clinical trial that treats previously untreated patients with locally advanced or metastatic pancreatic cancer using mFOLFIRINOX in combination with anlotinib and sintilimab. The purpose of this trial is to evaluate the efficacy and safety of this treatment regimen and to preliminarily explore the correlation between biomarkers and treatment outcomes.</t>
  </si>
  <si>
    <t>https://clinicaltrials.gov/study/NCT06761027</t>
  </si>
  <si>
    <t>mFOLFIRINOX Plus Anlotinib and Sintilimab for Advanced Pancreatic Cancer</t>
  </si>
  <si>
    <t>NCT06761027</t>
  </si>
  <si>
    <t>UPMC Hillman Cancer Center, Pittsburgh, Pennsylvania, 15232, United States</t>
  </si>
  <si>
    <t>HCC 10-123</t>
  </si>
  <si>
    <t>David A. Clump, MD, PhD</t>
  </si>
  <si>
    <t>Acute Toxicities Associated With SBRT, Percentage of patients that experienced acute toxicity (defined as toxicity occurring within 3 months of completion of SBRT). Toxicities were graded according to the Common Terminology Criteria for Adverse Events (CTCAE) v 4., Up to 24 months|Late Toxicities Associated With SBRT, Percentage of patients that experienced late toxicity (defined as toxicity occurring after 3 months of completion of SBRT). Toxicities were graded according to the Common Terminology Criteria for Adverse Events (CTCAE) v 4., Up to 24 months|2-year Progression-free Survival (PFS), Percentage of patients that did not experience disease progression at 2 years. For patients that undergo surgical resection, local progression will be defined as disease recurrence detected on follow-up imaging (CT or FDG-PET/CT) that is located within the SBRT target volume., Up to 24 months|Time to Progression (TTP), The time from enrollment to disease progression. For patients that undergo surgical resection, local progression will be defined as disease recurrence detected on follow-up imaging (CT or FDG-PET/CT) that is located within the SBRT target volume., Up to 24 months|Overall Survival (OS), The length of time from enrollment to confirmed death from any cause., Up to 24 months|Overall Survival (OS) at 1-year, Percentage of patients alive at 1-year (death from any cause)., Up to 12 months|Overall Survival (OS) at 2-years, Percentage of patients alive at 2-years (death from any cause)., Up to 12 months|Quality of Life (QoL) FACT-G, The FACT-G is a 27 item questionnaire that assesses physical, social/family, emotional, and functional well-being, provided to patients and self-administered prior to SBRT, after completion of SBRT, and at each follow-up. The survey takes 5 minutes to complete and employs as five-point scale from 0 (not at all) to 4 (very much). Subscale scores added to obtain total score. Scoring range is between 0-108 points. Negatively worded items are reverse scored prior to summing so that higher subscale and total scores indicate better QoL., Up to 24 months (before treatment (baseline), shortly after neo-adjuvant treatment, shortly after surgery, shortly after SBRT, shortly after Adjuvant treatment)</t>
  </si>
  <si>
    <t>Local Progression-free Survival (LPFS) at 1-year, Percentage of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12 months|Local Progression-free Survival (LPFS) at 2-years, Percentage of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24 months|Local Progression-free Survival (LPFS), Percentage of patients without disease progression in target lesion from time from enrollment until one month. Death or development of distant disease is not regarded as an event. For patients that undergo surgical resection, local progression will be defined as disease recurrence detected on follow-up imaging (CT or FDG-PET/CT) that is located within the SBRT target volume., Up to 24 months|Regional Progression-free Survival (RPFS), Time duration that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24 months|Regional Progression-free Survival (RPFS) at 2-years, Percentage of patients that did not experience progressive disease (PD) in the target lesion. Death or development of distant disease was not regarded as an event. For patients that underwent surgical resection, local progression was defined as disease recurrence detected on follow-up imaging (CT or FDG-PET/CT) that is located within the SBRT target volume., Up to 24 months|Distant Metastasis-free Survival (DMFS) at 2 Years, Percentage of patients that did not experience distant metastasis. Death or development of distant disease was not regarded as an event. For patients that underwent surgical resection, local progression was defined as disease recurrence detected on follow-up imaging (CT or FDG-PET/CT) that is located within the SBRT target volume., Up to 24 months|Distant Metastasis-free Survival (DMFS), Percentage of patients without distant disease metastasis (progression of disease beyond local target lesion)., Up to 24 months</t>
  </si>
  <si>
    <t>RADIATION: Stereotactic Body Radiation Therapy (SBRT)</t>
  </si>
  <si>
    <t>Adenocarcinoma of the Pancreas</t>
  </si>
  <si>
    <t>The current study seeks to further investigate the impact of Stereotactic Body Radiation Therapy following pancreatic resection with a close or positive margin. The investigators hope to improve local control, and through the use of a shortened treatment schedule, allow patients to begin systemic therapy earlier.</t>
  </si>
  <si>
    <t>https://clinicaltrials.gov/study/NCT01357525</t>
  </si>
  <si>
    <t>SBRT for Close or Positive Margins After Resection of Pancreatic Adenocarcinoma</t>
  </si>
  <si>
    <t>NCT01357525</t>
  </si>
  <si>
    <t>2020-05</t>
  </si>
  <si>
    <t>I 265214|NCI-2015-01597|I 265214|P30CA016056</t>
  </si>
  <si>
    <t>Changes in CA19-9 expression levels (Phase II), The CA19-9 expression will be reported by time as mean, median, standard deviation, and percentiles. Changes in expression will be evaluated using the paired t-test or Wilcoxon signed rank test, as appropriate., Baseline to 2 years|Incidence of adverse events graded according to the NCI CTCAE version 4.0, The frequency of toxicities will be tabulated by grade across all dose levels and cycles. The frequency of toxicities will also be tabulated for the dose estimated to be the MTD and RP2D in phase Ib., Up to 28 days after completion of study treatment|Objective tumor response (Phase II), The objective tumor responses will be reported as frequencies and relative frequencies, with the response rates estimated with Clopper-Pearson 95% confidence intervals., Up to 2 years|Progression free survival (Phase II), The progression free survival will be summarized using standard Kaplan-Meier methods, with estimates of median survival and given survival rates (i.e., 1 year) will be obtained with 95% confidence intervals., Up to 2 years|Potential associations between response rate and tumor biomarkers (Phase II), Will be evaluated using logistic regression models and associated exact methods., Up to 2 years</t>
  </si>
  <si>
    <t>Incidence of dose-limiting toxicity (DLT) graded according to the National Cancer Institute (NCI) Common Terminology Criteria for Adverse Events (CTCAE) version 4.0 (Phase Ib), Up to 28 days|Maximum tolerated dose (MTD) and recommended phase II dose of BGJ398 in combination with mFOLFIRINOX, defined as the dose with a probability of DLT of 0.30 graded according to the NCI CTCAE version 4.0 (Phase Ib), The MTD will be estimated using isotonic regression (cumulative cohort design)., 28 days|Overall survival (Phase II), The overall survival will be summarized using Kaplan-Meier methods, from which an estimate of the 6-month survival rate and corresponding standard error will be obtained using the methods proposed by Breslow and Day., Time from the start of the study treatment until death, last follow-up or drop-out, assessed at 6 months</t>
  </si>
  <si>
    <t>DRUG: Fluorouracil|DRUG: Irinotecan Hydrochloride|OTHER: Laboratory Biomarker Analysis|DRUG: Oxaliplatin|DRUG: pan FGFR Kinase Inhibitor BGJ398|OTHER: Pharmacological Study</t>
  </si>
  <si>
    <t>Colon Adenocarcinoma|Metastatic Pancreatic Adenocarcinoma|Pancreatic Adenocarcinoma|Pancreatic Ductal Adenocarcinoma|Rectal Adenocarcinoma|Stage III Pancreatic Cancer|Stage IIIA Colon Cancer|Stage IIIA Rectal Cancer|Stage IIIB Colon Cancer|Stage IIIB Rectal Cancer|Stage IIIC Colon Cancer|Stage IIIC Rectal Cancer|Stage IV Pancreatic Cancer|Stage IVA Colon Cancer|Stage IVA Rectal Cancer|Stage IVB Colon Cancer|Stage IVB Rectal Cancer</t>
  </si>
  <si>
    <t>This phase Ib/II trial studies the side effects and best dose of pan fibroblast growth factor receptor (FGFR) kinase inhibitor BGJ398 when given together with fluorouracil, irinotecan hydrochloride and oxaliplatin (combination chemotherapy) in treating patients with untreated pancreatic cancer that has spread to another place in the body. Pan FGFR kinase inhibitor BGJ398 may stop the growth of tumor cells by blocking some of the enzymes needed for cell growth. Drugs used in chemotherapy, such as fluorouracil, irinotecan hydrochloride and oxaliplatin, work in different ways to stop the growth of tumor cells, either by killing the cells, by stopping them from dividing, or by stopping them from spreading. Giving pan FGFR kinase inhibitor BGJ398 together with fluorouracil, irinotecan hydrochloride and oxaliplatin may be a better treatment for pancreatic cancer.</t>
  </si>
  <si>
    <t>https://clinicaltrials.gov/study/NCT02575508</t>
  </si>
  <si>
    <t>Pan FGFR Kinase Inhibitor BGJ398 and Combination Chemotherapy in Treating Patients With Untreated Metastatic Pancreatic Cancer</t>
  </si>
  <si>
    <t>NCT02575508</t>
  </si>
  <si>
    <t>Henry Ford Cancer-Detroit, Detroit, Michigan, 48201, United States</t>
  </si>
  <si>
    <t>HFH-23-03</t>
  </si>
  <si>
    <t>Gilead Sciences</t>
  </si>
  <si>
    <t>Henry Ford Health System</t>
  </si>
  <si>
    <t>Exploratory Endpoint, Correlation between Trop-2 expression and overall response rates and progression-free and overall survivals, 18 months</t>
  </si>
  <si>
    <t>Adverse Events (AEs), Measure toxicity using National Cancer Information Center (NCIC) criteria v4.0. Measurement, Through study completion, an average of 18 months|Objective response rate (ORR), Cross sectional imaging and RECIST criteria, Through study completion, an average of 18 months|Duration of Response (DoR), Time from best response measured by RECIST until progression, 18 months|Progression-free Survival (PFS), Survival from starting treatment until progression, 18 months|Overall Survival (OS), Survival from starting treatment until death, 18 months</t>
  </si>
  <si>
    <t>Primary Endpoint, Recommended phase 2 dose (RP2D), 18 months</t>
  </si>
  <si>
    <t>DRUG: Capecitabine|DRUG: Sacituzumab govetican</t>
  </si>
  <si>
    <t>Gastrointestinal Cancer</t>
  </si>
  <si>
    <t>This is a Phase I study to evaluate the safety and tolerability of sacituzumab govitecan in combination with capecitabine for advanced gastrointestinal cancers after progression on standard therapy, and to assess correlation of outcomes with the biomarker Trop-2.</t>
  </si>
  <si>
    <t>https://clinicaltrials.gov/study/NCT06065371</t>
  </si>
  <si>
    <t>Sacituzumab Govitecan in Combination With Capecitabine for Advanced Gastrointestinal Cancers After Progression on Standard Therapy</t>
  </si>
  <si>
    <t>NCT06065371</t>
  </si>
  <si>
    <t>Mayo Clinic in Arizona, Scottsdale, Arizona, 85259, United States|Mayo Clinic in Rochester, Rochester, Minnesota, 55905, United States</t>
  </si>
  <si>
    <t>ROR1741|NCI-2021-13899|ROR1741|17-011198</t>
  </si>
  <si>
    <t>Late grade 3 or higher GI AEs, Late grade 3 or higher GI AEs attributable to hypofractionated concurrent CRT, 3 months to 2 years after CRT|Local-regional recurrence, Defined as disease recurrence within the residual pancreas, anastomosis, celiac or superior mesenteric plexus, or regional lymphatic stations with or without metastatic disease, estimated from the time of registration. Metastatic disease will be defined as tumor recurrence in a distant nodal or organ site., 2 years after CRT|Progression free survival (PFS), Defined as freedom from local-regional or metastatic progression or death of any cause, estimated from the time of registration., 2 years after CRT|Overall survival (OS), Defined as freedom from any cause of death, estimated from the time of registration., 2 years after CRT or until death</t>
  </si>
  <si>
    <t>Acute grade 3 or higher GI AEs, Acute grade 3 or higher gastrointestinal (GI) adverse events (AEs) possibly, probably, or definitely related to hypofractionated concurrent chemoradiotherapy (CRT), Up to 3 months after CRT</t>
  </si>
  <si>
    <t>RADIATION: Moderately Hypofractionated RT</t>
  </si>
  <si>
    <t>This study will observe side effects for patients who receive a 3-week course of radiation and chemotherapy for pancreas cancer. Blood samples will be collected before and after treatment to assess pancreas cancer DNA levels and its impact on outcomes.</t>
  </si>
  <si>
    <t>https://clinicaltrials.gov/study/NCT03902600</t>
  </si>
  <si>
    <t>A Study of Photon and Proton Chemoradiotherapy as Definitive or Neoadjuvant Therapy in Non-Metastatic Pancreatic Cancer</t>
  </si>
  <si>
    <t>NCT03902600</t>
  </si>
  <si>
    <t>University Medical Center Utrecht, Utrecht, Utrecht, 3584 CX, Netherlands</t>
  </si>
  <si>
    <t>2013-07</t>
  </si>
  <si>
    <t>UMCU-12-628</t>
  </si>
  <si>
    <t>UMC Utrecht</t>
  </si>
  <si>
    <t>Safety, Safety of the procedure, expressed in proportion of patients experiencing treatment-induced toxicity grade 3 or more according to the CTC-AE 4.0 due to the complete procedure within 90 days of the last radiation, 90 days of last irradiation</t>
  </si>
  <si>
    <t>RADIATION: 24 Gy in 3 fractions</t>
  </si>
  <si>
    <t>Pancreatic cancer has a very poor survival, due to late diagnosis and lack of sufficient treatment options for locally advanced tumors and metastasized patients. High dose radiotherapy with small margins seems feasible with current technical possibilities, e.g. by fiducial guided stereotactic radiotherapy. In this study, we want to evaluate safety and technical feasibility for cone beam CT guided stereotactic radiotherapy for locally advanced pancreatic carcinoma.</t>
  </si>
  <si>
    <t>https://clinicaltrials.gov/study/NCT01898741</t>
  </si>
  <si>
    <t>Cone-beam CT Guided Stereotactic Radiation Therapy for Locally Advanced Pancreatic Cancer</t>
  </si>
  <si>
    <t>NCT01898741</t>
  </si>
  <si>
    <t>Northwestern University, Chicago, Illinois, 60611, United States|Case Western Reserve University, Cleveland, Ohio, 44106, United States|University of Pennsylvania/Abramson Cancer Center, Philadelphia, Pennsylvania, 19104, United States|Fox Chase Cancer Center, Philadelphia, Pennsylvania, 19111, United States|Vanderbilt University/Ingram Cancer Center, Nashville, Tennessee, 37232, United States</t>
  </si>
  <si>
    <t>NCI-2014-01425|NCI-2014-01425|EA2131|U10CA180820|U10CA021115</t>
  </si>
  <si>
    <t>Overall Survival, Assessed every 3 months for 2 years|Response Rate, Assessed every 3 months for 2 years|Disease Control Rate, Assessed every 3 months for 2 years</t>
  </si>
  <si>
    <t>Number of Participants With Dose Limiting Toxicities (DLT), A dose-limiting toxicity (DLT) was defined by the occurrence of any of the toxicities listed in section 5.1.5 of the protocol that are possibly, probably, or definitely related to study drug(s) within the first cycle (4 weeks = 28 days)., Assessed at 28 days|To Determine the Pharmacokinetics of AZD1775 in Combination With Nab-paclitaxel and Gemcitabine, Plasma was to be collected on Cycle 1 Day 1 and Cycle 1 Day 16 for the pharmacokinetics analysis., Assessed at Day 1 and Day 16|Progression-free Survival, Assessed every 3 months for 2 years</t>
  </si>
  <si>
    <t>DRUG: AZD1775|DRUG: Gemcitabine|DRUG: Nab-paclitaxel</t>
  </si>
  <si>
    <t>Metastatic Pancreatic Adenocarcinoma|Stage III Pancreatic Cancer AJCC v6 and v7|Stage IV Pancreatic Cancer AJCC v6 and v7|Unresectable Pancreatic Carcinoma</t>
  </si>
  <si>
    <t>This partially randomized phase I/II trial studies the side effects and best dose of WEE1 inhibitor AZD1775 when given together with paclitaxel albumin-stabilized nanoparticle formulation and gemcitabine hydrochloride and how well they work in treating patients with previously untreated pancreatic cancer that has spread to another place in the body or cannot be removed by surgery. Drugs used in chemotherapy, such as paclitaxel albumin-stabilized nanoparticle formulation and gemcitabine hydrochloride, work in different ways to stop the growth of tumor cells, either by killing the cells, by stopping them from dividing, or by stopping them from spreading. WEE1 inhibitor AZD1775 may stop the growth of tumor cells by blocking some of the enzymes needed for cell growth. It is not yet known whether paclitaxel albumin-stabilized nanoparticle formulation and gemcitabine hydrochloride are more effective with or without WEE1 inhibitor AZD1775 in treating patients with pancreatic cancer.</t>
  </si>
  <si>
    <t>https://clinicaltrials.gov/study/NCT02194829</t>
  </si>
  <si>
    <t>Paclitaxel Albumin-Stabilized Nanoparticle Formulation and Gemcitabine Hydrochloride With or Without WEE1 Inhibitor AZD1775 in Treating Patients With Previously Untreated Pancreatic Cancer That Is Metastatic or Cannot Be Removed by Surgery</t>
  </si>
  <si>
    <t>NCT02194829</t>
  </si>
  <si>
    <t>2016-09</t>
  </si>
  <si>
    <t>2009-11</t>
  </si>
  <si>
    <t>T2209</t>
  </si>
  <si>
    <t>National Taiwan University Hospital|National Cheng-Kung University Hospital</t>
  </si>
  <si>
    <t>The secondary end points are to evaluate the disease control rate, overall survival time, toxicity profile and compliance after induction chemotherapy and concurrent chemoradiotherapy ., 1 year</t>
  </si>
  <si>
    <t>The primary end point is to evaluate the time to progression after gemcitabine alone versus Gemcitabine-based combination induction chemotherapy followed by concurrent chemoradiotherapy in locally advanced pancreatic cancer., 6 months</t>
  </si>
  <si>
    <t>DRUG: Gemcitabine|DRUG: Gemcitabine, Oxaliplatin, 5-Fluorouracil, Leucovorin (GOFL)</t>
  </si>
  <si>
    <t>Locally Advanced Pancreatic Cancer</t>
  </si>
  <si>
    <t>The primary end point is to evaluate the time to progression after gemcitabine alone versus Gemcitabine-based combination induction chemotherapy followed by concurrent chemoradiotherapy in locally advanced pancreatic cancer.
The secondary end points are to evaluate the disease control rate, overall survival time, toxicity profile and compliance after induction chemotherapy and concurrent chemoradiotherapy as well as the disease control rate after inductional chemotherapy alone in locally advanced pancreatic cancer. Translational research including pharmacogenomic study and biomarker study will also be done concomitantly.</t>
  </si>
  <si>
    <t>https://clinicaltrials.gov/study/NCT01063192</t>
  </si>
  <si>
    <t>A Study of Locally Advanced Pancreatic Cancer</t>
  </si>
  <si>
    <t>NCT01063192</t>
  </si>
  <si>
    <t>Institut RÃ©gional du Cancer de Montpellier, Montpellier, Occ, 34298, France</t>
  </si>
  <si>
    <t>2034-06</t>
  </si>
  <si>
    <t>2029-06</t>
  </si>
  <si>
    <t>PROICM 2018-10 BPA</t>
  </si>
  <si>
    <t>Institut du Cancer de Montpellier - Val d'Aurelle</t>
  </si>
  <si>
    <t>Proportion of patients who gave their consent to participate in the study, The proportion of patients who consent to participate in the study among the screened patients, Until the study completion: 8 years</t>
  </si>
  <si>
    <t>OTHER: Biological collection</t>
  </si>
  <si>
    <t>Pancreatic adenocarcinoma (PA) is a solid cancer with a very poor prognosis with overall survival, all stages combined, not exceeding 5% at 5 years. The incidence and number of deaths caused by this type of tumor have been steadily increasing for two decades. In the absence of therapeutic advances, PA will be one of the leading causes of cancer deaths in 2030.
In recent years, researchers and clinicians have now attempted to characterize and understand PA as a whole, through the various stages of its carcinogenesis and the analysis of its microenvironment. Indeed, the stroma of PA can represent up to 80% of the tumor mass and mainly composed of activated fibroblasts (CAF), endothelial and immune cells and extracellular matrix (collagen and fibronectin). However, the characterization of cell subtypes of this stroma is under study, as the pro or anti-tumor role of each cell subtype is not yet well understood.
New technologies such as the CyTOF that has just been acquired by the ICM and the IRCM will make it possible to study these problems and to examine the cellular subpopulations that make up the tumor. On the other hand, active research is conducted to disrupt the dialogue between the tumor cells and those of the microenvironment.
The search for innovative treatments in pancreatic adenocarcinoma requires the use of models of relevant preclinical studies. The most widely used models are based on cell lines of human origin used in vitro or in vivo after xenograft in immunodeficient mice. In particular, studies with pancreatic adenocarcinomas (PDX) derived tumors of patients reported that the response rate of PDX to certain drugs (gemcitabine, erlotinib ...) used clinically was similar to the response rates of patients enrolled in clinical studies. of these agents as monotherapy. A number of studies have evaluated the efficacy of targeted anti-tumor, anti-angiogenic or anti-stroma therapies from these PDTX models. Personalized medicine strategies can be envisioned as well as the study of new biomarkers, drugs or molecular mechanisms involved in therapeutic resistance. For several years, the investigators have been developing AP PTDX in the INSERM 1194 unit.
The investigators propose to continue the development of this collection of pancreatic adenocarcinoma PDTX prospectively and to carry out their histological, molecular and mutational characterization.</t>
  </si>
  <si>
    <t>BCBPancrÃ©as</t>
  </si>
  <si>
    <t>https://clinicaltrials.gov/study/NCT04136132</t>
  </si>
  <si>
    <t>Prospective Monocentric Clinical-biological Database</t>
  </si>
  <si>
    <t>NCT04136132</t>
  </si>
  <si>
    <t>MacroGenics, Incorporated, South San Francisco, California, 94080, United States|Fox Chase Cancer Center - Philadelphia, Philadelphia, Pennsylvania, 19111-2497, United States</t>
  </si>
  <si>
    <t>CDR0000587562|RAVENBIO-RV12-2007-003</t>
  </si>
  <si>
    <t>MacroGenics</t>
  </si>
  <si>
    <t>Number of Patients Alive at 12 Months, 12 months|Partial Response and Complete Response Rates, Based on Response Evaluation Criteria in Solid Tumors (RECIST) criteria 1.0; partial response = 30% decrease in sum of longest diameter. complete response = 100% decrease in sum of longest diameter. Rate of response = proportion of complete or partial responses based on number of patients evaluated., 8 months|Median Progression-free Survival, Time from the first dose date to the date of first documented progression or death from any cause, whichever occurs first., up to 11 months|Median Overall Survival, Time from the first dose date to the date of death from any cause, up to 11 months|Participants With Adverse Events, Frequency of adverse events and serious adverse events, Throughout the study, up to 11 months|Cmax, RAV12 and gemcitabine cmax, 29 days</t>
  </si>
  <si>
    <t>Number of Patients Alive at 8 Months, 8 months</t>
  </si>
  <si>
    <t>BIOLOGICAL: RAV12|DRUG: Gemcitabine</t>
  </si>
  <si>
    <t>RATIONALE: Monoclonal antibodies, such as RAV12, can block tumor growth in different ways. Some block the ability of tumor cells to grow and spread. Others find tumor cells and help kill them or carry tumor-killing substances to them. Drugs used in chemotherapy, such as gemcitabine, work in different ways to stop the growth of tumor cells, either by killing the cells or by stopping them from dividing. Giving RAV12 together with gemcitabine may kill more tumor cells.
PURPOSE: This phase II trial is studying the side effects and best dose of monoclonal antibody RAV12 when given together with gemcitabine in treating patients with metastatic pancreatic cancer.</t>
  </si>
  <si>
    <t>https://clinicaltrials.gov/study/NCT00625586</t>
  </si>
  <si>
    <t>Monoclonal Antibody RAV12 and Gemcitabine in Treating Patients With Metastatic Pancreatic Cancer</t>
  </si>
  <si>
    <t>NCT00625586</t>
  </si>
  <si>
    <t>City of Hope Comprehensive Cancer Center, Duarte, California, 91010-3000, United States|City of Hope Medical Group, Pasadena, California, 91105, United States</t>
  </si>
  <si>
    <t>2012-10</t>
  </si>
  <si>
    <t>2007-09</t>
  </si>
  <si>
    <t>07024|P30CA033572|CHNMC-07024|BMS-CA180-114|CDR0000570288</t>
  </si>
  <si>
    <t>City of Hope Medical Center</t>
  </si>
  <si>
    <t>Response Rate, Per Response Evaluation Criteria In Solid Tumors Criteria (RECIST v1.0) for target lesions and assessed by MRI: Complete Response (CR), Disappearance of all target lesions; Partial Response (PR), \&gt;=30% decrease in the sum of the longest diameter of target lesions; Overall Response (OR) = CR + PR, After every two cycles, up to 5 years</t>
  </si>
  <si>
    <t>Progression-free Survival (PFS) Rate at 4 Months, Progressive disease - appearance of one or more new lesions. Unequivocal progression of existing non-target lesions. Although a clear progression of non-target lesions only is exceptional, in such circumstances, the opinion of the treating physician should prevail and the progression status should be confirmed later on by a review panel (or study chair/primary investigator)., Four months.</t>
  </si>
  <si>
    <t>DRUG: dasatinib|OTHER: immunoenzyme technique|OTHER: immunohistochemistry staining method|OTHER: laboratory biomarker analysis|PROCEDURE: quality-of-life assessment</t>
  </si>
  <si>
    <t>RATIONALE: Dasatinib may stop the growth of tumor cells by blocking some of the enzymes needed for cell growth.
PURPOSE: This phase II trial is studying how well dasatinib works in treating patients with stage IV pancreatic cancer.</t>
  </si>
  <si>
    <t>https://clinicaltrials.gov/study/NCT00544908</t>
  </si>
  <si>
    <t>Dasatinib in Treating Patients With Stage IV Pancreatic Cancer</t>
  </si>
  <si>
    <t>NCT00544908</t>
  </si>
  <si>
    <t>Nagoya University Hospital, Nagoya, Aich, 466-8560, Japan|The University of Tokyo Hospital, Tokyo, Japan</t>
  </si>
  <si>
    <t>CAMCR-016|jRCT2041210056</t>
  </si>
  <si>
    <t>Japan Agency for Medical Research and Development</t>
  </si>
  <si>
    <t>Nagoya University</t>
  </si>
  <si>
    <t>AEï¼ˆAdverse eventsï¼‰, Adverse events will be classified and tabulated in MedDRA/J., All of the clinical trial period (up to 6 cycles, 28 days per cycle)|OSï¼ˆOverall survivalï¼‰, The distribution of overall survival will be estimated by the Kaplan-Meier method, the Kaplan-Meier curve will be illustrated, and the median and 95% confidence interval will be calculated., The time from the date of first dose of MIKE-1 until date of death from any cause. The cut-off date is the end of post-observation for all patients.|PFSï¼ˆProgression-free survivalï¼‰, The distribution of progression-free survival will be estimated by the Kaplan-Meier method, the Kaplan-Meier curve will be illustrated, and the median and 95% confidence interval will be calculated., The time from date of first dose of MIKE-1 to date of first documentation of disease progression or death, whichever occurs. The cut-off date is the end of post-observation for all patients.|Area under the blood concentration time curve (AUC), Calculate summary statistics, 1, 2, 4, 8, 10, and 24 hours after first dosing in phase I.|Peak Plasma Concentration (Cmax), Calculate summary statistics, 1, 2, 4, 8, 10, and 24 hours after first dosing in phase I.|Elimination half-life (t1/2), Calculate summary statistics, 1, 2, 4, 8, 10, and 24 hours after first dosing in phase I.|Clearance (CL), Calculate summary statistics, 1, 2, 4, 8, 10, and 24 hours after first dosing in phase I.|Mean residence time (MRT), Calculate summary statistics, 1, 2, 4, 8, 10, and 24 hours after first dosing in phase I.|Volume of distribution (Vds), Calculate summary statistics, 1, 2, 4, 8, 10, and 24 hours after first dosing in phase I.|Response rate ï¼ˆPhase Iï¼‰, Based on RECIST ver1.1, All of the clinical trial period (up to 6 cycles, 28 days per cycle)</t>
  </si>
  <si>
    <t>Phase I study; DLT (dose-limiting toxicity), The severity of adverse events will be determined by the investigator based on CTCAE v 5.0.
* Grade 4 hematologic toxicity that persists for more than 7 days
* Grade 3 or higher non-hematologic toxicity that persists for more than 7 days despite symptomatic treatment
* An adverse event that caused the inability to administer both Day 8 and Day 15 of Cycle 1 of GEM or nab-PTX
* An adverse event that caused the inability to administer Day 8 of the first cycle of GEM or nab-PTX, resulting in a reduced dose of Day 15, The DLT evaluation period is from Day 1, the start date of study drug administration, to Day 28 of Phase I study.|Phase II study; response rate (based on RECIST ver1.1), If each subject has measurable disease, tumor shrinkage efficacy determination (CR, PR, SD, PD, NE) will be performed based on RECIST v1.1., through phase II study completion,an average of half year.</t>
  </si>
  <si>
    <t>DRUG: Am80|DRUG: Gemcitabine|DRUG: nab-Paclitaxel</t>
  </si>
  <si>
    <t>To evaluate the safety and tolerability of Am80ï¼ˆGeneric name: Tamibarotene, Development code: MIKE-1ï¼‰ in combination with gemcitabine (GEM) and nab-paclitaxel (nab-PTX) in patients with unresectable pancreatic cancer and to determine the recommended dose. Efficacy will also be exploratively investigated.</t>
  </si>
  <si>
    <t>MIKE-1</t>
  </si>
  <si>
    <t>https://clinicaltrials.gov/study/NCT05064618</t>
  </si>
  <si>
    <t>Investigator-initiated Clinical Trial of MIKE-1</t>
  </si>
  <si>
    <t>NCT05064618</t>
  </si>
  <si>
    <t>IRCCS San Raffaele Diagnostic Radiology Unit, Milan, 20132, Italy|IRCCS San Raffaele Medical Oncology Unit, Milan, 20132, Italy|IRCCS San Raffaele Pathological Anatomy Unit, Milan, 20132, Italy|IRCCS San Raffaele Thoracic Surgery Unit, Milan, 20132, Italy</t>
  </si>
  <si>
    <t>PACT32</t>
  </si>
  <si>
    <t>Molecular and radiomics features of lung metastasis, Correlate the pathological characteristics of the two cohorts of patients affected by lung metastasis from PDAC with radiomics and molecular features, in order to identify prognostic and/or predictive factors related to lung metastasis in the PDAC, 18 months|Differences between the two cohorts, Highlight any differences between the two cohorts of patients examined, 18 months</t>
  </si>
  <si>
    <t>Clinical and pathological features of lung metastasis, Analyze the clinical and pathological characteristics of the two cohorts of patients affected by lung metastasis from PDAC, 6 months</t>
  </si>
  <si>
    <t>GENETIC: Analysis of genetic mutations and the gene expression profile of lung metastasis and primary neoplasia|OTHER: Radiomics analysis on TAC imaging at diagnosis of lung metastasis and, if possible, of the primary tumor</t>
  </si>
  <si>
    <t>Pancreas Adenocarcinoma</t>
  </si>
  <si>
    <t>The aim of this study is the characterization from epidemiological, radiomics and molecular point of view of lung metastasis of patients at beginning affected by pancreatic adenocarcinoma (PDAC), which after the resection of primitive tumor have met with initial recurrence of the disease exclusively at the lung level.</t>
  </si>
  <si>
    <t>LUMACA</t>
  </si>
  <si>
    <t>https://clinicaltrials.gov/study/NCT04435067</t>
  </si>
  <si>
    <t>Evaluation of Clinical, Radiomics and Molecular Features of Lung Metastasis in PDAC Patients (LUMACA Trial)</t>
  </si>
  <si>
    <t>NCT04435067</t>
  </si>
  <si>
    <t>University Hospitals Cleveland Medical Center, Seidman Cancer Center, Case Comprehensive Cancer Center, Cleveland, Ohio, 44106, United States</t>
  </si>
  <si>
    <t>CASE15223</t>
  </si>
  <si>
    <t>Allocation: NA|Intervention Model: SINGLE_GROUP|Masking: NONE|Primary Purpose: SUPPORTIVE_CARE</t>
  </si>
  <si>
    <t>Case Comprehensive Cancer Center</t>
  </si>
  <si>
    <t>Clinical trial enrollment rate among black participants diagnosed with GI cancer, The clinical trial enrollment rate will be estimated based on the number of cases (i.e., participants enrolled in clinical trials) using a binomial distribution, and their confidence intervals will be estimated using Wilson's method.23 Potential predictors of the binary outcomes will be identified using multivariable logistic regression., 24 months|Change in Health literacy test among black participants diagnosed with GI cancer, The evaluation of literacy will be conducted using the CHLT-6 questionnaire, a six-item test designed for assessing cancer health literacy measured before and after the intervention with the goal of increasing the mean score by 30%., 24 months|Change in Health literacy score among black participants diagnosed with GI cancer, The evaluation of literacy will be conducted using the CHLT-30 questionnaire, a thirty-item test designed for assessing cancer health literacy measured before and after the intervention with the goal of increasing the mean score by 30%., 24 months</t>
  </si>
  <si>
    <t>Biomarker testing rate of Black participants diagnosed with GI cancer, The biomarker testing rate will be estimated based on the number of cases (i.e., participants taking the biomarker testing) using a binomial distribution, and their confidence intervals will be estimated using Wilson's method.23 Potential predictors of the binary outcomes will be identified using multivariable logistic regression., 24 months</t>
  </si>
  <si>
    <t>OTHER: EQUITY GI</t>
  </si>
  <si>
    <t>Gastrointestinal Cancer|Colon Cancer|Rectal Cancer|Anal Cancer|Esophageal Cancer|Stomach Cancer|Appendix Cancer|Pancreas Cancer|Liver Cancer|Neuroendocrine Tumors</t>
  </si>
  <si>
    <t>This research study is being conducted to improve the quality of care of participants who have a diagnosis of gastrointestinal cancer (anal, colon, rectal, esophageal, stomach, small bowel, appendix, pancreas, gall bladder, liver, neuroendocrine tumor of gastrointestinal origin).
This study has 3 components as follows-
1. Ensuring appropriate biomarker testing and evidence-based care: Biomarkers are molecules in the tumor or blood that indicate normal or abnormal processes in participant's body and may indicate an underlying condition or disease. Various molecules, such as DNA (genes), proteins, or hormones, can serve as biomarkers since they all indicate something about participant's health. Biomarker testing can also help choose participant's treatment. Additionally, a tumor board will be conducted periodically to provide treatment recommendations to participant's treating physician. Participants will receive standard-of-care treatment if participant enroll in this study. Participant will not receive any experimental treatment.
2. Assistance with clinical trial enrollment. The study team will help participants enroll in a clinical trial appropriate for participant's condition. However, enrolling in a clinical trial is totally up to the participant.
3. Health literacy: The study team will provide information relevant to participant's diagnosis to enrich participant's understanding of participant's condition and treatment. Investigator will provide questionnaires to assess participant's understanding before and after participant's have been provided with educational/informational material appropriate for participant's diagnosis.</t>
  </si>
  <si>
    <t>https://clinicaltrials.gov/study/NCT06263088</t>
  </si>
  <si>
    <t>EQUITY GI: A Prospective Study to Enhance Quality, Inclusivity, and Trial Participation in Black Patients With Gastrointestinal Cancer.</t>
  </si>
  <si>
    <t>NCT06263088</t>
  </si>
  <si>
    <t>Tianjin Medical University Cancer Institute and Hospital, Tianjin, Tianjin Municipality, 300000, China</t>
  </si>
  <si>
    <t>2026-05</t>
  </si>
  <si>
    <t>HMPL-012-SPRING-P105</t>
  </si>
  <si>
    <t>Tianjin Medical University Cancer Institute and Hospital</t>
  </si>
  <si>
    <t>Objective Response Rate (ORR), ORR= Complete response rate + partial response rate, about 2 years|Disease Control Rate (DCR), DCR= Complete response rate + partial response rate + disease stable rate, about 2 years|Downstaging Rate, To determine the rate of downstaging after preoperative therapy, about 2 years|Surgical Resection Rate, To determine the rate of surgical resection after preoperative therapy, about 2 years|Pathological complete response (pCR) rate, pCR is defined as the absence of residual tumor cells in the pathological examination after resection, about 2 years|Major pathological response (MPR), MPR is defined as less than 10% residual tumor after neoadjuvant therapy, about 2 years|Overall survival (OS), OS: from the initial date of neoadjuvant therapy to the date of death due to any cause. Patients without documentation of death at the time of analysis will be censored at the last follow-up date. Estimated using Kaplan-Meier method., about 5 years|Recurrence Free Survival (RFS), RFS: from the initial date of neoadjuvant treatment to the first date of radiologic recurrence or death after perioperative treatment., about 3 years|Disease-free survival (DFS), DFS: from the initial date of neoadjuvant treatment to the date of disease recurrence or death, whichever is earlier., about 3 years|Adverse events (AEs), treatment-related adverse events and serious adverse events as assessed by CTCAE v5.0, about 2 years</t>
  </si>
  <si>
    <t>Surgical complete resection rate (R0), This is a complete macroscopic resection of the gross tumor with negative surgical margins, about 2 years</t>
  </si>
  <si>
    <t>DRUG: surufatinib + gemcitabine + nab-paclitaxel</t>
  </si>
  <si>
    <t>This study is designed to explore the efficacy and safety of surufatinib combined with gemcitabine and nab-paclitaxel as peri-operative treatment in locally advanced or borderline resectable pancreatic cancer.</t>
  </si>
  <si>
    <t>https://clinicaltrials.gov/study/NCT05908747</t>
  </si>
  <si>
    <t>Efficacy and Safety of Surufatinib Combined With Gemcitabine and Albumin-bound Paclitaxel in the Peri-operative Treatment of Pancreatic Cancer</t>
  </si>
  <si>
    <t>NCT05908747</t>
  </si>
  <si>
    <t>The University of Michigan, Ann Arbor, Michigan, 48109, United States|The Ohio State University James Cancer Hospital, Columbus, Ohio, 43210, United States</t>
  </si>
  <si>
    <t>2011-02</t>
  </si>
  <si>
    <t>2010-03</t>
  </si>
  <si>
    <t>2006-12</t>
  </si>
  <si>
    <t>OSU-05110|NCI-2011-03230</t>
  </si>
  <si>
    <t>Genentech, Inc.</t>
  </si>
  <si>
    <t>Tony Bekaii-Saab</t>
  </si>
  <si>
    <t>Response Rates Defined by RECIST 1.0, The National Cancer Institutes Response Evaluation Criteria in Solid Tumors (RECIST) 1.0 was used in accessing response for patients, 6 months</t>
  </si>
  <si>
    <t>Rate of Progression Free Survival at 6 Months (24 Weeks) From Initiation of Therapy, 6 months</t>
  </si>
  <si>
    <t>DRUG: Gemcitabine|DRUG: Bevacizumab|DRUG: Infusional 5-Fluorouracil</t>
  </si>
  <si>
    <t>This is a phase II study of biweekly (every other week) bevacizumab followed by gemcitabine then infusional 5-fluorouracil in patients with stage III or IV pancreatic cancer. Patients' response will be evaluated every 8 weeks using usual CT scanning techniques. RECIST (Response Evaluation Criteria in Solid tumors) criteria will be applied to evaluate response. Tumor marker levels (Ca 19-9) will be assessed every 4 weeks, but will not be used to measure response.</t>
  </si>
  <si>
    <t>https://clinicaltrials.gov/study/NCT00417976</t>
  </si>
  <si>
    <t>Gemcitabine, Infusional 5 Fluorouracil and Bevacizumab in Patients With Advanced Pancreas Cancer</t>
  </si>
  <si>
    <t>NCT00417976</t>
  </si>
  <si>
    <t>Grand Rapids Clinical Oncology Program, Grand Rapids, Michigan, 49503, United States</t>
  </si>
  <si>
    <t>2011-01</t>
  </si>
  <si>
    <t>2002-03</t>
  </si>
  <si>
    <t>VARI-002-1</t>
  </si>
  <si>
    <t>Allocation: NON_RANDOMIZED|Intervention Model: SINGLE_GROUP|Masking: SINGLE (PARTICIPANT)|Primary Purpose: TREATMENT</t>
  </si>
  <si>
    <t>Van Andel Research Institute|Eli Lilly and Company|Battle Creek Health System|Mercy Health System|Metropolitan Hospital, Michigan|Mecosta County General Hospital|Munson Medical Center|Saint Mary's Health Network</t>
  </si>
  <si>
    <t>Corewell Health West</t>
  </si>
  <si>
    <t>To evaluate the duration of response, study completion|To evaluate the overall survival, study completion|To evaluate the quality of life, study completion|To describe the toxicity profile, study completion</t>
  </si>
  <si>
    <t>To evaluate the response rate, study completion</t>
  </si>
  <si>
    <t>DRUG: Gemcitabine, Etoposide</t>
  </si>
  <si>
    <t>Pancreatic cancer is a devastating disease. Previous research shows a correlation between a specific oncogene change (ras-mutation) and enhanced sensitivity to two chemotherapy drugs combined: gemcitabine and etoposide. This Phase II trial will evaluate this drug combination for locally advanced and metastatic pancreatic cancer.</t>
  </si>
  <si>
    <t>https://clinicaltrials.gov/study/NCT00202800</t>
  </si>
  <si>
    <t>Phase II Trial to Evaluate Gemcitabine and Etoposide for Locally Advanced or Metastatic Pancreatic Cancer</t>
  </si>
  <si>
    <t>NCT00202800</t>
  </si>
  <si>
    <t>Centre Hospitalier de Meaux, Meaux, 77104, France|Centre Hospitalier Intercommunal Le Raincy - Montfermeil, Montfermeil, 93370, France|Hopital Bichat - Claude Bernard, Paris, 75018, France|Hopital Saint Antoine, Paris, 75571, France|CHU Pitie-Salpetriere, Paris, 75651, France|Hopital Foch, Suresnes, 92151, France</t>
  </si>
  <si>
    <t>2007-10</t>
  </si>
  <si>
    <t>CDR0000593019|GERCOR-PAM07-D07-2|EUDRACT 2007-002115-59|EU-20837|PFIZER-GERCOR-PAM07-D07-2</t>
  </si>
  <si>
    <t>Allocation: RANDOMIZED|Intervention Model: PARALLEL|Masking: NONE|Primary Purpose: SUPPORTIVE_CARE</t>
  </si>
  <si>
    <t>GERCOR - Multidisciplinary Oncology Cooperative Group</t>
  </si>
  <si>
    <t>Progression-free survival, at 6 months|Overall survival, at one year|Tolerance of regimens, each cycle</t>
  </si>
  <si>
    <t>Thromboembolic events, number of thromboembolic events during anticoagulation treatment, during study treatment</t>
  </si>
  <si>
    <t>DRUG: daltÃ©parine|DRUG: Chemotherapy at the investigator's discretion</t>
  </si>
  <si>
    <t>Chemotherapeutic Agent Toxicity|Pancreatic Cancer|Thromboembolism</t>
  </si>
  <si>
    <t>RATIONALE: Drugs used in chemotherapy, such as gemcitabine and capecitabine, work in different ways to stop the growth of tumor cells, either by killing the cells or by stopping them from dividing. Anticoagulants, such as dalteparin, may help prevent blood clots from forming in patients being treated with chemotherapy. It is not yet known whether gemcitabine is more effective when given alone or together with dalteparin and/or capecitabine in treating patients with pancreatic cancer.
PURPOSE: This randomized phase III trial is studying whether dalteparin prevents blood clots in patients with pancreatic cancer receiving treatment with different combinations of gemcitabine and capecitabine.</t>
  </si>
  <si>
    <t>PAM07</t>
  </si>
  <si>
    <t>https://clinicaltrials.gov/study/NCT00662688</t>
  </si>
  <si>
    <t>Chemotherapy With or Without Dalteparin in Treating Patients With Metastatic Pancreatic Cancer</t>
  </si>
  <si>
    <t>NCT00662688</t>
  </si>
  <si>
    <t>Renji Hospital, School of Medicine, Shanghai Jiao Tong University, Shanghai, Shanghai Municipality, China</t>
  </si>
  <si>
    <t>KY2020-160|ChiCTR2100046345</t>
  </si>
  <si>
    <t>Innovent Biologics (Suzhou) Co. Ltd.</t>
  </si>
  <si>
    <t>RenJi Hospital</t>
  </si>
  <si>
    <t>Biomarkers predictive of response and toxicity, Up to 1 year after start of study treatment</t>
  </si>
  <si>
    <t>Objective response rate (ORR), Up to approximately 12 months|Overall survival (OS), 14 weeks after the initiation of the treatment|Progression Free Survival (PFS), Up to approximately 12 months|event free survival (EFS), Up to approximately 12 months|All the adverse events by NCI CTCAE v 5.0, 12 months</t>
  </si>
  <si>
    <t>R0-surgery resection rate, participants with R0-surgery resection/ all operated patients, up to approximately 12 months</t>
  </si>
  <si>
    <t>DRUG: Sintilimab; Gemcitabine; Albumin-paclitaxel</t>
  </si>
  <si>
    <t>Unresectable Locally Advanced Pancreatic Cancer</t>
  </si>
  <si>
    <t>Pancreatic cancer is a common malignant tumor of digestive tract, and its morbidity and mortality are increasing worldwide. Few clinical data have been published on immunotherapy for pancreatic cancer. This trial is a prospective, single-arm, single-center clinical study to investigate the efficacy and safety of sintilimab in combination with gemcitabine and albumin-paclitaxel conversion therapy with unresectable locally advanced pancreatic cancer.</t>
  </si>
  <si>
    <t>https://clinicaltrials.gov/study/NCT05346146</t>
  </si>
  <si>
    <t>A Prospective, Single-arm, Exploratory Clinical Study of Sintilimab Injection in Combination With Paclitaxel (Albumin-bound) and Gemcitabine in Translational Therapy in Patients With Unresectable Locally Advanced Pancreatic Cancer.</t>
  </si>
  <si>
    <t>NCT05346146</t>
  </si>
  <si>
    <t>Moffit Cancer Center, Tampa, Florida, 33612, United States|Barbara Ann Karmanos Cancer Institute, Detroit, Michigan, 48201, United States|Washington University School of Medicine in St. Louis, St Louis, Missouri, 63110, United States|Duke University Medical Center, Durham, North Carolina, 27710, United States|Fox Chase Cancer Center, Philadelphia, Pennsylvania, 19111, United States|Sarah Cannon Research Institute, Nashville, Tennessee, 37211, United States|Mary Crowley Cancer Research, Dallas, Texas, 75230, United States|MD Anderson Cancer Center, Houston, Texas, 77030, United States</t>
  </si>
  <si>
    <t>NIT-110|MK-3475-A60|KEYNOTE-A60</t>
  </si>
  <si>
    <t>Merck Sharp and Dohme LLC, Rahway, NJ, USA</t>
  </si>
  <si>
    <t>NeoImmuneTech</t>
  </si>
  <si>
    <t>Biomarker Cohort: ORR, ORR was defined as the percentage of participants who had at least one confirmed PR or CR, per RECIST v1.1 and iRECIST as determined by the investigator. CR was defined as the disappearance of all target lesions. Any pathological lymph nodes (whether target or non-target) must have had reduction in short axis to \&lt;10 mm (\&lt;1 cm). PR was defined as at least a 30% decrease in the sum of the diameters of target lesions, taking as reference the baseline sum diameters., Up to 2 years|Phase 1b/2a: Duration of Objective Response (DOR), DOR was defined as the time from the first occurrence of a documented objective response to the time of the first documented disease progression or death from any cause, whichever occurs first, per RECIST 1.1 and iRECIST as determined by the investigator., Up to 2 years|Phase 1b/2a: Disease Control Rate (DCR), DCR was defined as the proportion of participants with a best overall response of CR, PR, stable disease (SD) per RECIST 1.1 and iRECIST as determined by the investigator..
SD was defined as neither sufficient shrinkage to qualify for PR nor sufficient increase to qualify for progressive disease (PD) at least a 20% increase in the sum of the diameters of target lesions), taking as reference the smallest sum diameters while on study., Up to 2 years|Phase 1b/2a: Progression Free Survival (PFS), PFS was defined as the time from the first trial treatment (Cycle 1, Day 1) to the first occurrence of progression or death from any cause, whichever occurs first per RECIST 1.1 and iRECIST as determined by the investigator.
PD was defined as at least a 20% increase in the sum of the diameters of target lesions, using the smallest sum observed on study as reference, with an absolute increase of at least 5 mm, or the appearance of new lesions, or unequivocal progression of non-target lesions, per RECIST 1.1., Up to 2 years|Phase 1b/2a: Overall Survival (OS), OS was defined as the time from first trial treatment (Cycle 1, Day 1) to death from any cause., Up to 2 years|Phase 1b/2a: Number of Participants Who Experienced an Increase in Anti-Drug Antibodies (ADAs) to NT-I7, Immunogenicity to NT-I7 was measured using a risk-based, tiered testing approach. This included screening and confirmatory assays for binding ADAs, epitope-specific assays to characterize ADA reactivity to whole NT-I7 vs IL-7 domain, and a cell-based neutralizing ADA assay for IL7 bioactivity. Participants' samples were obtained at baseline and over the course of treatment (to evaluate the prevalence and incidence of treatment-emergent/boosted ADA).
Not detected or detected but not confirmed ADA was defined as negative. Detected and confirmed ADA was defined as positive., Up to 2 years|Biomarker Cohort: Number of Participants Who Experienced TEAEs, SAEs, Trial Treatment-related TEAEs and Trial Treatment-related SAEs, A TEAE was any AE that starts on/after the first day of trial treatment or that worsens on/after the first day of trial treatment and up to 30 days (90 days for serious adverse events) after the date of last dose of trial drugs, or initiation of new anticancer therapy, whichever is earlier. A SAE was defined as any AE that resulted in any of the following outcomes:
Death; A life-threatening AE; An AE that resulted in inpatient hospitalization or prolongation of existing hospitalization for â‰¥24 hours; A persistent or significant incapacity or substantial disruption of the ability to conduct normal life functions; A congenital anomaly/birth defect; Important Medical Events (IME) that may not result in death, be life threatening, or require hospitalization may be considered serious when, based upon medical judgment, they may jeopardize the participant and may require medical or surgical intervention to prevent one of the outcomes listed in this definition., Up to 2 years and 3 months</t>
  </si>
  <si>
    <t>Phase 1b: Number of Participants Who Experienced Treatment Emergent Adverse Events (TEAEs), Serious AEs (SAEs), Trial Treatment-related TEAEs and Trial Treatment-related SAEs, A TEAE was any AE that starts on/after the first day of trial treatment or that worsens on/after the first day of trial treatment and up to 30 days (90 days for serious adverse events) after the date of last dose of trial drugs, or initiation of new anticancer therapy, whichever is earlier. A SAE was defined as any AE that resulted in any of the following outcomes:
1. Death;
2. A life-threatening AE;
3. An AE that resulted in inpatient hospitalization or prolongation of existing hospitalization for â‰¥24 hours;
4. A persistent or significant incapacity or substantial disruption of the ability to conduct normal life functions;
5. A congenital anomaly/birth defect;
6. Important Medical Events (IME) that may not result in death, be life threatening, or require hospitalization may be considered serious when, based upon medical judgment, they may jeopardize the participant and may require medical or surgical intervention to prevent one of the outcomes listed in this definition., Up to 2 years and 3 months|Phase 1b: Number of Participants Who Experienced a Dose Limiting Toxicity (DLT), A DLT was defined as any AE occurring within the first 21 days that was considered to be related to the trial treatments (NT-I7 and/or pembrolizumab) per the investigator, and that met at least one of the non-hematologic or hematologic criteria:
* Grade 4 non-hematologic toxicity
* Grade â‰¥ 3 diarrhea, nausea and vomiting
* Grade â‰¥ 3 rash for â‰¥ 5 days
* Grade 4 neutropenia for â‰¥ 5 days
* Febrile neutropenia Grade 3 or Grade 4
* Other Grade 4 hematologic toxicity for â‰¥7 days, except thrombocytopenia
* Any non-hematologic AE â‰¥ Grade 3 in severity
* Any Grade 3 or Grade 4 non-hematologic laboratory value if medical intervention was required, led to hospitalization, persisted for \&gt; 1 week, resulted in potential drug-induced liver injury
* Other Grade â‰¥ 3 clinical laboratory abnormalities not reversible to â‰¤ Grade 1 within 72 hours
* Prolonged delay in initiating Cycle 2
* Any treatment-related toxicity that caused treatment discontinuation in Cycle 1
* Grade 5 toxicity., Up to 21 days|Phase 2a (Arms I to Va): Objective Response Rate (ORR), ORR was defined as the percentage of participants who had at least one confirmed partial response (PR) or complete response (CR), per Response Evaluation Criteria in Solid Tumors 1.1 (RECIST v1.1) and immune RECIST (iRECIST) as determined by the investigator. CR was defined as the disappearance of all target lesions. Any pathological lymph nodes (whether target or non-target) must have had reduction in short axis to \&lt;10 mm (\&lt;1 cm). PR was defined as at least a 30% decrease in the sum of the diameters of target lesions, taking as reference the baseline sum diameters., Up to 2 years|Biomarker Cohort: Percentage of Area Occupied by Tumor-Infiltrating Lymphocytes (TILs), CD8 positivity TILs in tumor biopsy samples were identified using a validated immunohistochemistry (IHC) assay and certified by a pathologist. The percentage of area occupied by TILs was evaluated in the stroma area, tumor area and tumor - relevant tissue area both pre- and post-treatment., Pre-treatment and post-treatment (maximum duration of treatment of approximately 2 years)</t>
  </si>
  <si>
    <t>DRUG: NT-I7|DRUG: pembrolizumab (KEYTRUDAÂ®)</t>
  </si>
  <si>
    <t>Any Advanced Solid Tumors|Triple Negative Breast Cancer|Non Small Cell Lung Cancer|Small Cell Lung Cancer|Microsatellite Stable Colorectal Cancer|Pancreatic Cancer|Ovarian Cancer</t>
  </si>
  <si>
    <t>The main purposes of Phase 1b of this study are to determine the following in participants with advanced solid tumors:
* Safety and tolerability of NT-I7 in combination with pembrolizumab
* Maximum Tolerated Dose (MTD) and/or the Recommended Phase 2 Dose (RP2D)
The main purpose of Phase 2a of this study is to assess the preliminary anti-tumor activity of NT-I7 in combination with pembrolizumab in participants with checkpoint inhibitor (CPI) treated and naÃ¯ve relapsed and refractory (R/R) tumors.
The main purpose of the Biomarker Cohort is to assess a potential correlation between tumor infiltrating lymphocytes (TILs) and clinical benefits in participants with CPI-naÃ¯ve R/R ovarian cancer (OC).</t>
  </si>
  <si>
    <t>https://clinicaltrials.gov/study/NCT04332653</t>
  </si>
  <si>
    <t>NT-I7 (Efineptakin Alfa) in Combination With Pembrolizumab in Participants With Advanced Solid Tumors</t>
  </si>
  <si>
    <t>NCT04332653</t>
  </si>
  <si>
    <t>Icahn School of Medicine at Mount Sinai, New York, New York, 10029, United States</t>
  </si>
  <si>
    <t>2028-04</t>
  </si>
  <si>
    <t>2027-08</t>
  </si>
  <si>
    <t>STUDY-21-01814</t>
  </si>
  <si>
    <t>Adverse event incidence rate, Adverse events will be graded according to the NCI's Common Terminology Criteria for Adverse Events (CTCAE v5.0), at 6 months|R0 resection rate, The R0 Resection Rate (percent) is defined as the percentage of resected specimen that have lateral and deep margins that are free of neoplasia under microscopic visualization., at 3-4 months|Proportion of participants with histologic regression score 0, 1, or 2, The histologic regression score is defined as the proportion of patients with Grade 0, 1 or 2 histologic tumor response (Grade 0: no viable tumor; Grade 1: \&lt;5% viable tumor cells; Grade 2: â‰¥5% viable tumor cells), at 3-4 months|Overall response rate (ORR), The overall response rate (ORR) is defined as the proportion of patients who achieve complete response (CR) or partial response (PR) as per the RECIST 1.1 criteria., at 3-4 months|Overall survival rate (OS), Overall survival rate (OS) is defined as the duration of time from initial pembrolizumab administration to the date of death from any cause. Subjects who are alive or lost to follow-up as of the data analysis cutoff date will be censored for OS. The censoring date will be determined from the subject's date of last examination or data analysis cutoff date, whichever event occurs first., at 5 years</t>
  </si>
  <si>
    <t>Achievement of overall immune response, Achievement of overall immune response, defined as activation of one or more of the following T cell markers: HLA-DR, CD38, CD25, KI67, and CD69; activation is defined as an increase of 20% or more over baseline in percentage of T cells expressing the marker. Comparison to be made between tissue biopsy taken following chemotherapy (and prior to antibiotics and pembrolizumab) and definitive surgical specimen., at day 43|Achievement of overall immune response, Achievement of overall immune response, defined as activation of one or more of the following T cell markers: HLA-DR, CD38, CD25, KI67, and CD69; activation is defined as an increase of 20% or more over baseline in percentage of T cells expressing the marker. Comparison to be made between tissue biopsy taken following chemotherapy (and prior to antibiotics and pembrolizumab) and definitive surgical specimen., day 102</t>
  </si>
  <si>
    <t>PROCEDURE: Biopsy|DRUG: FOLFIRINOX|DRUG: Ciprofloxacin|DRUG: Metronidazole|DRUG: Pembrolizumab|PROCEDURE: Surgical Resection</t>
  </si>
  <si>
    <t>A multi-institutional, single arm pilot study of antibiotics and pembrolizumab, following chemotherapy for the treatment of surgically resectable pancreatic cancer.</t>
  </si>
  <si>
    <t>https://clinicaltrials.gov/study/NCT05462496</t>
  </si>
  <si>
    <t>Modulation of the Gut Microbiome With Pembrolizumab Following Chemotherapy in Resectable Pancreatic Cancer</t>
  </si>
  <si>
    <t>NCT05462496</t>
  </si>
  <si>
    <t>Froedtert Hospital &amp; the Medical College of Wisconsin, Milwaukee, Wisconsin, 53226, United States</t>
  </si>
  <si>
    <t>PRO00049951</t>
  </si>
  <si>
    <t>Medical College of Wisconsin</t>
  </si>
  <si>
    <t>Disease-free Survival, The number of subjects exhibiting disease-free survival at six months. Disease-free survival is defined as the time from study therapy initiation until disease recurrence or death from any cause., Six months|Adverse Events, The number of clinically relevant Grade 3 to 4 adverse events and serious adverse events that are at least possibly related to the study therapy per investigator assessment., Up to 12 months</t>
  </si>
  <si>
    <t>OTHER: Treatment Plan</t>
  </si>
  <si>
    <t>This is a prospective, open-label therapeutic interventional investigation designed to interrogate the efficacy and safety of individualized matched therapies in patients with pancreatic cancer at high risk of disease recurrence post-surgery.</t>
  </si>
  <si>
    <t>PROTECT-PANC</t>
  </si>
  <si>
    <t>https://clinicaltrials.gov/study/NCT06228599</t>
  </si>
  <si>
    <t>Molecular Profile-related Individualized Targeted Therapy in Resected Pancreatic Cancer With High-Risk of Cancer Recurrence</t>
  </si>
  <si>
    <t>NCT06228599</t>
  </si>
  <si>
    <t>Scottsdale Healthcare Hospitals DBA HonorHealth, Scottsdale, Arizona, 85258, United States|Virginia G. Piper Cancer Pharmacy, Scottsdale, Arizona, 85258, United States|UC San Diego Medical Center - La Jolla (Thornton Hospital), La Jolla, California, 92037-0845, United States|UC San Diego Moores Cancer Center - Investigational Drug Services, La Jolla, California, 92037-0845, United States|UC San Diego Moores Cancer Center, La Jolla, California, 92093, United States|UC San Diego Medical Center - Hillcrest, San Diego, California, 92103, United States|Anschutz Cancer Pavilion, Aurora, Colorado, 80045, United States|University of Colorado Cancer Center, Aurora, Colorado, 80045, United States|University of Colorado Denver, CTO (CTRC), Aurora, Colorado, 80045, United States|University of Colorado Hospital - Anschutz Inpatient Pavilion (AIP), Aurora, Colorado, 80045, United States|University of Colorado Hospital - Anschutz Outpatient Pavilion (AOP), Aurora, Colorado, 80045, United States|The Sidney Kimmel Comprehensive Cancer Center at Johns Hopkins, Baltimore, Maryland, 21231-1000, United States|Beth Israel Deaconess Medical Center, Boston, Massachusetts, 02215, United States|Siteman Cancer Center, City of Saint Peters, Missouri, 63376, United States|Siteman Cancer Center - West County, Creve Coeur, Missouri, 63141, United States|Barnes-Jewish Hospital, St Louis, Missouri, 63110, United States|Washington University Infusion Center Pharmacy, St Louis, Missouri, 63110, United States|Washington University School of Medicine, St Louis, Missouri, 63110, United States|Siteman Cancer Center - South County, St Louis, Missouri, 63129, United States|University of Utah, Huntsman Cancer Hospital, Salt Lake City, Utah, 84112, United States|University of Utah, Huntsman Cancer Institute, Salt Lake City, Utah, 84112, United States|Hospital Universitario de Fuenlabrada. Unidad de Farmacia, Fuenlabrada, Madrid, 28942, Spain|Hospital Universitario Fuenlabrada, Fuenlabrada, Madrid, 28942, Spain|Hospital Universitari Vall D'Hebron, Servicio de OncologÃ­a MÃ©dica, Barcelona, 08035, Spain|Hospital Universitario 12 de Octubre Servicio de Farmacia, Madrid, 28041, Spain|Hospital Universitario 12 de Octubre, Madrid, 28041, Spain</t>
  </si>
  <si>
    <t>A5481059|2015-001307-31</t>
  </si>
  <si>
    <t>Number of Participants With Adverse Events, An AE was any untoward medical occurrence in a clinical investigation patient administered a product or medical device; the event need not necessarily have a causal relationship with the treatment or usage. An serious AE (SAE) is an AE resulting in any of the following outcomes or deemed significant for any other reason: death; life-threatening; initial or prolonged inpatient hospitalization; persistent or significant disability/incapacity; congenital anomaly/birth defect. Treatment-emergent AEs were those with initial onset or increasing in severity after the first dose of investigational product. Disease progression was not considered a treatment emergent AE unless the participant died of disease prior to 28 days after discontinuation of treatment. Treatment emergent AEs with cause possibly, probably or definitely related to treatment, as judged by the investigator, were defined as treatment-related AEs. AEs were graded by investigator according to CTCAE v4.03., From the signing of informed consent up to 56 days after the last administration of the investigational product, or 365 days from the first dose of investigational product, whichever is later|Number of Participants With Laboratory Abnormalities, The number of participants with following laboratory abnormalities meeting any of the Grades 1 to 4 classified according to NCI CTCAE v4.0 were summarized: hematology (anemia, hemoglobin increased, lymphocyte count increased, lymphopenia, neutrophils, platelets and white blood cells) and chemistry laboratory tests (alanine aminotransferase, alkaline phosphatase, amylase, aspartate aminotransferase, bilirubin, creatinine, hypercalcemia, hyperglocemia, hyperkalemia, hypermagnesemia, hypernatremia, hypoalbuminemia, hypocalcemia, hypoglycemia, hypokalemia, hypomagnesemia, hyponatremia, hypophosphatemia, lipase)., From screening to the end of treatment/withdrawal visit (up to 63 days from last dose of investigational product).|Number of Participants With Vital Signs Data Meeting Pre-specified Criteria, Vital signs evaluation included sitting diastolic blood pressure (DBP), systolic blood pressure (SBP), and pulse rate. Suggest text: Vital signs categorical summary included: 1)SBP\&gt;150mmHg or DBP\&gt;100mmHg; 2)SBP\&gt;200mmHg or DBP\&gt;110mmHg; 3)SBP increase \&gt;=20 and \&lt;40mmHg; 4)SBP increase \&gt;=40 and \&lt;60mmHg; 5)SBP increase\&gt;=60mmHg; 6)DBP increase \&gt;=10 and \&lt;20mmHg; 7)DBP increase \&gt;=20 and \&lt;30mmHg; 8)DBP increase \&gt;=30mmHg; 9)pulse rate\&gt;120bpm; 10)pulse rate\&lt;50bpm., From screening to the end of treatment/withdrawal visit (up to 63 days from last dose of investigational product).|Number of Participants With 20% Maximum Reduction From Baseline in Ca19-9, Carbohydrate antigen 19-9 (Ca19-9) is a clinical pharmacodynamic (PD) marker associated with metastatic pancreatic ductal adenocarcinoma (mPDAC)., From screening to the end of treatment/withdrawal visit (up to 63 days from last dose of investigational product).|Number of Participants With 50% Maximum Reduction From Baseline in Ca19-9, Ca19-9 is a clinical PD marker associated with metastatic mPDAC., From screening to the end of treatment/withdrawal visit (up to 63 days from last dose of investigational product).|Number of Participants With 70% Maximum Reduction From Baseline in Ca19-9, Ca19-9 is a clinical PD marker associated with metastatic mPDAC., From screening to the end of treatment/withdrawal visit (up to 63 days from last dose of investigational product).|Number of Participants With 90% Maximum Reduction From Baseline in Ca19-9, Ca19-9 is a clinical PD marker associated with metastatic mPDAC., From screening to the end of treatment/withdrawal visit (up to 63 days from last dose of investigational product).|Objective Response Rate, Percentage of participants who achieved objective response (OR) based on investigator assessment is presented. OR is defined as a complete response (CR) or partial response (PR) according to Response Evaluation Criteria in Solid Tumors (RECIST) v1.1. Objective response rate (ORR) was defined as the percentage of participants with a best overall response of CR or PR relative to all anti-tumor evaluable participants., From screening to 365 days from the last dose of investigational product|Duration of Response, The duration of response was defined as the time from the first documentation of objective tumor response (CR or PR) to the first documentation of disease progression or to death due to any cause, whichever occurred first. Disease progression was defined as 20% increase in the sum of diameters of target measurable lesions above the smallest sum observed, with a minimum absolute increase of 5 mm., From screening to 365 days from the last dose of investigational product|Progression Free Survival, The progression free survival (PFS) was defined as the time from the date of first dose to the date of the first documentation of objective tumor progression as per RECIST v1.1 or death due to any cause in the absence of documented progression disease, whichever occurred first., From screening to 365 days from the last dose of investigational product|Six-month Progression-free Survival Rate (6m-PFSR), 6m-PFS was defined as PFS status (progression free and alive, or not) at Month 6. It was summarized as a product limit estimator based on the Kaplan-Meier method to account for censored events., From screening to 6 months after first dose of investigational product|Overall Survival (OS), OS was defined as the time from the date of first dose to the date of death due to any cause. Following the end of treatment visit, survival status was collected in all participants every month until 12 months (365 days) had elapsed from the last dose of investigational product., From screening to 365 days from the last dose of investigational product|Number of Participants With Positive p16, p16 is a tumor suppressor protein which plays an important role in cell cycle regulation. The analysis of biomarker p16 expression might aid in the identification of patient subpopulations most likely to benefit from treatment. The results from p16 expression testing by immunohistochemistry (IHC) was used for sensitivity analyses. (a) and (b) :p16 cutoff utilizing the optimal cut point identified by the ORC analysis for the OS (a) or PFS (b) and the p16 positive tumor cells., From Day-2 to up to 63 days from last dose of investigational product|Retinoblastoma Protein (Rb) Percent Positive Cell (Nuclear Staining), Rb is a tumor suppressor protein that is dysfunctional in several major cancers. The results from Rb expression testing by IHC was used for sensitivity analyses., From Day-2 to up to 63 days from last dose of investigational product|Rb H-score Nuclear Staining, Rb is a tumor suppressor protein that is dysfunctional in several major cancers. The results from Rb expression testing by IHC was used for sensitivity analyses. The H-score is a method of assessing the extent of nuclear immunoreactivity, applicable to steroid receptors. The score is obtained by the formula: 3\*percentage of strongly staining nuclei + 2\*percentage of moderately staining nuclei + percentage of weakly staining nuclei, giving the range of 0 to 300, From Day-2 to up to 63 days from last dose of investigational product|Palbociclib Multiple Dose Maximum Plasma Concentration (Cmax), The palbociclib multiple dose maximum plasma concentration(Cmax) was observed directly from data., Cycle 1 Day 13 at 0 (pre-dose), 2, 4, 6, 8 and 24 hours post palbociclib dose, and pre-dose on Cycle 2, Days 1 and 15.|Palbociclib Multiple Dose Time for Cmax (Tmax), The palbociclib multiple dose time for Cmax (Tmax) was observed directly from data., Cycle 1 Day 13 at 0 (pre-dose), 2, 4, 6, 8 and 24 hours post palbociclib dose, and pre-dose on Cycle 2, Days 1 and 15.|Palbociclib Area Under the Plasma Concentration-time Curve for Dosing Interval Ï„ (AUCÏ„), The palbociclib area under the plasma concentration-time curve for dosing interval Ï„ (AUCÏ„) was observed directly from data., Cycle 1 Day 13 at 0 (pre-dose), 2, 4, 6, 8 and 24 hours post palbociclib dose, and pre-dose on Cycle 2, Days 1 and 15.|Palbociclib Multiple Dose Trough Plasma Concentration(Ctrough), The palbociclib multiple dose trough plasma concentration (Ctrough) was observed directly from data., Cycle 1 Day 13 at 0 (pre-dose), 2, 4, 6, 8 and 24 hours post palbociclib dose, and pre-dose on Cycle 2, Days 1 and 15.|Palbociclib Multiple Dose Apparent Clearance (CL/F), The palbociclib multiple dose apparent clearance (CL/F) was observed directly from data., Cycle 1 Day 13 at 0 (pre-dose), 2, 4, 6, 8 and 24 hours post palbociclib dose, and pre-dose on Cycle 2, Days 1 and 15.|Nab-P Cmax, The nab-P Cmax on Cycle 1 Day -1 and Day 13 were observed directly from data., Prior to nab-P infusion and at 30 min (end of infusion), 1, 2, 4, 6, 8, 24, and 48 hours post the start of paclitaxel infusion on Day -2 and 13 of Cycle 1.|Nab-P Tmax, The nab-P Tmax on Day -1 and Day 13 were observed directly from data., Prior to nab-P infusion and at 30 min (end of infusion), 1, 2, 4, 6, 8, 24, and 48 hours post the start of paclitaxel infusion on Day -2 and 13 of Cycle 1.|Nab-P Area Under the Plasma Concentration-time Curve From Time 0 to Last Quantifiable Concentration (AUClast), The nab-P area under the plasma concentration-time curve from time 0 to last quantifiable concentration (AUClast) on Day -1 and Day 13 were observed directly from data., Prior to nab-P infusion and at 30 min (end of infusion), 1, 2, 4, 6, 8, 24, and 48 hours post the start of paclitaxel infusion on Day -2 and 13 of Cycle 1.|Nab-P Area Under the Plasma Concentration-time Curve From Time 0 Extrapolated to Infinite Time (AUCinf), The nab-P area under the plasma concentration-time curve from time 0 extrapolated to infinite time (AUCinf) on Day -1 and Day 13 observed directly from data., Prior to nab-P infusion and at 30 min (end of infusion), 1, 2, 4, 6, 8, 24, and 48 hours post the start of paclitaxel infusion on Day -2 and 13 of Cycle 1.|Nab-P Terminal Plasma Elimination Half-life (t1/2), The nab-P t1/2 on Day -1 and Day 13 were observed directly from data., Prior to nab-P infusion and at 30 min (end of infusion), 1, 2, 4, 6, 8, 24, and 48 hours post the start of paclitaxel infusion on Day -2 and 13 of Cycle 1.|Nab-P Clearance (CL), The nab-P clearance on Day -1 and Day 13 were observed directly from data., Prior to nab-P infusion and at 30 min (end of infusion), 1, 2, 4, 6, 8, 24, and 48 hours post the start of paclitaxel infusion on Day -2 and 13 of Cycle 1.|Nab-P Volume of Distribution (Vz), The nab-P on Day -1 and Day 13 were observed directly from data., Prior to nab-P infusion and at 30 min (end of infusion), 1, 2, 4, 6, 8, 24, and 48 hours post the start of paclitaxel infusion on Day -2 and 13 of Cycle 1.</t>
  </si>
  <si>
    <t>Number of Participants With Dose Limiting Toxicities, Adverse events (AEs) considered as dose limiting toxicities (DLTs) included: hematologic: Grade 4 neutropenia lasting \&gt;4 days; Febrile neutropenia (defined as neutropenia Grade\&gt;=3 \[absolute neutrophil count {ANC}\&lt;1000 cells/cubic millimeter {mm\^3}\] and a body temperature \&gt;=38.5 \[degrees centigrade\]â„ƒ) requiring antibiotic or antifungal treatment; any Grade 4 thrombocytopenia (\&lt;25000/mm\^3 or 25.0\*10\^9/\[liter\]L). Non-hematologic: Grade \&gt;=3 toxicities, except those that had not been maximally treated (eg, nausea, vomiting, diarrhea). Any AE that caused a palbociclib treatment interruption of greater than 7 consecutive days or caused any combination of interruption/reduction for \&gt;=14 days. Any AE that caused omission or reduction of at least 2 of the 3 weekly doses of nab-P., From Day 1 until pre-dose Cycle 2 Day 1</t>
  </si>
  <si>
    <t>DRUG: Palbociclib|DRUG: Nab-Paclitaxel</t>
  </si>
  <si>
    <t>Metastatic Pancreatic Ductal Adenocarcinoma</t>
  </si>
  <si>
    <t>This is a Phase 1, open label, multi center, multiple dose, dose escalation, safety, pharmacokinetic and pharmacodynamic study of palbociclib in combination with nab-P, in sequential cohorts of adult patients with mPDAC, with MTD expansion cohort(s). Approximately 30-60 patients are expected to be enrolled in the overall study.</t>
  </si>
  <si>
    <t>https://clinicaltrials.gov/study/NCT02501902</t>
  </si>
  <si>
    <t>Dose-Escalation Study Of Palbociclib + Nab-Paclitaxel In mPDAC</t>
  </si>
  <si>
    <t>NCT02501902</t>
  </si>
  <si>
    <t>University Hospital of Gran Canaria Doctor NegrÃ­n, Las Palmas de Gran Canaria, Las Palmas, 35010, Spain</t>
  </si>
  <si>
    <t>2024-260-1</t>
  </si>
  <si>
    <t>University of Las Palmas de Gran Canaria</t>
  </si>
  <si>
    <t>Perineural invasion, The correlation between the preoperative neutrophil-to-lymphocyte ratio (NLR) and CA 19.9 with the presence of histopathologically confirmed perineural invasion in patients with pancreatic cancer, Within 30 days prior to surgery (for NLR and CA 19.9) and immediately following surgery for histopathological confirmation</t>
  </si>
  <si>
    <t>Pancreatic Cancer, Adult|Perineural Invasion|Neutrophil-to-Lymphocyte Ratio|CA 19.9</t>
  </si>
  <si>
    <t>Pancreatic cancer has an incidence of 1,401,450 new cases diagnosed annually worldwide and is the third leading cause of cancer-related death in Spain. This disease is associated with a poor prognosis, reflected by a 5-year survival rate of less than 5% when all stages are grouped together.
Several prognostic factors for pancreatic cancer have been identified. The most relevant include preoperative levels of carbohydrate antigen 19-9 (CA 19.9), surgical margins after resection, venous and/or arterial vascular involvement, and histopathological features such as affected locoregional lymph nodes, or perineural and lymphovascular invasion. Among all these factors, perineural invasion may be the primary independent factor affecting prognosis, particularly in patients with relatively favorable pathological features.
The identification of perineural invasion before surgery could influence the clinical management of these patients. It may facilitate risk stratification, allowing the identification of patients who would benefit most from neoadjuvant treatments or more aggressive surgical procedures, such as vascular resections. However, perineural involvement is very difficult to detect preoperatively.
Only a few studies have analyzed the possible relationship between CA 19.9 and perineural invasion, and their results are inconsistent. Alternatively, some studies have demonstrated the utility of preoperative multidetector computed tomography in detecting extrapancreatic perineural invasion. However, these radiological tests are still not useful for directly detecting microscopic perineural invasion, especially in early stages.
On the other hand, in recent years, evidence has supported that the systemic inflammatory response may play an important role in the prognosis of different malignancies. Among these inflammatory markers, the neutrophil-to-lymphocyte ratio (NLR) has gained prominence. Regarding pancreatic cancer, many studies suggest that elevated preoperative NLR levels are associated with a worse prognosis. However, no studies have yet been published analyzing a possible relationship between this inflammatory marker and perineural invasion.
The main objective of this study is to correlate the neutrophil-to-lymphocyte ratio (NLR) and CA 19.9 with histopathologically confirmed perineural invasion and, in this way, investigate these data as potential preoperative markers of perineural invasion in pancreatic cancer. Our working hypothesis is that preoperative NLR and CA 19.9 are potential markers of perineural invasion.
As secondary objectives, we aim to study the effect of neoadjuvant therapy on inflammatory markers (NLR) and tumor markers (CEA and CA 19.9) in pancreatic cancer.</t>
  </si>
  <si>
    <t>https://clinicaltrials.gov/study/NCT06747481</t>
  </si>
  <si>
    <t>Neutrophil-to-lymphocyte Ratio and CA 19.9 as Predictors of Perineural Invasion in Pancreatic Cancer</t>
  </si>
  <si>
    <t>NCT06747481</t>
  </si>
  <si>
    <t>Froedtert &amp; the Medical College of Wisconsin, Milwaukee, Wisconsin, 53226, United States</t>
  </si>
  <si>
    <t>PRO00030656</t>
  </si>
  <si>
    <t>Overall survival, This measure is the number of subjects alive at the conclusion of the follow-up period., Five years|Progression-free survival, This measure is the number of subjects achieving complete response, partial response or maintaining stable disease., Five years</t>
  </si>
  <si>
    <t>Completion of all intended neoadjuvant therapy and surgical therapy, This measure is the number of subjects completing all intended neoadjuvant therapy and surgical therapy., Five years.</t>
  </si>
  <si>
    <t>DRUG: First-line Chemotherapy|DRUG: Second-line Chemotherapy|RADIATION: Chemoradiation</t>
  </si>
  <si>
    <t>This is an open-label, phase II study in patients with resectable and borderline resectable pancreas cancer.</t>
  </si>
  <si>
    <t>PANC</t>
  </si>
  <si>
    <t>https://clinicaltrials.gov/study/NCT03322995</t>
  </si>
  <si>
    <t>Pancreatic Cancer Adaptive Neoadjuvant Chemotherapy Trial</t>
  </si>
  <si>
    <t>NCT03322995</t>
  </si>
  <si>
    <t>Indiana University Simon Cancer Center, Indianapolis, Indiana, 46202, United States</t>
  </si>
  <si>
    <t>2014-11</t>
  </si>
  <si>
    <t>2010-11</t>
  </si>
  <si>
    <t>2006-09</t>
  </si>
  <si>
    <t>0607-09; IUCRO-0155</t>
  </si>
  <si>
    <t>Indiana University School of Medicine</t>
  </si>
  <si>
    <t>To evaluate the response rate (CR + PR), clinical benefit (CR + PR + SD) and tumor shrinkage (CR + PR + SD that shrinks) of Gemcitabine with Sorafenib and radiotherapy, completion of study|To evaluate time to disease progression and overall survival., completion of study|To evaluate pharmacodynamic changes in tumor vascular parameters (e.g blood flow, blood volume, time to peak in ROC -receiver operator characteristics curve) by DCE-MRI and correlate with outcomes., completion of study|To evaluate biologic markers such as VEGF, eNOS and HIF1-alpha, VEGF-R2 genetic polymorphisms and serum proteomics, and correlate with outcomes., completion of study|To evaluate resectability rates of tumors after treatment., completion of treatment|To evaluate the maximum tolerated dose (MTD) for Sorafenib during Chemo-radiation., completion of treatment</t>
  </si>
  <si>
    <t>To evaluate the safety and tolerability of the combined treatment with Gemcitabine with Sorafenib and radiotherapy in patients with localized unresectable pancreatic cancer., completion of study</t>
  </si>
  <si>
    <t>DRUG: Gemcitabine, Sorafenib|PROCEDURE: Radiotherapy</t>
  </si>
  <si>
    <t>Pancreatic Cancer|Adenocarcinoma of the Pancreas</t>
  </si>
  <si>
    <t>The purpose of this study is to evaluate the safety and tolerability of the combined treatment of Sorafenib (BAY 43-9006) with Gemcitabine and radiotherapy in patients with localized unresectable pancreatic cancer.</t>
  </si>
  <si>
    <t>https://clinicaltrials.gov/study/NCT00375310</t>
  </si>
  <si>
    <t>Phase I Study of Gemcitabine, Sorafenib and Radiotherapy in Patients With Unresectable Pancreatic Cancer</t>
  </si>
  <si>
    <t>NCT00375310</t>
  </si>
  <si>
    <t>Abramson Cancer Center of the University of Pennsylvania, Philadelphia, Pennsylvania, 19104, United States</t>
  </si>
  <si>
    <t>2022-03</t>
  </si>
  <si>
    <t>2011-12</t>
  </si>
  <si>
    <t>UPCC 19211</t>
  </si>
  <si>
    <t>Overall survival, one year</t>
  </si>
  <si>
    <t>DRUG: Hydroxychloroquine (HCQ)|DRUG: Gemcitabine|DRUG: Abraxane</t>
  </si>
  <si>
    <t>Advanced Adenocarcinoma|Metastatic Adenocarcinoma</t>
  </si>
  <si>
    <t>In this Phase I/II clinical trial, the investigators seek to pilot the addition of Hydroxychloroquine (HCQ) to a commonly-used front-line therapy of pancreatic cancer, gemcitabine/nab-paclitaxel. The investigators plan a run-in to define tolerable doses, and will explore doses of 800 and 1200 mg/day in successive cohorts of 6 patients. The investigators will assess toxicity continuously, and determine the dose for the Phase II trial based on standard toxicity criteria.
The correlative endpoints of this trial are directed to the pharmacokinetics of HCQ, and pharmacokinetic model of HCQ based on data from several ongoing trials, and the data from these patients will contribute to refining the model. The investigators will analyze both measured and model-predicted indices for their relationship to autophagy induction. Autophagy will be assessed as the accumulation of autophagocytic vesicles in the PMNs of treated patients, together with the induction of the expression of autophagy-related proteins on western analysis, quantitated by densitometry. The investigators will document the rates of metabolic response as a consequence of treatment, as a therapeutic marker that may be related to the degree of autophagy inhibition. Since the investigators have previously demonstrated a key role of JNK1 in the induction of autophagy by chemotherapy, the investigators will analyze archival tumor materials to determine variability in this marker, as a baseline for potential future trials. Finally, this study will incorporate metabolic profiling by mass spectrometry, which will be related to mutations (including Kras) in pretreatment tumor specimens. Mutational analysis will be accomplished by targeted sequencing or by next-generation sequencing, and the need for fresh tissue for all these endpoints will require patients to have a biopsy performed before treatment at at 6-8 weeks after beginning treatment. In the previous study of the Hh inhibitor GDC-0973 with the same chemotherapy, the investigators were able to obtain repeat biopsies successfully on all patients. The importance of these biopsies, to move the science forward in an era in which the tools now exist to provide meaningful correlative science, cannot be overstated.</t>
  </si>
  <si>
    <t>https://clinicaltrials.gov/study/NCT01506973</t>
  </si>
  <si>
    <t>A Study of Hydroxychloroquine in Combination With Gemcitabine/Abraxane in Pancreatic Cancer</t>
  </si>
  <si>
    <t>NCT01506973</t>
  </si>
  <si>
    <t>HonorHealth Research Institute, Scottsdale, Arizona, 85258, United States</t>
  </si>
  <si>
    <t>NABPLAGEM-NEO 2017-001</t>
  </si>
  <si>
    <t>HonorHealth Research Institute</t>
  </si>
  <si>
    <t>Pathologic Complete Response Rate, Participants will have an MRI completed after 3 cycles to determine if the tumor has responded to treatment. RECIST 1.1 criteria will be used to evaluate response. A confirmatory PET scan may be ordered to confirm complete response., approximately 63 days|Overall Survival, Participants will be contacted by telephone every 12 weeks until date of death., every 12 weeks after study completion</t>
  </si>
  <si>
    <t>CA19-9 value, Laboratory testing will be used to determine if the CA19-9 value has normalized after 3 cycles of treatment., approximately 63 days</t>
  </si>
  <si>
    <t>DRUG: Paclitaxel Protein Bound (Abraxane)</t>
  </si>
  <si>
    <t>Resectable Pancreatic Cancer|Unresectable Pancreatic Cancer|Pancreatic Adenocarcinoma|Neoadjuvant Pancreatic Cancer</t>
  </si>
  <si>
    <t>The purpose of this study is to determine if the combination of paclitaxel protein bound, gemcitabine, cisplatin, paricalcitol are effective in individuals with resectable and unresectable pancreatic cancer.</t>
  </si>
  <si>
    <t>https://clinicaltrials.gov/study/NCT03138720</t>
  </si>
  <si>
    <t>Pre-operative Treatment for Patients With Untreated Pancreatic Cancer</t>
  </si>
  <si>
    <t>NCT03138720</t>
  </si>
  <si>
    <t>Duke University Health System, Durham, North Carolina, 27710, United States</t>
  </si>
  <si>
    <t>Pro00077435</t>
  </si>
  <si>
    <t>90-day mortality, death by 90 days, 90 days|surgical-site infection (SSI), occurrence of superficial or deep infection of incision(s), by erythema/warmth/pain/swelling, need for antibiotics, positive wound cultures, purulent drainage/abscess, need to open skin incision, fascial dehiscence, etc. or documentation in the record of SSI. Organ/space infection indicated by abscess, anastomotic dehiscence, positive culture, etc. or documentation in the record of same., 90 days|pancreatic leak by qualitative appearance or amylase level, Drain output or CT-guided drainage consistent with pancreatic fluid in appearance and/or amylase level, or documentation in record of same., 90 days|operative time, time from start to end of operation, 1 day|use of neoadjuvant therapy, used = 1, 1 day|use of adjuvant therapy, used = 1, 90 days|CA 19-9 level, result, 90 days|return to operating room, Reoperation for exploration or repair of complication of primary procedure. Does not include wound debridement, placement of inferior vena cava filter, interventional radiology procedures, or other procedures unrelated to the initial procedure., 90 days|Non-SSI infection, Any infection not covered by surgical-site infection, such as urinary tract infection or pneumonia., 90 days|margin status, clean or unclean, 1 week|intraoperative transfusion, used = 1, 1 day|lymph node status, positive or negative, 1 week|overall survival, number of months alive, 5 years|disease-free survival, number of months without disease, 5 years</t>
  </si>
  <si>
    <t>immune response, proliferation of immune cells in peripheral plasma, preoperatively to 3 months postoperatively</t>
  </si>
  <si>
    <t>Pancreatic Cancer|Surgery</t>
  </si>
  <si>
    <t>The goal of this pilot study is to evaluate and describe the immunologic and overall outcomes of subjects who undergo routine pancreatectomy with or without irreversible electroporation (IRE) for pancreatic cancer. Immunologic markers in the blood will be measured at several time points before and after surgery to determine if surgical approach is associated with different immunologic responses. Secondary outcomes will include mortality and morbidity; operative time; blood loss and transfusion requirements; and oncologic outcomes such as: margin status, lymph node harvest, disease-free survival, and overall survival. Analysis of immune response will help the investigator determine whether to expand the pilot into a larger study.</t>
  </si>
  <si>
    <t>https://clinicaltrials.gov/study/NCT03001518</t>
  </si>
  <si>
    <t>Immunologic Signatures Following Surgery for Pancreatic Cancer</t>
  </si>
  <si>
    <t>NCT03001518</t>
  </si>
  <si>
    <t>2009-02</t>
  </si>
  <si>
    <t>J0834|BMS # CA184-081</t>
  </si>
  <si>
    <t>Overall Survival (OS), OS will be measured from date of randomization until death or end of follow-up (OS will be censored on the date the subject was last known to be alive for subjects without documentation of death at the time of analysis)., 4 years|Overall Response Rate (ORR), ORR is defined as the number of patients achieving a complete response (CR) or partial response (PR) based on the Response Evaluation Criteria in Solid Tumors (RECIST 1.1) during the first 6 months of treatment. CR = disappearance of all target lesions, PR is =\&gt;30% decrease in sum of diameters of target lesions, progressive disease (PD) is \&gt;20% increase in sum of diameters of target lesions, stable disease (SD) is \&lt;30% decrease or \&lt;20% increase in sum of diameters of target lesions. Estimation based on the Kaplan-Meier curve., 6 months|Immune Related Best Overall Response Rate (irBOR), Immune Related Best Overall Response (BOR) is the best response recorded from the start of the study treatment until the disease progression/recurrence based on the Response Evaluation Criteria in Solid Tumors (RECIST 1.1). Estimation based on the Kaplan-Meier curve., 4 years|Progression Free Survival (PFS), PFS is defined as the number of months from the date of randomization to disease progression (progressive disease \[PD\] or relapse from complete response \[CR\] as assessed using RECIST 1.1 criteria) or death due to any cause. Per RECIST 1.1 criteria, CR = disappearance of all target lesions, Partial Response (PR) is =\&gt;30% decrease in sum of diameters of target lesions, Progressive Disease (PD) is \&gt;20% increase in sum of diameters of target lesions, Stable Disease (SD) is \&lt;30% decrease or \&lt;20% increase in sum of diameters of target lesions., 6 months</t>
  </si>
  <si>
    <t>Percent of Patients Experiencing an Unacceptable Toxicity, Unacceptable toxicity is defined as drug related \&gt;grade 4 AEs or grade 3 AEs including IRAEs not improving to \&lt; grade 2 under therapy within 2 weeks. In addition, \&gt; grade 2 eye pain or reduction of visual acuity that does not respond to topical therapy and does not improve to \&lt; grade 1 severity within 2 weeks of starting therapy, or requires systemic therapy is an unacceptable toxicity., 4 years</t>
  </si>
  <si>
    <t>DRUG: Ipilimumab|BIOLOGICAL: Pancreatic Cancer Vaccine</t>
  </si>
  <si>
    <t>Research Hypothesis: Ipilimumab (an antibody that blocks negative signals to T cells) administered alone or in combination with a pancreatic cancer vaccine (allogeneic pancreatic tumor cells transfected with a GM-CSF gene), has an acceptable safety profile in subjects with locally advanced, unresectable or metastatic pancreatic adenocarcinoma.
Primary Objective: To determine the safety profile of ipilimumab alone or in combination with a pancreatic cancer vaccine in subjects with locally advanced, unresectable or metastatic pancreatic adenocarcinoma.
Secondary Objectives:
* To estimate overall survival (OS) which will serve as the primary efficacy signal.
* To explore an association of T cell responses and immunological responses with OS in patients receiving treatment.
* To estimate overall response rate (ORR), immune related best overall response rate (irBOR), progression free survival (PFS), and duration of response in patients receiving treatment.
* To explore an association between immune-related adverse events (IRAEs) and ORR.
* To measure tumor marker kinetics (CA 19-9) in patients receiving treatment.</t>
  </si>
  <si>
    <t>https://clinicaltrials.gov/study/NCT00836407</t>
  </si>
  <si>
    <t>Ipilimumab +/- Vaccine Therapy in Treating Patients With Locally Advanced, Unresectable or Metastatic Pancreatic Cancer</t>
  </si>
  <si>
    <t>NCT00836407</t>
  </si>
  <si>
    <t>Academic Medical Center, Medical Oncology, Amsterdam, 1100 DD, Netherlands</t>
  </si>
  <si>
    <t>2017-202</t>
  </si>
  <si>
    <t>Allocation: NA|Intervention Model: SINGLE_GROUP|Masking: NONE|Primary Purpose: BASIC_SCIENCE</t>
  </si>
  <si>
    <t>Erasmus Medical Center</t>
  </si>
  <si>
    <t>Functional studies will be done with the patient derived organoids to find biomarkers that correlate with response in organoids and patients., Similarly to our primary study parameter, the value of prediction for a biomarker will be assessed., 2 months</t>
  </si>
  <si>
    <t>Developing organoids from advanced pancreatic cancer patients that predict non response or response, To assess whether there is a correlation between no response in patients and no response in organoids, a goodness of fit will be determined with Pearson's X2 test. Depending on the available data, the second scenario will be analysed similarly.
When organoids cannot be established from biopsy material, then this will be recorded and linked to clinical parameters., 2 months</t>
  </si>
  <si>
    <t>DIAGNOSTIC_TEST: biopsies &amp; blood analyses</t>
  </si>
  <si>
    <t>Carcinoma, Pancreatic Ductal</t>
  </si>
  <si>
    <t>Rationale: Pancreatic adenocarcinoma is a malignancy with a poor prognosis. Resection is the only curative option and still 5-year survival rate is less than 10 percent. However, most patients present with advanced disease and are provided with palliative care. The nature of the tumour and the intense stromal reaction around the tumour cells leave pancreatic adenocarcinoma relatively insensitive to chemotherapeutics. Current models, such as cell lines or patient derived xenografts, cannot provide predictive information in a clinically relevant timeframe. Organoids and organotypic culture systems have emerged as promising new culturing techniques that maintain some of the complexity of the tumour. As most patients are ineligible for tumour resection, this project will focus on metastases and will generate organoids from that tissue. Using a combination of organoids and organotypic systems, treatment (non)response can be predicted, which may provide a personalized treatment setting for patients with advanced pancreatic adenocarcinoma.</t>
  </si>
  <si>
    <t>OPT-1</t>
  </si>
  <si>
    <t>https://clinicaltrials.gov/study/NCT03500068</t>
  </si>
  <si>
    <t>Establishing Organoids From Metastatic Pancreatic Cancer Patients, the OPT-I Study.</t>
  </si>
  <si>
    <t>NCT03500068</t>
  </si>
  <si>
    <t>City of Hope Medical Center, Duarte, California, 91010, United States</t>
  </si>
  <si>
    <t>21314|NCI-2021-06609|19312</t>
  </si>
  <si>
    <t>Temporal impact of bosentan therapy on tumor vs. normal pancreatic tissue perfusion profile (tumor stroma and blood flow), Up to 2 years|Levels of nab-paclitaxel, bosentan and active plasma metabolite Ro 48-5033, Will be quantitated in the peripheral blood., Up to 2 years|Analysis of loci that encode organic anion transporting polypeptides (OATP) in participants who experience severe hepatotoxicity, increased during protocol therapy, Up to 2 years|Quantification of the number of circulating tumor cells and temporal proteomic/micro ribonucleic acid (miRNA) profile will assess response to therapy, Up to 2 years|Histopathology/ structural assessment and quantification of the miRNA profile, Will allow the identification of prognostic biomarkers., Up to 2 years|Quality of life assessment, Assesses using Functional Assessment of Cancer Therapy: General (FACT-G) questionnaire., Up to 2 years</t>
  </si>
  <si>
    <t>Progression-free survival (PFS), Will be evaluated using the Kaplan-Meier methods, both as a single group and by disease classification (metastatic versus \[vs.\] advanced unresectable). Response will also be examined by disease classification as part of a secondary analysis., Time to disease progression/ relapse or death as a result of any cause, assessed up to 2 years|Overall survival (OS), Will be evaluated using the Kaplan-Meier methods, both as a single group and by disease classification (metastatic vs. advanced unresectable). Response will also be examined by disease classification as part of a secondary analysis., Time to death as a result of any cause, assessed up to 2 years|Time to treatment failure (TTF), Will be evaluated using the Kaplan-Meier methods, both as a single group and by disease classification (metastatic vs. advanced unresectable). Response will also be examined by disease classification as part of a secondary analysis., Time to treatment termination for any reason (progression, toxicity, death, patient preference), assessed up to 2 years</t>
  </si>
  <si>
    <t>Incidence of adverse events, Will be recorded using the National Cancer Institute (NCI) Common Terminology Criteria for Adverse Events (CTCAE) version (v) 4.0., Up to 30 days after last dose of protocol therapy|Dose limiting toxicities (DLTs), Toxicities will be graded according to NCI CTCAE v 4.0. DLT's apply only to bosentan-only single stage AND cycle 1 and should be attributable to the treatment., Up to 21 days (Cycle 1)|Compliance, Number of bosentan tablets and bottles returned will be reconciled with the patient diary., During the first week</t>
  </si>
  <si>
    <t>DRUG: Bosentan|DRUG: Gemcitabine|DRUG: Nab-paclitaxel|OTHER: Quality-of-Life Assessment|OTHER: Questionnaire Administration</t>
  </si>
  <si>
    <t>Stage III Pancreatic Cancer AJCC v8|Stage IV Pancreatic Cancer AJCC v8|Unresectable Pancreatic Carcinoma</t>
  </si>
  <si>
    <t>This phase I trial studies the side effects and best dose of bosentan and how well it works when given together with gemcitabine and nab-paclitaxel for the treatment of pancreatic cancer that cannot be removed by surgery (unresectable). Bosentan may block the hormone endothelin and prevent the growth and spread of pancreatic cancer. Drugs used in chemotherapy, such as gemcitabine and nab-paclitaxel, work in different ways to stop the growth of tumor cells, either by killing the cells, by stopping them from dividing, or by stopping them from spreading. Giving bosentan with chemotherapy (gemcitabine and nab-paclitaxel) may work better in treating patients with pancreatic cancer compared to chemotherapy alone.</t>
  </si>
  <si>
    <t>https://clinicaltrials.gov/study/NCT04158635</t>
  </si>
  <si>
    <t>Gemcitabine, Nab-Paclitaxel, and Bosentan for the Treatment of Unresectable Pancreatic Cancer</t>
  </si>
  <si>
    <t>NCT04158635</t>
  </si>
  <si>
    <t>Massachusetts General Hospital, Boston, Massachusetts, 02114, United States|Duke University Medical Center - Duke Cancer Center, Durham, North Carolina, 27710, United States</t>
  </si>
  <si>
    <t>2138-CL-0102</t>
  </si>
  <si>
    <t>Pharmacokinetics (PK) of ASP2138 in serum: concentration immediately prior to dosing at multiple dosing (Ctrough), Ctrough will be recorded from the pharmacokinetic (PK) serum samples collected., Up to 0.5 month|Number of participants at each grade of Pathologic Response, The College of American Pathologists (CAP) grading will be used to assess pathological response. Grades range from 0: No viable cancer cells (complete response) to grade 3: Extensive residual cancer with no evident tumor regression (poor or no response), Up to 10.5 months|Disease-free survival (DFS), Disease-free survival (DFS) is defined as the time from date of surgical resection of pancreas tumor until the date of radiological disease recurrence or death due to any cause, Up to 11.5 months|Number of participants with microscopically margin-negative (R0) resection, Up to 10.5 months</t>
  </si>
  <si>
    <t>Number of participants with Adverse Events (AEs), An Adverse Event (AE) is any untoward medical occurrence in a patient or clinical study participant, temporally associated with the use of study intervention, whether or not considered related to the study intervention.
An AE can therefore be any unfavorable and unintended sign (including an abnormal laboratory finding), symptom, or disease (new or exacerbated) temporally associated with the use of study intervention. This includes events related to the comparator, if applicable, and events related to the (study) procedures., Up to 11.5 months|Number of participants with Serious Adverse Events (SAEs), A Serious Adverse Event is defined as any untoward medical occurrence that, at any dose: results in death, is life-threatening, requires inpatient hospitalization or prolongation of existing hospitalization, results in persistent or significant disability/incapacity, is a congenital anomaly/birth defect or other situations., Up to 11.5 months|Number of participants with laboratory value abnormalities and/or AEs, Number of participants with potentially clinically significant laboratory values., Up to 11.5 months|Number of participants with vital signs abnormalities and/or AEs, Number of participants with potentially clinically significant vital sign values., Up to 11.5 months|Number of participants with 12-lead electrocardiogram (ECG) abnormalities and/or AEs, Number of participants with potentially clinically significant 12-Lead ECG values., Up to 10.5 months|Number of participants with physical examinations (PEs) abnormalities and/or AEs, Number of participants with potentially clinically significant PEs values., Up to 11.5 months|Number of participants at each grade of Eastern Cooperative Oncology Group (ECOG) performance status score, The ECOG scale will be used to assess performance status. Grades range from 0 (fully active) to 5 (dead). Negative change scores indicate an improvement. Positive scores indicate a decline in performance., Up to 11.5 months|Number of participants with ASP2138-related surgery delays (â‰¥ 7 days), Surgery delay is defined as the interval (in days) between the pre-specified planned date of surgery and the actual date on which surgery is performed. Delays of â‰¥ 7 days that are assessed by the investigator as being related to ASP2138 (treatment-related) will be documented., Up to 12 weeks after the end of neoadjuvant treatment</t>
  </si>
  <si>
    <t>DRUG: ASP2138|DRUG: Oxaliplatin|DRUG: Leucovorin|DRUG: 5-FU|DRUG: Irinotecan|DRUG: Gemcitabine|DRUG: Nab-paclitaxel|DRUG: Capecitabine</t>
  </si>
  <si>
    <t>Pancreatic Ductal Adenocarcinoma</t>
  </si>
  <si>
    <t>Some people with pancreatic ductal cancer (PDAC) have a protein called Claudin 18.2 (CLDN18.2) in their tumor. ASP2138 is thought to work by binding to CLDN18.2 and a protein on a type of immune cell called a T-cell. The T-cell "tells" the immune system to attack the tumor. This study is for people with resectable PDAC. Resectable means that the tumor can be removed by surgery.
In this study, adults with resectable PDAC will receive an ASP2138 injection just below the skin (subcutaneous) 2 weeks before surgery. After surgery, they will be given standard chemotherapy treatments chosen by their study doctor. These include mFOLFIRINOX, gemcitabine with nab-paclitaxel, or gemcitabine with capecitabine.
People will receive chemotherapy treatment for up to 6 months, or until their cancer gets worse, they cannot tolerate the chemotherapy, or they or their study doctor thinks they should stop chemotherapy. People will have a final clinic visit about a month after finishing chemotherapy for health checks.</t>
  </si>
  <si>
    <t>https://clinicaltrials.gov/study/NCT07024615</t>
  </si>
  <si>
    <t>A Study of ASP2138 Given Before Surgery, Then Chemotherapy After Surgery, in People With Pancreatic Ductal Cancer</t>
  </si>
  <si>
    <t>NCT07024615</t>
  </si>
  <si>
    <t>Hopital Universitari de Bellvitge, L'Hospitalet de Llobregat, Spain, 08907, Spain</t>
  </si>
  <si>
    <t>2027-06</t>
  </si>
  <si>
    <t>HUB-CIR-FAST</t>
  </si>
  <si>
    <t>Allocation: RANDOMIZED|Intervention Model: PARALLEL|Masking: TRIPLE (PARTICIPANT, INVESTIGATOR, OUTCOMES_ASSESSOR)|Primary Purpose: TREATMENT</t>
  </si>
  <si>
    <t>Hospital Universitari de Bellvitge</t>
  </si>
  <si>
    <t>Postoperative morbility, Postoperative morbidity at 90 days according to Clavien-Dindo classification (â‰¥ Grade I), Form first postoperative day to day 30|Pancreatic fistula, Pancreatic fistula according to ISGPF 2016 definition: Grade A (drainage amylase \&gt;3x normal on day 3 without clinical impact); Grade B (requiring management change); Grade C (reintervention or death), From first postoperative day to day 30|Mortality, 30- and 90-day mortality (any cause), From first postoperative day to day 90|Hospital stay, Postoperative hospital stay days (from surgery to hospital discharge), From first postoperative day to hospital discharge up to 15 weeks|Operative time, Total operative time (minutes), Periprocedural time, an average time of 300-400 minutes|Proportion of patients with NLR index â‰¥5, First, a preoperative NLR index determination from the preoperative blood count.
Proportion of patients with NLR cut-off point â‰¥5, which is associated with lower overall survival and recurrence-free survival in patients undergoing pancreatic resection., From the first postoperative day to one year follow-up|Proportion of patients with CA19.9 &gt;37 U/ml, First, a preoperative CA19.9 measurement from preoperative laboratory tests. Determination of the proportion of patients with CA 19.9 cut-off point \&gt;37 U/ml, as it is considered elevated according to the standard reference range., From the first postoperative day to one year follow-up|Cytokines in serum, * Cytokine concentration in serum: continuous variable measured at 24 hours and day 5 post-surgery in a subsample of 30 patients.
* Detection panel: 2000 inflammatory biomarkers using high-sensitivity semi-quantitative Raybiotech L-series arrays with densitometric reading, From the first postoperative day to day 90|Cytokines in abdominal drainage, * Cytokine concentration in drainage fluid: continuous variable measured at 24 hours and day 5 post-surgery in a subsample of 30 patients.
* Detection panel: 2000 inflammatory biomarkers using high-sensitivity semi-quantitative Raybiotech L-series arrays with densitometric reading, From the first postoperative day to day 90|Cytokines and complications correlation, Exploratory analysis of the association between cytokine levels and the appearance of complications during the first 90 days., From the first postoperative day to day 90|Recurrence, \- Recurrence of malignant pathology: Defined as the appearance of local, regional, or distant disease documented by imaging techniques (CT/MRI) or histopathological confirmation., From the first postoperative day to one year follow-up|Time to recurrence, \- Time to recurrence: Time elapsed from surgery to detection of recurrence (months)., From the first postoperative day to one year follow-up|Complications-recurrence correlation, Association analysis between the presence of complications (Clavien-Dindo â‰¥ II) and early recurrence (â‰¤12 months)., From the first postoperative day to one year follow-up</t>
  </si>
  <si>
    <t>Delayed Gastric Emptying, Delayed gastric emptying according to ISGPS 2007 definition: Grade A (nasogastric tube \&gt;3 days or reinsertion between days 4-7 + vomiting); Grade B (tube \&gt;7 days or reinsertion after day 7 + vomiting); Grade C (impossibility of oral tolerance after day 14), From first postoperative day to 30 days</t>
  </si>
  <si>
    <t>PROCEDURE: Retromesenteric reconstruction|PROCEDURE: Transmesocolic reconstruction</t>
  </si>
  <si>
    <t>Objective: To compare the incidence of delayed gastric emptying (ISGPS 2007 criteria) between patients undergoing retromesenteric versus transmesocolic reconstruction after pancreaticoduodenectomy. Secondary objectives include evaluating overall postoperative morbidity (Clavien-Dindo â‰¥ Grade I) at 90 days, postoperative pancreatic fistula according to ISGPF criteria, 30- and 90-day mortality, differences in operative time and blood loss, hospital stay duration, exploratory analysis of inflammatory biomarkers in serum and drainage fluid, psychological impact using SCL-90-R scale, and postoperative quality of life using EORTC QLQ-C30 scale.
Methods: Randomized, controlled, single-center superiority clinical trial with 1:1 allocation. One hundred twenty-four patients candidates for duodenopancreatectomy due to pancreatic pathology will be randomized using balanced blocks to transmesocolic (control) or retromesenteric (study) reconstruction. Randomization will be revealed after completing the resection phase. Primary intention-to-treat analysis will estimate relative risk with 95% CI for dichotomous variables, Kaplan-Meier survival analysis with log-rank test, and linear mixed models for repeated measures in quality of life outcomes. Follow-up will be 90 days for the primary endpoint, extending to 12 months for secondary objectives.</t>
  </si>
  <si>
    <t>FAST</t>
  </si>
  <si>
    <t>https://clinicaltrials.gov/study/NCT07368218</t>
  </si>
  <si>
    <t>Comparison of Transmesocolic Versus Retromesenteric Reconstruction in Cephalic Duodenopancreatectomy (FAST Trial)</t>
  </si>
  <si>
    <t>NCT07368218</t>
  </si>
  <si>
    <t>Birmingham, Alabama, United States|Washington D.C., District of Columbia, United States|Fort Myers, Florida, United States|Atlanta, Georgia, United States|Georgia Cancer Specialists, Tucker, Georgia, 30084, United States|Decatur, Illinois, United States|Minneapolis, Minnesota, United States|Cincinnati, Ohio, United States|Chattanooga, Tennessee, United States|Nashville, Tennessee, United States|Temple, Texas, United States|Richmond, Virginia, United States</t>
  </si>
  <si>
    <t>CS1008-A-U201</t>
  </si>
  <si>
    <t>Daiichi Sankyo</t>
  </si>
  <si>
    <t>Kaplan-Meier (Non-Parametric) Analysis of Progression-Free Survival Following Treatment With CS-1008 in Combination With Gemcitabine in Chemotherapy-NaÃ¯ve Participants With Unresectable or Metastatic Pancreatic Cancer, PFS (Progression-free survival) was defined as the time from the date of the first administration of study drug (Day 1) to the date of the first objective documentation of disease progression or death resulting from any cause, whichever came first., Baseline up to date of disease progression or death due to any cause (whichever occurs first), up to approximately 36 months post dose.|Overall Survival Following Treatment With CS-1008 in Combination With Gemcitabine in Chemotherapy-NaÃ¯ve Participants With Unresectable or Metastatic Pancreatic Cancer, OS (Overall Survival) was defined as the time from the date of the first administration of study drug (Day 1) to the date of death. If there was no death reported for a subject before the cut-off date for overall survival analysis, overall survival was censored at the last contact date at which the subject was known to be alive., Baseline to death due to any cause, up to approximately 36 months post dose.|Best Overall Tumor Response Following Treatment With CS-1008 in Combination With Gemcitabine in Chemotherapy-NaÃ¯ve Participants With Unresectable or Metastatic Pancreatic Cancer, The best overall response the best response (in the order of confirmed complete response \[CR\], confirmed partial response \[PR\], unconfirmed CR, unconfirmed PR, stable disease \[SD\], and progressive disease\[PD\]) among all overall responses recorded from the start of treatment until the subject withdrew from the study. If there was no tumor assessment after the first infusion of study drug and no clinical disease progression recorded, the best overall response was classified as Unknown. CR was defined as the disappearance of all target lesions, PR was defined as at least a 30% decrease in the sum of diameters of target lesions, PD was defined as at least a 20% increase in the sum of diameters of target lesions, and SD was defined as neither sufficient shrinkage to qualify for PR nor sufficient increase to qualify for progressive disease PD according to RECIST guideline (version 1.1)., Baseline to up to date of first documented objective response or disease progression (whichever occurs first), up to approximately 36 months post dose.|Number of Participants With Treatment-Emergent Adverse Events Considered by the Investigator at Least Possibly Related to CS-1008 Experienced by â‰¥5% of Participants by System Organ Class and Preferred Term, A treatment-emergent adverse event (TEAE) was defined as an adverse event (AE) that: emerges during treatment, having been absent at pre-treatment; or reemerges during treatment, having been present at baseline but stopped prior to treatment or worsens in severity during treatment relative to the pre-treatment state when the AE was continuous. The AEs with an onset date on Day 1 (the date on which the first dose of study medication was administered) were counted as a TEAE. An AE that occurred more than 30 days after the last dose of study medication was not included as a TEAE unless it was considered drug-related. A TEAE was considered related to CS-1008 or gemcitabine if the investigator considered the event as possibly, probably, or definitely related to treatment, or if the investigator's assessment of the relationship was unknown., Baseline up to 30 days post last dose, up to approximately 36 months post dose.|Number of Participants With Treatment-Emergent Adverse Events Considered by the Investigator at Least Possibly Related to Gemcitabine Experienced by â‰¥5% of Participants by System Organ Class and Preferred Term, A treatment-emergent adverse event (TEAE) was defined as an adverse event (AE) that: emerges during treatment, having been absent at pre-treatment; or reemerges during treatment, having been present at baseline but stopped prior to treatment or worsens in severity during treatment relative to the pre-treatment state when the AE was continuous. The AEs with an onset date on Day 1 (the date on which the first dose of study medication was administered) were counted as a TEAE. An AE that occurred more than 30 days after the last dose of study medication was not included as a TEAE unless it was considered drug-related. A TEAE was considered related to CS-1008 or gemcitabine if the investigator considered the event as possibly, probably, or definitely related to treatment, or if the investigator's assessment of the relationship was unknown., Baseline up to 30 days post last dose, up to approximately 36 months post dose.</t>
  </si>
  <si>
    <t>Progression-Free Survival Rate at 16 Weeks Following Treatment With CS-1008 in Combination With Gemcitabine in Chemotherapy-NaÃ¯ve Participants With Unresectable or Metastatic Pancreatic Cancer, Progression-free survival rate (PFS) was defined as the time from the date of the first administration of the study drug (Day 1) to the date of the first objective documentation of disease progression or death resulting from any cause, whichever came first at 16 weeks post-treatment with CS-1008., Baseline to the date of disease progression or death due to any cause (whichever occurs first), up to 16 weeks post dose.</t>
  </si>
  <si>
    <t>DRUG: CS-1008 (humanized anti-DR5 antibody)|DRUG: gemcitabine</t>
  </si>
  <si>
    <t>Phase 2 study to determine the efficacy and safety of CS-1008 when given with gemcitabine to subjects with previously untreated and unresectable (unable to be surgically removed) or metastatic (spread to other areas beyond the pancreas) pancreatic cancer.</t>
  </si>
  <si>
    <t>https://clinicaltrials.gov/study/NCT00521404</t>
  </si>
  <si>
    <t>Open-label Study of CS-1008 for Subjects With Untreated and Unresectable Pancreatic Cancer</t>
  </si>
  <si>
    <t>NCT00521404</t>
  </si>
  <si>
    <t>Fred Hutchinson Cancer Research Center/University of Washington Cancer Consortium, Seattle, Washington, 98109, United States</t>
  </si>
  <si>
    <t>2008-01</t>
  </si>
  <si>
    <t>6511|NCI-2010-00553|6511|P30CA015704</t>
  </si>
  <si>
    <t>Percent of Patients Surviving at 5 Years, Kaplan-Meier estimate of overall survival at 5 years, Up to 5 years|Median Recurrence Free Survival Following Pancreaticoduodenectomy, The appearance of radiographic findings consistent with recurrent tumor at the local resection site or at a distant location is considered a radiographic recurrence., From the date of pancreaticoduodenectomy to date of first observation of radiographic recurrence or death due to any cause, assessed up to 7 years|Clinical Response Rate to Neoadjuvant Chemotherapy and Chemoradiotherapy, Assessed using the new international criteria proposed by the Response Evaluation Criteria in Solid Tumors (RECIST) Committee., Up to 7 years|Pathologic Response Rate (Complete, Near-complete, Partial) to Neoadjuvant Chemotherapy and Chemoradiotherapy, The resected pancreaticoduodenectomy specimen and accompanying lymph nodes will be staged according to American Joint Committee on Cancer 6th Edition incorporating the prefix y to indicate a specimen status-post neoadjuvant treatment (ypTNM). Cancer 2012;118:1382-90, Up to 7 years|CA 19-9 Tumor Marker Response Rate to Neoadjuvant Chemotherapy and Chemoradiotherapy, Biochemical response is a decrease of \&gt;= 50% of CA 19-9 serum tumor marker in patients with elevated CA 19-9 at baseline., Up to 26 weeks after surgery|Surgical Completion Rate and Complication Rate, Up to 6 weeks following the completion of chemoradiotherapy|Frequency and Severity of Toxicities Associated With This Treatment Regimen as Assessed by NCI Common Terminology Criteria for Adverse Events (CTCAE) Version 3.0, Up to 26 weeks after surgery (the end of adjuvant chemotherapy)|Percent of Patients Surviving at Annual Intervals, 5 years</t>
  </si>
  <si>
    <t>Median Overall Survival of Patients With Adenocarcinoma of the Pancreas, Time at which Kaplan-Meier estimate of overall survival drops below 50%, 5 years</t>
  </si>
  <si>
    <t>DRUG: gemcitabine hydrochloride|DRUG: docetaxel|DRUG: capecitabine|RADIATION: intensity-modulated radiation therapy|DRUG: oxaliplatin|PROCEDURE: pancreatic surgical procedure|PROCEDURE: therapeutic conventional surgery|OTHER: laboratory biomarker analysis</t>
  </si>
  <si>
    <t>Adenocarcinoma of the Pancreas|Stage IA Pancreatic Cancer|Stage IB Pancreatic Cancer|Stage IIA Pancreatic Cancer|Stage IIB Pancreatic Cancer</t>
  </si>
  <si>
    <t>This phase II trial studies how well giving combination chemotherapy together with intensity-modulated radiation therapy (IMRT) and surgery works in treating patients with localized pancreatic cancer that can be removed by surgery. Drugs used in chemotherapy, such as gemcitabine hydrochloride, docetaxel, capecitabine, and oxaliplatin, work in different ways to stop the growth of tumor cells, either by killing the cells or by stopping them from dividing. Radiation therapy uses high-energy x-rays to kill tumor cells. Specialized radiation therapy, such as IMRT, that delivers a high dose of radiation directly to the tumor may kill more tumor cells and cause less damage to normal tissue. Giving more than one drug (combination chemotherapy) together with intensity-modulated radiation therapy before surgery may make the tumor smaller and reduce the amount of normal tissue that needs to be removed. Giving chemotherapy after surgery may kill any tumor cells that remain after surgery.</t>
  </si>
  <si>
    <t>https://clinicaltrials.gov/study/NCT00609336</t>
  </si>
  <si>
    <t>Perioperative Therapy for Resectable Pancreatic Cancer</t>
  </si>
  <si>
    <t>NCT00609336</t>
  </si>
  <si>
    <t>University of Colorado Cancer Center - Anschutz Cancer Pavilion, Aurora, Colorado, 80045, United States|University of Colorado, Denver, Colorado, 80217-3364, United States|Johns Hopkins University/Sidney Kimmel Cancer Center, Baltimore, Maryland, 21287, United States</t>
  </si>
  <si>
    <t>NCI-2011-02537|NCI-2011-02537|CDR0000687335|10-0273|8490|U01CA070095|P30CA046934</t>
  </si>
  <si>
    <t>Survival, Survival was estimated using the Kaplan-Meier (1958) method., From registration to death due to any cause, assessed up to 2 years|Time to Disease Progression, Eighteen patients were evaluable for the time to disease progression endpoint., From registration to documentation of disease progression, assessed up to 2 years</t>
  </si>
  <si>
    <t>Survival Rate, The primary endpoint of the study was 6-month survival. The proportion of successes was estimated by the number of successes divided by the total number of evaluable patients., 6 months</t>
  </si>
  <si>
    <t>DRUG: gamma-secretase/Notch signalling pathway inhibitor RO4929097</t>
  </si>
  <si>
    <t>This phase II trial is studying how well RO4929097 (gamma-secretase/Notch signalling pathway inhibitor RO4929097) works in treating patients with previously treated metastatic pancreatic cancer. RO4929097 may stop the growth of tumor cells by blocking some enzymes needed for cell growth.</t>
  </si>
  <si>
    <t>https://clinicaltrials.gov/study/NCT01232829</t>
  </si>
  <si>
    <t>Gamma Secretase Inhibitor RO4929097 in Previously Treated Metastatic Pancreas Cancer</t>
  </si>
  <si>
    <t>NCT01232829</t>
  </si>
  <si>
    <t>Cork University Hospital, Cork, Ireland|Mercy University Hospital, Cork, Ireland|Adelaide and Meath Hospital, Dublin Incorporating the National Children's Hospital, Dublin, 24, Ireland|St. Vincent's University Hospital, Dublin, 4, Ireland|Mater Misericordiae University Hospital, Dublin, 7, Ireland|Mater Private Hospital, Dublin, 7, Ireland|St. James's Hospital, Dublin, 8, Ireland|Beaumont Hospital, Dublin, 9, Ireland|University College Hospital, Galway, Ireland</t>
  </si>
  <si>
    <t>2009-01</t>
  </si>
  <si>
    <t>08-39 ICORG|ICORG-08-39|EUDRACT-2008-006907-22|EU-20933</t>
  </si>
  <si>
    <t>Cancer Trials Ireland</t>
  </si>
  <si>
    <t>Progression-free survival, Progression-free survival (PFS) will be measured as the number of days between patient's enrolment and his or her date of progression of disease. Patients who are still living six months after the last patient has been enrolled will be censored for the analyses, using the number of days between enrolment and the date of last follow-up. Disease progression will be determined according to definitions established in the modified response evaluation criteria in solid tumours (RECIST) (refer to Appendix G). For patients with non-measureable tumours disease progression will be determined by the treating physician in consultation with the Chief investigator for the study., 6 months|Overall response rate, The overall response rate will be an aggregation of the complete responses and partial responses. For patients to be given the status of complete response or partial response a confirmatory disease assessment should be performed no less than four weeks after the criteria for response are first met., up to 6 months|Clinical benefit, A patient will be regarded as' having experienced clinical benefit if they have shown a complete response, a partial response, or stable disease for at least six months., 6 months|Safety and tolerability, Throughout course of study|Tumour biomarker analysis, Characterising the patient population by determination of intra-tumoural expression of ErbB1 (EGFR) and ErbB2 (Her2/neu).Seeking pilot information as to the intra-tumoural expression of markers of tumour resistance and sensitivity to treatment. Proteomic analysis of serum samples for potential markers., Currently ongoing</t>
  </si>
  <si>
    <t>6-month survival rate, 6 months</t>
  </si>
  <si>
    <t>DRUG: capecitabine|DRUG: lapatinib ditosylate</t>
  </si>
  <si>
    <t>RATIONALE: Lapatinib ditosylate may stop the growth of tumor cells by blocking some of the enzymes needed for cell growth. Drugs used in chemotherapy, such as capecitabine, work in different ways to stop the growth of tumor cells, either by killing the cells or by stopping them from dividing. Giving lapatinib ditosylate together with capecitabine may kill more tumor cells.
PURPOSE: This phase II trial is studying how well giving lapatinib ditosylate together with capecitabine works in treating patients with metastatic pancreatic cancer.</t>
  </si>
  <si>
    <t>https://clinicaltrials.gov/study/NCT00962312</t>
  </si>
  <si>
    <t>Lapatinib Ditosylate and Capecitabine in Treating Patients With Metastatic Pancreatic Cancer</t>
  </si>
  <si>
    <t>NCT00962312</t>
  </si>
  <si>
    <t>GSK Investigational Site, Seoul, 110-744, South Korea|GSK Investigational Site, Seoul, 120-752, South Korea|GSK Investigational Site, Seoul, 135-710, South Korea|GSK Investigational Site, Seoul, 138-736, South Korea|GSK Investigational Site, Gueishan Township,Taoyuan County, 333, Taiwan|GSK Investigational Site, Tainan, 704, Taiwan|GSK Investigational Site, Taipei, 112, Taiwan</t>
  </si>
  <si>
    <t>2013-02</t>
  </si>
  <si>
    <t>2012-04</t>
  </si>
  <si>
    <t>Allocation: RANDOMIZED|Intervention Model: PARALLEL|Masking: DOUBLE (PARTICIPANT, OUTCOMES_ASSESSOR)|Primary Purpose: TREATMENT</t>
  </si>
  <si>
    <t>GlaxoSmithKline</t>
  </si>
  <si>
    <t>Progression-free Survival (PFS) as Assessed by the Investigator, PFS is defined as the time from randomization until the earliest date of radiological PD or death due to any cause. PD was based on radiographic or photographic evidence, and assessments were made by the investigator according to Response Evaluation Criteria in Solid Tumors (RECIST) version 1.1. PD is defined as at least a 20% increase in the sum of the diameters of target lesions, taking as a reference, the smallest sum of diameters recorded since the treatment started (e.g., percent change from nadir, where nadir is defined as the smallest sum of diameters recorded since treatment start). In addition, the sum must have an absolute increase from nadir of 5 millimeters (mm). PD was also based on unequivocal progression of existing non-target lesions. If the participant received subsequent anti-cancer therapy prior to the date of documented progression or death, or did not have a documented date of progression or death, PFS was censored at the last adequate assessment., From randomization until disease progression (PD) or death due to any cause or until the data cutoff of 17-April-2012 (up to 15 months)|Number of Participants With an Investigator-assessed Best Response, With or Without Confirmation, of Complete Response (CR) or Partial Response (PR), CR is defined as the disappearance of all target and non-target lesions. Any pathological lymph nodes must be \&lt;10 mm in the short axis. PR is defined as at least a 30% decrease in the sum of the diameters of target lesions, taking as a reference, the baseline sum of the diameters (e.g., percent change from baseline). CR and PR were evaluated by the Investigator using standard criteria (RECIST version 1.1). Confirmation of response was not required., From randomization until disease progression or death due to any cause or until the data cutoff of 17-April-2012 (up to 15 months)|Investigator-Assessed Duration of Response, Duration of response is defined, for the subset of participants with a CR or PR, as the time from the first documented evidence of CR or PR until the first documented disease progression or death due to any cause. CR is defined as the disappearance of all target and non-target lesions. Any pathological lymph nodes must be \&lt;10 mm in the short axis. PR is defined as at least a 30% decrease in the sum of the diameters of target lesions, taking as a reference, the baseline sum of the diameters (e.g., percent change from baseline). PD is defined as at least a 20% increase in the sum of the diameters of target lesions, taking as a reference, the smallest sum of diameters recorded since the treatment started (e.g., percent change from nadir, where nadir is defined as the smallest sum of diameters recorded since treatment start)., From the first documented CR or PR until disease progression or death due to any cause or until the data cutoff of 17-April-2012 (up to 13 months)|Number of Participants With Any Adverse Event (AE) and Any Serious Adverse Event (SAE), An AE is defined as any untoward medical occurrence in a participant or clinical investigation participant, temporally associated with the use of a medicinal product, whether or not considered to be related to the medicinal product. An SAE is defined as any untoward medical occurrence that, at any dose, results in death, is life threatening, requires hospitalization or prolongation of existing hospitalization, results in disability/incapacity, or results in a congenital anomaly/birth defect, or is an event of possible drug-induced liver injury. Per protocol other events were considered SAEs like symptomatic left ventricular ejection fraction (LVEF) decreases or cases of central serous retinopathy (CSR) or retinal vein occlusion (RVO). AE and SAE data were collected from the start of the first dose of study treatment and continued until 28 days following discontinuation of the study treatment or death. Refer to the general AE/SAE module for a complete list of AEs and SAEs., From the start of the first dose of study treatment until 28 days following discontinuation of the study treatment or until the data cutoff of 15-March-2013 (up to 21 months)|Number of Participants (Par.) With a Worst-case Change to Grade 3 or Grade 4 From Baseline Grade in Chemistry Parameters, A grading (severity) scale is provided for each laboratory toxicity. Grade refers to the severity of the toxicity. The Common Terminology Criteria for Adverse Events (CTCAE) version 4.0 displays Grades 1 through 5 based on the general guideline: Grade 1, mild toxicity; Grade 2, moderate toxicity; Grade 3, severe toxicity; Grade 4, life-threatening or disabling toxicity; Grade 5, death related to toxicity., From the start of the first dose of study treatment until 28 days following discontinuation of the study treatment or until the data cutoff of 17-April-2012 (up to 17 months)|Number of Participants With Change From Baseline Increase to Grade 3/Grade 4 in Lab Hematology Test Measurements, A grading (severity) scale is provided for each laboratory toxicity. Grade refers to the severity of the toxicity. The CTCAE version 3.0 displays Grades 1 through 5, with unique clinical descriptions of the severity for each toxicity based on the general guideline: Grade 1, mild toxicity; Grade 2, moderate toxicity; Grade 3, severe toxicity; Grade 4, life-threatening or disabling toxicity; Grade 5, death related to toxicity., From the start of the first dose of study treatment until 28 days following discontinuation of the study treatment or until the data cutoff of 17-April-2012 (up to 17 months)</t>
  </si>
  <si>
    <t>Overall Survival, Overall survival is defined as the time from randomization until death due to any cause. For the analysis of overall survival, the last date of known contact was used for those participants who were not dead at the time of analysis; such participants were considered censored., From randomization until death due to any cause or until the data cutoff of 15-March-2013 (up to 24 months)</t>
  </si>
  <si>
    <t>DRUG: GSK1120212|DRUG: Gemcitabine|DRUG: Placebo</t>
  </si>
  <si>
    <t>Cancer</t>
  </si>
  <si>
    <t>GSK1120212 is a potent and highly selective inhibitor of MEK phosphorylation and kinase activity and has demonstrated potent anti-proliferative activity against human pancreatic cancer cell lines. This study is a Phase II, randomized placebo-controlled trial of the MEK inhibitor GSK1120212 plus gemcitabine vs. placebo plus gemcitabine in subjects with metastatic pancreatic cancer. Eligible subjects will receive intravenous gemcitabine with oral GSK1120212 or placebo. Therapy will continue until treatment discontinuation criteria are met. The primary objective will be to compare the overall survival of subjects in the GSK1120212 plus gemcitabine arm vs. subjects in the placebo plus gemcitabine arm. Secondary objectives include comparison of progression free survival, overall response rate, and duration of response between the two arms. Exploratory research objectives include the evaluation of population pharmacokinetics as well as blood and tissue based biomarkers. Safety will also be monitored throughout dosing.
Once the determined number of survival events has occurred, if subjects are eligible, they will have the option to enter MEK114375, an open-label, Phase Ib rollover study of GSK1120212 monotherapy or GSK1120212 in combination with other anti-cancer treatments.</t>
  </si>
  <si>
    <t>https://clinicaltrials.gov/study/NCT01231581</t>
  </si>
  <si>
    <t>Study of GSK1120212 Plus Gemcitabine vs Placebo Plus Gemcitabine in Metastatic Pancreatic Cancer</t>
  </si>
  <si>
    <t>NCT01231581</t>
  </si>
  <si>
    <t>Department of Pancreatic Surgery, Fudan University Shanghai Cancer Center; Pancreatic Cancer Institute, Fudan University, Shanghai, Shanghai Municipality, 200032, China</t>
  </si>
  <si>
    <t>PTCA199-1</t>
  </si>
  <si>
    <t>Fudan University</t>
  </si>
  <si>
    <t>Disease control rate (DCR), Disease control rate was defined as the proportion of patients with a best overall response of Complete Response, Partial response, or Stable disease, based on the investigator's assessment per RECIST version 1.1., Baseline to 6 months|Progression free survival (PFS), Patients will be followed until disease progression, estimating around 12months|Overall survival (OS), Patients will be followed until disease progression, estimating around 12months</t>
  </si>
  <si>
    <t>Overall response rate (ORR), Overall Response rate was defined as the proportion of patients with a best overall response of complete response or partial response, based on investigator's assessment as per RECIST criteria version 1.1., Baseline to 6 months</t>
  </si>
  <si>
    <t>DRUG: Nimotuzumab</t>
  </si>
  <si>
    <t>Pancreatic Neuroendocrine Neoplasm</t>
  </si>
  <si>
    <t>The phase II study is performed to assess the efficacy and safety of Nimotuzumab in patients with stage IV pancreatic neuroendocrine neoplasms and EGFR overexpression.</t>
  </si>
  <si>
    <t>https://clinicaltrials.gov/study/NCT05316480</t>
  </si>
  <si>
    <t>Nimotuzumab in EGFR Highly Expressed Pancreatic Neuroendocrine Neoplasms</t>
  </si>
  <si>
    <t>NCT05316480</t>
  </si>
  <si>
    <t>Massachusetts General Hospital, Boston, Massachusetts, 02114, United States|Beth Israel Deaconess Medical Center, Boston, Massachusetts, 02215, United States|Dana Farber Cancer Institute, Boston, Massachusetts, 02215, United States</t>
  </si>
  <si>
    <t>18-207</t>
  </si>
  <si>
    <t>Tesaro, Inc.</t>
  </si>
  <si>
    <t>Overall response rate will be measured by RECIST criteria., 2 years|Overall Survival Rate, Overall survival is defined as the time from registration to death from any cause, and subjects who are thought to be alive at the time of final analysis will be censored at the last date of contact., 2 years|Evaluation of the safety and tolerability of niraparib as assessed by the Common Terminology Criteria for Adverse Events (CTCAE), 2 years</t>
  </si>
  <si>
    <t>Progression Free Survival, Progression-free survival is defined as the time from registration to documented disease progression or death from any cause, whichever occurs first. Subjects who have not experienced an event of interest by the time of analysis will be censored at the date of the last disease assessment without progression., 6 month</t>
  </si>
  <si>
    <t>DRUG: Niraparib</t>
  </si>
  <si>
    <t>This research study is studying an investigational therapy as a possible treatment for pancreatic cancer.
The drugs involved in this study are:
-Niraparib</t>
  </si>
  <si>
    <t>https://clinicaltrials.gov/study/NCT03601923</t>
  </si>
  <si>
    <t>Niraparib in Patients With Pancreatic Cancer</t>
  </si>
  <si>
    <t>NCT03601923</t>
  </si>
  <si>
    <t>2020-12-106-001</t>
  </si>
  <si>
    <t>The investigators create organoid from the pancreatic cancer tissue obtained via EUS-FNA and EUS-FNB within the pancreatic cancer diagnostic process. And also the investigators create organoid from the pancreatic cancer tissue obtained after surgery as part of the pancreatic cancer treatment process. Check for the reactivity to anti-cancer drugs through cell viability assay after treating with various anti-cancer drugs, such as anti-cancer drugs used as adjuvant chemotherapy for pancreatic cancer to the organoid. Also, perform genomic analysis on each organoid, and then check if there are any unique genomic mutations for each organoid. By recognizing the relationship between the unique genomic mutations and reactivity to the anti-cancer drug within pancreatic cancer patients eligible for surgery, the investigators aim to strategize appropriate adjuvant chemotherapy after surgery, thus developing a platform to predict the outcomes of each patient.</t>
  </si>
  <si>
    <t>https://clinicaltrials.gov/study/NCT04736043</t>
  </si>
  <si>
    <t>Development of a Prediction Platform for Adjuvant Treatment and Prognosis in Resected Pancreatic Cancer Using Organoid</t>
  </si>
  <si>
    <t>NCT04736043</t>
  </si>
  <si>
    <t>University Hospital, Toulouse, 31059, France</t>
  </si>
  <si>
    <t>RC31/17/0327</t>
  </si>
  <si>
    <t>University Hospital, Toulouse</t>
  </si>
  <si>
    <t>Overall survival, to analyse correlation between circulating tumor DNA rate and overall survival and survival without recurrence. Kinetic to 1 day before surgery, during surgery and after surgery (1 day, one month, 3 months, 6 months and one year after surgery), Kinetic up to one year|Correlation between circulating tumor DNA rate and Ca19.9 dosage, to analyse correlation between circulating tumor DNA and Ca19.9 rate after dosage of C19.9. Kinetic to 1 day before surgery, and after surgery (on day, one month, 3 months, 6 months and one year after surgery), Kinetic up to one year</t>
  </si>
  <si>
    <t>Kinetic of circulating tumor DNA evaluation in resected pancreatic cancer., To analyse circulating tumor DNA rate in the portal vein and in peripheral blood at various times of pancreatic cancer resection. Kinetic to 1 day before surgery, during surgery and after surgery (1 day, 10days , one month, 3 months, 6 months and one year after surgery), Kinetic up to one year</t>
  </si>
  <si>
    <t>OTHER: Blood samples</t>
  </si>
  <si>
    <t>Resectable Pancreatic Cancer</t>
  </si>
  <si>
    <t>Pancreatic cancer represents the fourth cause of death by cancer in western countries. The only curative treatment is surgery but this one is possible only in 10 to 15 % of cases. To date, there are few biomarkers in circulating blood as prognostic or diagnostic markers in pancreatic cancer. The purpose of this study is to determine if the pancreatic tumor mobilization during its resection impacts the quantity of circulating tumor DNA in peripheral and portal blood.</t>
  </si>
  <si>
    <t>ICAPAC</t>
  </si>
  <si>
    <t>https://clinicaltrials.gov/study/NCT03435536</t>
  </si>
  <si>
    <t>Surgery Impact on Circulating Tumor DNA in Pancreatic Cancer</t>
  </si>
  <si>
    <t>NCT03435536</t>
  </si>
  <si>
    <t>Mayo Clinic Arizona, Scottsdale, Arizona, 85259, United States|Disney Family Cancer Center, Burbank, California, 91505, United States|Marin Cancer Care, Greenbrae, California, 94904, United States|Scripps Clinic Torrey Pines ( Green Hospital), La Jolla, California, 92037, United States|Cleveland Clinic Florida, Weston, Florida, 33331, United States|Loyola University Medical Center/Cardinal Bernardin Cancer Center, Maywood, Illinois, 60153, United States|Indiana University Health, Goshen Center for Cancer Care, Goshen, Indiana, 46526, United States|Fesit-Weiller Cancer Center, Shreveport, Louisiana, 71130, United States|Saint Mary's Health Care, Grand Rapids, Michigan, 49503, United States|Summa Health System - Cooper Cancer Center, Akron, Ohio, 44304, United States|Thomas Jefferson University [Kimmel Cancer Center], Philadelphia, Pennsylvania, 19107, United States|Fox Chase Cancer Center, Philadelphia, Pennsylvania, 19111, United States|UPMC Cancer Center, Pittsburgh, Pennsylvania, 15232, United States|Medical University of South Carolina Hollings Cancer Center, Charleston, South Carolina, 29425, United States|University of Texas Medical Branch, Galveston, Texas, 77555, United States|South Texas Oncology &amp; Hematology, San Antonio, Texas, 78229, United States</t>
  </si>
  <si>
    <t>2011-11</t>
  </si>
  <si>
    <t>PGX-ODSH-2011-PC1</t>
  </si>
  <si>
    <t>Translational Drug Development</t>
  </si>
  <si>
    <t>Jazz Pharmaceuticals</t>
  </si>
  <si>
    <t>Proportion of Patients who Achieved Overall Survival, A secondary objective of this study is to evaluate overall survival at the End of the Study., 9 months</t>
  </si>
  <si>
    <t>Number of Patients who Achieved Progression-Free Survival, The primary objective of this study is to evaluate progression-free survival (PFS) according to Response Evaluation Criteria In Solid Tumors (RECIST) Guidelines Version 1.1. This will be assessed from Baseline to disease progression or death (whichever occurred first), for up to 9 months., 9 months</t>
  </si>
  <si>
    <t>DRUG: Nab paclitaxel|DRUG: Gemcitabine|DRUG: Dociparstat</t>
  </si>
  <si>
    <t>This randomized, Phase 2, open label study aims to assess the efficacy and safety of gemcitabine + nab paclitaxel with or without dociparstat (ODSH) as first line treatment of metastatic pancreatic cancer. This study consists of 2 periods: a Run-in Period and a Randomized Period.</t>
  </si>
  <si>
    <t>PGPC1</t>
  </si>
  <si>
    <t>https://clinicaltrials.gov/study/NCT01461915</t>
  </si>
  <si>
    <t>Phase 2 Study to Assess the Efficacy &amp; Safety of Gemcitabine + Nab Paclitaxel With or Without Dociparstat in Metastatic Pancreatic Cancer Patients</t>
  </si>
  <si>
    <t>NCT01461915</t>
  </si>
  <si>
    <t>CSPAC-030</t>
  </si>
  <si>
    <t>Statistical Analysis Indexes, Statistical Analysis will evaluate the diagnosing efficacy of the tested reagent with two indexes, Kappa Value and AUC:
Kappa Value (K Value) Analysis: to investigate the consistency of the tested reagent with golden standard.
The definition of K is:
K=(p\_0-p\_e)/(1-p\_e ), Where p0 is the relative observed agreement of the tested reagent and/or the comparison reagents (identical to accuracy), and pe is the hypothetical probability of chance agreement, using the observed data to calculate the probabilities of each observer randomly seeing each category.
AUC (%): to investigate the diagnosing efficacy of the tested reagent through calculating the AUC (Area Under the ROC Curve).
The ROC curve is created by plotting the true positive rate (TPR) against the false positive rate (FPR) at various threshold setting. The TPR is also known as sensitivity. The FPR is also known as the fall-out or probability of false alarm and can be calculated as (1-specificity)., throughout the trial, average one year</t>
  </si>
  <si>
    <t>Fourfold Table Analysis Indexes, Using the Fourfold Table to analyze the diagnosis value of the tested reagent in comparison with the golden standard (pathological test) from mainly four indexes: Sensitivity, Specificity, Total Coincidence Rate and Youden Index (%).
Fourfold Table Tested reagent Golden standard Total Positive (D+) Negative (D-) Positive (T+) a b a+b Negative (T-) c d c+d Total a+c b+d N=a+b+c+d
1. Sensitivity: Se=P(T+\|D+)=a/(a+c)
2. Specificity: Sp=P(T-\|D-)=d/(b+d)
3. Total Coincidence Rate: TC= (a+d)/N
4. Youden Index: YI=Se+Sp-1, throughout the trial, average one year</t>
  </si>
  <si>
    <t>DIAGNOSTIC_TEST: Serum MicroRNA-25 detection</t>
  </si>
  <si>
    <t>Pancreatic cancer represents the most lethal of the common malignancies, with a 5-year survival rate of less than 5%. For patients who, when are diagnosed of pancreatic cancer, are eligible for potentially curative resection, the mortality and morbidity rates after surgery can improve significantly, but who accounts for no more than 20% of all pancreatic patients. It is therefore an effective way to improve the treatment efficacy for pancreatic cancer by discovering novel detection methods for pancreatic cancer, especially at early stages. MicroRNAs have been proved in recent years as functional disease markers, and circulating microRNA-25 is reported of high pancreatic cancer specificity and can be used as a novel marker for pancreatic cancer. A detection kit "MicroRNA (microRNA-25) Qualitative Detection Kit (Fluorescent PCR Method)" is produced and proven to be effective in assisting the diagnosis of pancreatic cancer through clinical trials held independently in three state-level hospitals in China. To further validate the efficacy of the kit, the researchers in this study intend to compare the sensibility and specificity of microRNA-25 level detection and other diagnosis methods, including detection of conventional tumor markers (CA19-9, CA125, CA50, CEA) and imaging (CT, MRI, PET/CT), both in separation and combined, in the diagnosis of pancreatic cancer.</t>
  </si>
  <si>
    <t>https://clinicaltrials.gov/study/NCT03432624</t>
  </si>
  <si>
    <t>Detection of MicroRNA-25 in the Diagnosis of Pancreatic Cancer</t>
  </si>
  <si>
    <t>NCT03432624</t>
  </si>
  <si>
    <t xml:space="preserve">University of Alabama at Birmingham Cancer Center, Birmingham, Alabama, 35233, United States|Thomas Hospital, Fairhope, Alabama, 36532, United States|Mobile Infirmary Medical Center, Mobile, Alabama, 36607, United States|Anchorage Associates in Radiation Medicine, Anchorage, Alaska, 98508, United States|Anchorage Radiation Therapy Center, Anchorage, Alaska, 99504, United States|Alaska Breast Care and Surgery LLC, Anchorage, Alaska, 99508, United States|Alaska Oncology and Hematology LLC, Anchorage, Alaska, 99508, United States|Alaska Women's Cancer Care, Anchorage, Alaska, 99508, United States|Anchorage Oncology Centre, Anchorage, Alaska, 99508, United States|Katmai Oncology Group, Anchorage, Alaska, 99508, United States|Providence Alaska Medical Center, Anchorage, Alaska, 99508, United States|Kingman Regional Medical Center, Kingman, Arizona, 86401, United States|Cancer Center at Saint Joseph's, Phoenix, Arizona, 85004, United States|Mercy Hospital Fort Smith, Fort Smith, Arkansas, 72903, United States|CHI Saint Vincent Cancer Center Hot Springs, Hot Springs, Arkansas, 71913, United States|NEA Baptist Memorial Hospital and Fowler Family Cancer Center - Jonesboro, Jonesboro, Arkansas, 72401, United States|Mission Hope Medical Oncology - Arroyo Grande, Arroyo Grande, California, 93420, United States|PCR Oncology, Arroyo Grande, California, 93420, United States|Providence Saint Joseph Medical Center/Disney Family Cancer Center, Burbank, California, 91505, United States|Mercy Cancer Center ï¿½ï¿½ Carmichael, Carmichael, California, 95608, United States|Mercy San Juan Medical Center, Carmichael, California, 95608, United States|Community Cancer Institute, Clovis, California, 93611, United States|University Oncology Associates, Clovis, California, 93611, United States|City of Hope Comprehensive Cancer Center, Duarte, California, 91010, United States|Mercy Cancer Center - Elk Grove, Elk Grove, California, 95758, United States|City of Hope at Irvine Lennar, Irvine, California, 92618, United States|UC Irvine Health/Chao Family Comprehensive Cancer Center, Orange, California, 92868, United States|Stanford Cancer Institute Palo Alto, Palo Alto, California, 94304, United States|Mercy Cancer Center - Rocklin, Rocklin, California, 95765, United States|Mercy Cancer Center - Sacramento, Sacramento, California, 95816, United States|Salinas Valley Memorial, Salinas, California, 93901, United States|Pacific Central Coast Health Center-San Luis Obispo, San Luis Obispo, California, 93401, United States|Mission Hope Medical Oncology - Santa Maria, Santa Maria, California, 93444, United States|City of Hope South Pasadena, South Pasadena, California, 91030, United States|City of Hope Upland, Upland, California, 91786, United States|Woodland Memorial Hospital, Woodland, California, 95695, United States|Penrose-Saint Francis Healthcare, Colorado Springs, Colorado, 80907, United States|Rocky Mountain Cancer Centers-Penrose, Colorado Springs, Colorado, 80907, United States|UCHealth Memorial Hospital Central, Colorado Springs, Colorado, 80909, United States|Memorial Hospital North, Colorado Springs, Colorado, 80920, United States|Saint Francis Cancer Center, Colorado Springs, Colorado, 80923, United States|Porter Adventist Hospital, Denver, Colorado, 80210, United States|Mercy Medical Center, Durango, Colorado, 81301, United States|Southwest Oncology PC, Durango, Colorado, 81301, United States|Poudre Valley Hospital, Fort Collins, Colorado, 80524, United States|Cancer Care and Hematology-Fort Collins, Fort Collins, Colorado, 80528, United States|UCHealth Greeley Hospital, Greeley, Colorado, 80631, United States|Saint Anthony Hospital, Lakewood, Colorado, 80228, United States|Littleton Adventist Hospital, Littleton, Colorado, 80122, United States|Longmont United Hospital, Longmont, Colorado, 80501, United States|Rocky Mountain Cancer Centers-Longmont, Longmont, Colorado, 80501, United States|Medical Center of the Rockies, Loveland, Colorado, 80538, United States|Parker Adventist Hospital, Parker, Colorado, 80138, United States|Saint Mary Corwin Medical Center, Pueblo, Colorado, 81004, United States|Beebe South Coastal Health Campus, Frankford, Delaware, 19945, United States|Beebe Medical Center, Lewes, Delaware, 19958, United States|Delaware Clinical and Laboratory Physicians PA, Newark, Delaware, 19713, United States|Helen F Graham Cancer Center, Newark, Delaware, 19713, United States|Medical Oncology Hematology Consultants PA, Newark, Delaware, 19713, United States|Christiana Care Health System-Christiana Hospital, Newark, Delaware, 19718, United States|Beebe Health Campus, Rehoboth Beach, Delaware, 19971, United States|TidalHealth Nanticoke / Allen Cancer Center, Seaford, Delaware, 19973, United States|Christiana Care Health System-Wilmington Hospital, Wilmington, Delaware, 19801, United States|MedStar Washington Hospital Center, Washington D.C., District of Columbia, 20010, United States|George Washington University Medical Center, Washington D.C., District of Columbia, 20037, United States|AdventHealth Altamonte, Altamonte Springs, Florida, 32701, United States|AdventHealth Celebration, Celebration, Florida, 34747, United States|Holy Cross Hospital, Fort Lauderdale, Florida, 33308, United States|Regional Cancer Center-Lee Memorial Health System, Fort Myers, Florida, 33905, United States|University of Florida Health Science Center - Gainesville, Gainesville, Florida, 32610, United States|AdventHealth Kissimmee, Kissimmee, Florida, 34744, United States|The Watson Clinic, Lakeland, Florida, 33805, United States|AdventHealth Medical Group Urology at Orlando, Orlando, Florida, 32803, United States|AdventHealth Orlando, Orlando, Florida, 32803, United States|AdventHealth East Orlando, Orlando, Florida, 32822, United States|Moffitt Cancer Center-International Plaza, Tampa, Florida, 33607, United States|Moffitt Cancer Center - McKinley Campus, Tampa, Florida, 33612, United States|Moffitt Cancer Center, Tampa, Florida, 33612, United States|Moffitt Cancer Center at Wesley Chapel, Wesley Chapel, Florida, 33544, United States|AdventHealth Winter Park, Winter Park, Florida, 32792, United States|Augusta Oncology Associates PC-D'Antignac, Augusta, Georgia, 30901, United States|Augusta Oncology Associates PC-Wheeler, Augusta, Georgia, 30909, United States|Lewis Cancer and Research Pavilion at Saint Joseph's/Candler, Savannah, Georgia, 31405, United States|Hawaii Cancer Care Inc - Waterfront Plaza, Honolulu, Hawaii, 96813, United States|Island Urology, Honolulu, Hawaii, 96813, United States|Queen's Cancer Cenrer - POB I, Honolulu, Hawaii, 96813, United States|Queen's Medical Center, Honolulu, Hawaii, 96813, United States|Straub Clinic and Hospital, Honolulu, Hawaii, 96813, United States|University of Hawaii Cancer Center, Honolulu, Hawaii, 96813, United States|Hawaii Cancer Care Inc-Liliha, Honolulu, Hawaii, 96817, United States|Kuakini Medical Center, Honolulu, Hawaii, 96817, United States|Queen's Cancer Center - Kuakini, Honolulu, Hawaii, 96817, United States|The Cancer Center of Hawaii-Liliha, Honolulu, Hawaii, 96817, United States|Kapiolani Medical Center for Women and Children, Honolulu, Hawaii, 96826, United States|Wilcox Memorial Hospital and Kauai Medical Clinic, Lihue, Hawaii, 96766, United States|Hawaii Cancer Care - Westridge, â€˜Aiea, Hawaii, 96701, United States|Pali Momi Medical Center, â€˜Aiea, Hawaii, 96701, United States|Queen's Cancer Center - Pearlridge, â€˜Aiea, Hawaii, 96701, United States|The Cancer Center of Hawaii-Pali Momi, â€˜Aiea, Hawaii, 96701, United States|Saint Alphonsus Cancer Care Center-Boise, Boise, Idaho, 83706, United States|Saint Luke's Cancer Institute - Boise, Boise, Idaho, 83712, United States|Saint Alphonsus Cancer Care Center-Caldwell, Caldwell, Idaho, 83605, United States|Kootenai Health - Coeur d'Alene, Coeur d'Alene, Idaho, 83814, United States|Walter Knox Memorial Hospital, Emmett, Idaho, 83617, United States|Saint Luke's Cancer Institute - Fruitland, Fruitland, Idaho, 83619, United States|Idaho Urologic Institute-Meridian, Meridian, Idaho, 83642, United States|Saint Luke's Cancer Institute - Meridian, Meridian, Idaho, 83642, United States|Saint Luke's Cancer Institute - Nampa, Nampa, Idaho, 83686, United States|Saint Alphonsus Cancer Care Center-Nampa, Nampa, Idaho, 83687, United States|Kootenai Clinic Cancer Services - Post Falls, Post Falls, Idaho, 83854, United States|Kootenai Cancer Clinic, Sandpoint, Idaho, 83864, United States|Saint Luke's Cancer Institute - Twin Falls, Twin Falls, Idaho, 83301, United States|Saint Anthony's Health, Alton, Illinois, 62002, United States|Rush - Copley Medical Center, Aurora, Illinois, 60504, United States|Illinois CancerCare-Bloomington, Bloomington, Illinois, 61704, United States|Illinois CancerCare-Canton, Canton, Illinois, 61520, United States|Memorial Hospital of Carbondale, Carbondale, Illinois, 62902, United States|SIH Cancer Institute, Carterville, Illinois, 62918, United States|Illinois CancerCare-Carthage, Carthage, Illinois, 62321, United States|Centralia Oncology Clinic, Centralia, Illinois, 62801, United States|Saint Mary's Hospital, Centralia, Illinois, 62801, United States|Northwestern University, Chicago, Illinois, 60611, United States|Swedish Covenant Hospital, Chicago, Illinois, 60625, United States|Carle on Vermilion, Danville, Illinois, 61832, United States|Cancer Care Specialists of Illinois - Decatur, Decatur, Illinois, 62526, United States|Decatur Memorial Hospital, Decatur, Illinois, 62526, United States|Northwestern Medicine Cancer Center Kishwaukee, DeKalb, Illinois, 60115, United States|Illinois CancerCare-Dixon, Dixon, Illinois, 61021, United States|Carle Physician Group-Effingham, Effingham, Illinois, 62401, United States|Crossroads Cancer Center, Effingham, Illinois, 62401, United States|Illinois CancerCare-Eureka, Eureka, Illinois, 61530, United States|Illinois CancerCare-Galesburg, Galesburg, Illinois, 61401, United States|Western Illinois Cancer Treatment Center, Galesburg, Illinois, 61401, United States|Northwestern Medicine Cancer Center Delnor, Geneva, Illinois, 60134, United States|Ingalls Memorial Hospital, Harvey, Illinois, 60426, United States|Duly Health and Care Joliet, Joliet, Illinois, 60435, United States|Illinois CancerCare-Kewanee Clinic, Kewanee, Illinois, 61443, United States|Northwestern Medicine Lake Forest Hospital, Lake Forest, Illinois, 60045, United States|Illinois CancerCare-Macomb, Macomb, Illinois, 61455, United States|Carle Physician Group-Mattoon/Charleston, Mattoon, Illinois, 61938, United States|Good Samaritan Regional Health Center, Mount Vernon, Illinois, 62864, United States|Cancer Care Center of O'Fallon, O'Fallon, Illinois, 62269, United States|Illinois CancerCare-Ottawa Clinic, Ottawa, Illinois, 61350, United States|Illinois CancerCare-Pekin, Pekin, Illinois, 61554, United States|Illinois CancerCare-Peoria, Peoria, Illinois, 61615, United States|Methodist Medical Center of Illinois, Peoria, Illinois, 61636, United States|Illinois CancerCare-Peru, Peru, Illinois, 61354, United States|Valley Radiation Oncology, Peru, Illinois, 61354, United States|Illinois CancerCare-Princeton, Princeton, Illinois, 61356, United States|Southern Illinois University School of Medicine, Springfield, Illinois, 62702, United States|Springfield Clinic, Springfield, Illinois, 62702, United States|Memorial Medical Center, Springfield, Illinois, 62781, United States|Southwest Illinois Health Services LLP, Swansea, Illinois, 62226, United States|Carle Cancer Center, Urbana, Illinois, 61801, United States|The Carle Foundation Hospital, Urbana, Illinois, 61801, United States|Northwestern Medicine Cancer Center Warrenville, Warrenville, Illinois, 60555, United States|Illinois CancerCare - Washington, Washington, Illinois, 61571, United States|Rush-Copley Healthcare Center, Yorkville, Illinois, 60560, United States|IU Health North Hospital, Carmel, Indiana, 46032, United States|Northwest Cancer Center - Main Campus, Crown Point, Indiana, 46307, United States|Northwest Oncology LLC, Dyer, Indiana, 46311, United States|Northwest Cancer Center - Hobart, Hobart, Indiana, 46342, United States|Saint Mary Medical Center, Hobart, Indiana, 46342, United States|Indiana University/Melvin and Bren Simon Cancer Center, Indianapolis, Indiana, 46202, United States|Saint Catherine Hospital, Indianapolis, Indiana, 46312, United States|The Community Hospital, Munster, Indiana, 46321, United States|Women's Diagnostic Center - Munster, Munster, Indiana, 46321, United States|Reid Health, Richmond, Indiana, 47374, United States|Northwest Cancer Center - Valparaiso, Valparaiso, Indiana, 46383, United States|Mary Greeley Medical Center, Ames, Iowa, 50010, United States|McFarland Clinic PC - Ames, Ames, Iowa, 50010, United States|McFarland Clinic PC-Boone, Boone, Iowa, 50036, United States|Saint Anthony Regional Hospital, Carroll, Iowa, 51401, United States|Medical Oncology and Hematology Associates-West Des Moines, Clive, Iowa, 50325, United States|Mercy Cancer Center-West Lakes, Clive, Iowa, 50325, United States|Jennie Edmundson Memorial Hospital, Council Bluffs, Iowa, 51502, United States|Alegent Health Mercy Hospital, Council Bluffs, Iowa, 51503, United States|Heartland Oncology and Hematology LLP, Council Bluffs, Iowa, 51503, United States|Greater Regional Medical Center, Creston, Iowa, 50801, United States|Iowa Methodist Medical Center, Des Moines, Iowa, 50309, United States|Medical Oncology and Hematology Associates-Des Moines, Des Moines, Iowa, 50309, United States|Broadlawns Medical Center, Des Moines, Iowa, 50314, United States|Mercy Medical Center - Des Moines, Des Moines, Iowa, 50314, United States|Mission Cancer and Blood - Laurel, Des Moines, Iowa, 50314, United States|Iowa Lutheran Hospital, Des Moines, Iowa, 50316, United States|McFarland Clinic PC-Trinity Cancer Center, Fort Dodge, Iowa, 50501, United States|Trinity Regional Medical Center, Fort Dodge, Iowa, 50501, United States|McFarland Clinic PC-Jefferson, Jefferson, Iowa, 50129, United States|McFarland Clinic PC-Marshalltown, Marshalltown, Iowa, 50158, United States|Methodist West Hospital, West Des Moines, Iowa, 50266-7700, United States|Mercy Medical Center-West Lakes, West Des Moines, Iowa, 50266, United States|Central Care Cancer Center - Garden City, Garden City, Kansas, 67846, United States|Central Care Cancer Center - Great Bend, Great Bend, Kansas, 67530, United States|Menorah Medical Center, Overland Park, Kansas, 66209, United States|Cotton O'Neil Cancer Center / Stormont Vail Health, Topeka, Kansas, 66606, United States|Flaget Memorial Hospital, Bardstown, Kentucky, 40004, United States|Commonwealth Cancer Center-Corbin, Corbin, Kentucky, 40701, United States|Saint Joseph Hospital, Lexington, Kentucky, 40504, United States|Saint Joseph Radiation Oncology Resource Center, Lexington, Kentucky, 40504, United States|Saint Joseph Hospital East, Lexington, Kentucky, 40509, United States|Saint Joseph London, London, Kentucky, 40741, United States|Jewish Hospital, Louisville, Kentucky, 40202, United States|Saints Mary and Elizabeth Hospital, Louisville, Kentucky, 40215, United States|UofL Health Medical Center Northeast, Louisville, Kentucky, 40245, United States|Saint Joseph Mount Sterling, Mount Sterling, Kentucky, 40353, United States|Jewish Hospital Medical Center South, Shepherdsville, Kentucky, 40165, United States|LSU Health Baton Rouge-North Clinic, Baton Rouge, Louisiana, 70805, United States|Our Lady of The Lake, Baton Rouge, Louisiana, 70808, United States|Louisiana Hematology Oncology Associates LLC, Baton Rouge, Louisiana, 70809, United States|Mary Bird Perkins Cancer Center, Baton Rouge, Louisiana, 70809, United States|Our Lady of the Lake Physicians Group - Medical Oncology, Baton Rouge, Louisiana, 70809, United States|Northshore Oncology Associates-Covington, Covington, Louisiana, 70433, United States|Terrebonne General Medical Center, Houma, Louisiana, 70360, United States|Harold Alfond Center for Cancer Care, Augusta, Maine, 04330, United States|MaineHealth/SMHC Cancer Care and Blood Disorders-Biddeford, Biddeford, Maine, 04005, United States|MaineHealth/SMHC Cancer Care and Blood Disorders-Sanford, Sanford, Maine, 04073, United States|Maine Medical Partners - South Portland, South Portland, Maine, 04106, United States|Saint Agnes Hospital, Baltimore, Maryland, 21229, United States|Tufts Medical Center, Boston, Massachusetts, 02111, United States|Mercy Medical Center, Springfield, Massachusetts, 01104, United States|UMass Memorial Medical Center - University Campus, Worcester, Massachusetts, 01655, United States|Hickman Cancer Center, Adrian, Michigan, 49221, United States|Saint Joseph Mercy Hospital, Ann Arbor, Michigan, 48106, United States|Bronson Battle Creek, Battle Creek, Michigan, 49017, United States|McLaren Cancer Institute-Bay City, Bay City, Michigan, 48706, United States|Saint Joseph Mercy Brighton, Brighton, Michigan, 48114, United States|Trinity Health IHA Medical Group Hematology Oncology - Brighton, Brighton, Michigan, 48114, United States|Saint Joseph Mercy Canton, Canton, Michigan, 48188, United States|Trinity Health IHA Medical Group Hematology Oncology - Canton, Canton, Michigan, 48188, United States|Caro Cancer Center, Caro, Michigan, 48723, United States|Saint Joseph Mercy Chelsea, Chelsea, Michigan, 48118, United States|Trinity Health IHA Medical Group Hematology Oncology - Chelsea Hospital, Chelsea, Michigan, 48118, United States|Hematology Oncology Consultants-Clarkston, Clarkston, Michigan, 48346, United States|Newland Medical Associates-Clarkston, Clarkston, Michigan, 48346, United States|Wayne State University/Karmanos Cancer Institute, Detroit, Michigan, 48201, United States|Ascension Saint John Hospital, Detroit, Michigan, 48236, United States|Great Lakes Cancer Management Specialists-Doctors Park, East China, Michigan, 48054, United States|Weisberg Cancer Treatment Center, Farmington Hills, Michigan, 48334, United States|Genesee Cancer and Blood Disease Treatment Center, Flint, Michigan, 48503, United States|Genesee Hematology Oncology PC, Flint, Michigan, 48503, United States|Genesys Hurley Cancer Institute, Flint, Michigan, 48503, United States|Hurley Medical Center, Flint, Michigan, 48503, United States|McLaren Cancer Institute-Flint, Flint, Michigan, 48532, United States|Helen DeVos Children's Hospital at Spectrum Health, Grand Rapids, Michigan, 49503, United States|Spectrum Health at Butterworth Campus, Grand Rapids, Michigan, 49503, United States|Trinity Health Grand Rapids Hospital, Grand Rapids, Michigan, 49503, United States|Academic Hematology Oncology Specialists, Grosse Pointe Woods, Michigan, 48236, United States|Great Lakes Cancer Management Specialists-Van Elslander Cancer Center, Grosse Pointe Woods, Michigan, 48236, United States|Michigan Breast Specialists-Grosse Pointe Woods, Grosse Pointe Woods, Michigan, 48236, United States|Bronson Methodist Hospital, Kalamazoo, Michigan, 49007, United States|West Michigan Cancer Center, Kalamazoo, Michigan, 49007, United States|Ascension Borgess Cancer Center, Kalamazoo, Michigan, 49009, United States|Borgess Medical Center, Kalamazoo, Michigan, 49048, United States|Sparrow Hospital, Lansing, Michigan, 48912, United States|Hope Cancer Clinic, Livonia, Michigan, 48154, United States|Trinity Health Saint Mary Mercy Livonia Hospital, Livonia, Michigan, 48154, United States|Great Lakes Cancer Management Specialists-Macomb Medical Campus, Macomb, Michigan, 48044, United States|Michigan Breast Specialists-Macomb Township, Macomb, Michigan, 48044, United States|Saint Mary's Oncology/Hematology Associates of Marlette, Marlette, Michigan, 48453, United States|Toledo Clinic Cancer Centers-Monroe, Monroe, Michigan, 48162, United States|McLaren Cancer Institute-Macomb, Mount Clemens, Michigan, 48043, United States|McLaren Cancer Institute-Central Michigan, Mount Pleasant, Michigan, 48858, United States|Trinity Health Muskegon Hospital, Muskegon, Michigan, 49444, United States|Lakeland Hospital Niles, Niles, Michigan, 49120, United States|Cancer and Hematology Centers of Western Michigan - Norton Shores, Norton Shores, Michigan, 49444, United States|Ascension Providence Hospitals - Novi, Novi, Michigan, 48374, United States|21st Century Oncology-Pontiac, Pontiac, Michigan, 48341, United States|Hope Cancer Center, Pontiac, Michigan, 48341, United States|Newland Medical Associates-Pontiac, Pontiac, Michigan, 48341, United States|Saint Joseph Mercy Oakland, Pontiac, Michigan, 48341, United States|McLaren-Port Huron, Port Huron, Michigan, 48060, United States|Spectrum Health Reed City Hospital, Reed City, Michigan, 49677, United States|Great Lakes Cancer Management Specialists-Rochester Hills, Rochester Hills, Michigan, 48309, United States|Ascension Saint Mary's Hospital, Saginaw, Michigan, 48601, United States|Oncology Hematology Associates of Saginaw Valley PC, Saginaw, Michigan, 48604, United States|Lakeland Medical Center Saint Joseph, Saint Joseph, Michigan, 49085, United States|Marie Yeager Cancer Center, Saint Joseph, Michigan, 49085, United States|Ascension Providence Hospitals - Southfield, Southfield, Michigan, 48075, United States|Bhadresh Nayak MD PC-Sterling Heights, Sterling Heights, Michigan, 48312, United States|Ascension Saint Joseph Hospital, Tawas City, Michigan, 48764, United States|Munson Medical Center, Traverse City, Michigan, 49684, United States|Advanced Breast Care Center PLLC, Warren, Michigan, 48088, United States|Great Lakes Cancer Management Specialists-Macomb Professional Building, Warren, Michigan, 48093, United States|Macomb Hematology Oncology PC, Warren, Michigan, 48093, United States|Michigan Breast Specialists-Warren, Warren, Michigan, 48093, United States|Saint John Macomb-Oakland Hospital, Warren, Michigan, 48093, United States|Saint Mary's Oncology/Hematology Associates of West Branch, West Branch, Michigan, 48661, United States|Metro Health Hospital, Wyoming, Michigan, 49519, United States|Huron Gastroenterology PC, Ypsilanti, Michigan, 48106, United States|Trinity Health IHA Medical Group Hematology Oncology Ann Arbor Campus, Ypsilanti, Michigan, 48197, United States|Riverwood Healthcare Center, Aitkin, Minnesota, 56431, United States|Essentia Health - Baxter Clinic, Baxter, Minnesota, 56425, United States|Sanford Joe Lueken Cancer Center, Bemidji, Minnesota, 56601, United States|Essentia Health Saint Joseph's Medical Center, Brainerd, Minnesota, 56401, United States|Fairview Ridges Hospital, Burnsville, Minnesota, 55337, United States|Minnesota Oncology - Burnsville, Burnsville, Minnesota, 55337, United States|Cambridge Medical Center, Cambridge, Minnesota, 55008, United States|Mercy Hospital, Coon Rapids, Minnesota, 55433, United States|Essentia Health - Deer River Clinic, Deer River, Minnesota, 56636, United States|Essentia Health Saint Mary's - Detroit Lakes Clinic, Detroit Lakes, Minnesota, 56501, United States|Essentia Health Cancer Center, Duluth, Minnesota, 55805, United States|Essentia Health Saint Mary's Medical Center, Duluth, Minnesota, 55805, United States|Miller-Dwan Hospital, Duluth, Minnesota, 55805, United States|Fairview Southdale Hospital, Edina, Minnesota, 55435, United States|Essentia Health - Ely Clinic, Ely, Minnesota, 55731, United States|Lake Region Healthcare Corporation-Cancer Care, Fergus Falls, Minnesota, 56537, United States|Essentia Health - Fosston, Fosston, Minnesota, 56542, United States|Unity Hospital, Fridley, Minnesota, 55432, United States|Essentia Health Hibbing Clinic, Hibbing, Minnesota, 55746, United States|Essentia Health - International Falls Clinic, International Falls, Minnesota, 56649, United States|Fairview Clinics and Surgery Center Maple Grove, Maple Grove, Minnesota, 55369, United States|Minnesota Oncology Hematology PA-Maplewood, Maplewood, Minnesota, 55109, United States|Saint John's Hospital - Healtheast, Maplewood, Minnesota, 55109, United States|Abbott-Northwestern Hospital, Minneapolis, Minnesota, 55407, United States|Hennepin County Medical Center, Minneapolis, Minnesota, 55415, United States|Health Partners Inc, Minneapolis, Minnesota, 55454, United States|Monticello Cancer Center, Monticello, Minnesota, 55362, United States|Essentia Health - Moose Lake Clinic, Moose Lake, Minnesota, 55767, United States|New Ulm Medical Center, New Ulm, Minnesota, 56073, United States|Essentia Health - Park Rapids, Park Rapids, Minnesota, 56470, United States|Fairview Northland Medical Center, Princeton, Minnesota, 55371, United States|North Memorial Medical Health Center, Robbinsdale, Minnesota, 55422, United States|Park Nicollet Clinic - Saint Louis Park, Saint Louis Park, Minnesota, 55416, United States|Regions Hospital, Saint Paul, Minnesota, 55101, United States|United Hospital, Saint Paul, Minnesota, 55102, United States|Essentia Health Sandstone, Sandstone, Minnesota, 55072, United States|Saint Francis Regional Medical Center, Shakopee, Minnesota, 55379, United States|Lakeview Hospital, Stillwater, Minnesota, 55082, United States|Sanford Thief River Falls Medical Center, Thief River Falls, Minnesota, 56701, United States|Essentia Health Virginia Clinic, Virginia, Minnesota, 55792, United States|Ridgeview Medical Center, Waconia, Minnesota, 55387, United States|Rice Memorial Hospital, Willmar, Minnesota, 56201, United States|Minnesota Oncology Hematology PA-Woodbury, Woodbury, Minnesota, 55125, United States|Sanford Cancer Center Worthington, Worthington, Minnesota, 56187, United States|Fairview Lakes Medical Center, Wyoming, Minnesota, 55092, United States|Baptist Cancer Center-Grenada, Grenada, Mississippi, 38901, United States|Baptist Memorial Hospital and Cancer Center-Union County, New Albany, Mississippi, 38652, United States|Baptist Memorial Hospital and Cancer Center-Oxford, Oxford, Mississippi, 38655, United States|Baptist Memorial Hospital and Cancer Center-Desoto, Southhaven, Mississippi, 38671, United States|Saint Louis Cancer and Breast Institute-Ballwin, Ballwin, Missouri, 63011, United States|Central Care Cancer Center - Bolivar, Bolivar, Missouri, 65613, United States|Cox Cancer Center Branson, Branson, Missouri, 65616, United States|Saint Francis Medical Center, Cape Girardeau, Missouri, 63703, United States|Southeast Cancer Center, Cape Girardeau, Missouri, 63703, United States|Siteman Cancer Center at Saint Peters Hospital, City of Saint Peters, Missouri, 63376, United States|Siteman Cancer Center at West County Hospital, Creve Coeur, Missouri, 63141, United States|Parkland Health Center - Farmington, Farmington, Missouri, 63640, United States|Centerpoint Medical Center LLC, Independence, Missouri, 64057, United States|Capital Region Southwest Campus, Jefferson City, Missouri, 65109, United States|Freeman Health System, Joplin, Missouri, 64804, United States|Mercy Hospital Joplin, Joplin, Missouri, 64804, United States|Saint Luke's Hospital of Kansas City, Kansas City, Missouri, 64111, United States|Research Medical Center, Kansas City, Missouri, 64132, United States|Saint Luke's East - Lee's Summit, Lee's Summit, Missouri, 64086, United States|Delbert Day Cancer Institute at PCRMC, Rolla, Missouri, 65401, United States|Mercy Clinic-Rolla-Cancer and Hematology, Rolla, Missouri, 65401, United States|Heartland Regional Medical Center, Saint Joseph, Missouri, 64506, United States|Sainte Genevieve County Memorial Hospital, Sainte Genevieve, Missouri, 63670, United States|Mercy Hospital Springfield, Springfield, Missouri, 65804, United States|CoxHealth South Hospital, Springfield, Missouri, 65807, United States|Saint Louis Cancer and Breast Institute-South City, St Louis, Missouri, 63109, United States|Washington University School of Medicine, St Louis, Missouri, 63110, United States|Mercy Hospital South, St Louis, Missouri, 63128, United States|Siteman Cancer Center-South County, St Louis, Missouri, 63129, United States|Missouri Baptist Medical Center, St Louis, Missouri, 63131, United States|Siteman Cancer Center at Christian Hospital, St Louis, Missouri, 63136, United States|Mercy Hospital Saint Louis, St Louis, Missouri, 63141, United States|Missouri Baptist Sullivan Hospital, Sullivan, Missouri, 63080, United States|Missouri Baptist Outpatient Center-Sunset Hills, Sunset Hills, Missouri, 63127, United States|Mercy Hospital Washington, Washington, Missouri, 63090, United States|Community Hospital of Anaconda, Anaconda, Montana, 59711, United States|Billings Clinic Cancer Center, Billings, Montana, 59101, United States|Bozeman Deaconess Hospital, Bozeman, Montana, 59715, United States|Benefis Healthcare- Sletten Cancer Institute, Great Falls, Montana, 59405, United States|Great Falls Clinic, Great Falls, Montana, 59405, United States|Kalispell Regional Medical Center, Kalispell, Montana, 59901, United States|Saint Patrick Hospital - Community Hospital, Missoula, Montana, 59802, United States|Community Medical Hospital, Missoula, Montana, 59804, United States|CHI Health Saint Francis, Grand Island, Nebraska, 68803, United States|CHI Health Good Samaritan, Kearney, Nebraska, 68847, United States|Saint Elizabeth Regional Medical Center, Lincoln, Nebraska, 68510, United States|Cancer Partners of Nebraska - Pine Lake, Lincoln, Nebraska, 68516, United States|Southeast Nebraska Cancer Center - 68th Street Place, Lincoln, Nebraska, 68516, United States|Nebraska Cancer Specialists/Oncology Hematology West PC - MECC, Omaha, Nebraska, 68114, United States|Nebraska Methodist Hospital, Omaha, Nebraska, 68114, United States|Oncology Associates PC, Omaha, Nebraska, 68114, United States|Alegent Health Immanuel Medical Center, Omaha, Nebraska, 68122, United States|Alegent Health Bergan Mercy Medical Center, Omaha, Nebraska, 68124, United States|Alegent Health Lakeside Hospital, Omaha, Nebraska, 68130, United States|Creighton University Medical Center, Omaha, Nebraska, 68131, United States|Midlands Community Hospital, Papillion, Nebraska, 68046, United States|Carson Tahoe Regional Medical Center, Carson City, Nevada, 89703, United States|Cancer and Blood Specialists-Henderson, Henderson, Nevada, 89052, United States|Comprehensive Cancer Centers of Nevada - Henderson, Henderson, Nevada, 89052, United States|Comprehensive Cancer Centers of Nevada-Horizon Ridge, Henderson, Nevada, 89052, United States|Las Vegas Cancer Center-Henderson, Henderson, Nevada, 89052, United States|OptumCare Cancer Care at Seven Hills, Henderson, Nevada, 89052, United States|Comprehensive Cancer Centers of Nevada-Southeast Henderson, Henderson, Nevada, 89074, United States|GenesisCare USA - Henderson, Henderson, Nevada, 89074, United States|Las Vegas Urology - Green Valley, Henderson, Nevada, 89074, United States|Las Vegas Urology - Pebble, Henderson, Nevada, 89074, United States|Urology Specialists of Nevada - Green Valley, Henderson, Nevada, 89074, United States|Las Vegas Urology - Pecos, Las Vegas, Nevada, 89074, United States|Desert West Surgery, Las Vegas, Nevada, 89102, United States|OptumCare Cancer Care at Charleston, Las Vegas, Nevada, 89102, United States|University Medical Center of Southern Nevada, Las Vegas, Nevada, 89102, United States|Hope Cancer Care of Nevada, Las Vegas, Nevada, 89103, United States|Radiation Oncology Centers of Nevada Central, Las Vegas, Nevada, 89106, United States|Urology Specialists of Nevada - Central, Las Vegas, Nevada, 89106, United States|GenesisCare USA - Las Vegas, Las Vegas, Nevada, 89109, United States|Sunrise Hospital and Medical Center, Las Vegas, Nevada, 89109, United States|Las Vegas Prostate Cancer Center, Las Vegas, Nevada, 89113, United States|Las Vegas Urology - Sunset, Las Vegas, Nevada, 89113, United States|Urology Specialists of Nevada - Southwest, Las Vegas, Nevada, 89113, United States|Radiation Oncology Centers of Nevada Southeast, Las Vegas, Nevada, 89119, United States|Ann M Wierman MD LTD, Las Vegas, Nevada, 89128, United States|Comprehensive Cancer Centers of Nevada - Northwest, Las Vegas, Nevada, 89128, United States|GenesisCare USA - Vegas Tenaya, Las Vegas, Nevada, 89128, United States|Las Vegas Urology - Cathedral Rock, Las Vegas, Nevada, 89128, United States|Las Vegas Urology - Smoke Ranch, Las Vegas, Nevada, 89128, United States|OptumCare Cancer Care at MountainView, Las Vegas, Nevada, 89128, United States|Urology Specialists of Nevada - Northwest, Las Vegas, Nevada, 89128, United States|Alliance for Childhood Diseases/Cure 4 the Kids Foundation, Las Vegas, Nevada, 89135, United States|Comprehensive Cancer Centers of Nevada - Town Center, Las Vegas, Nevada, 89144, United States|Comprehensive Cancer Centers of Nevada-Summerlin, Las Vegas, Nevada, 89144, United States|Summerlin </t>
  </si>
  <si>
    <t>EA2186|NCI-2019-08286|EA2186|EA2186|U10CA180820</t>
  </si>
  <si>
    <t>OLDER_ADULT</t>
  </si>
  <si>
    <t>Progression-free survival (PFS), Up to 2 years post treatment|Objective tumor response, Up to 2 years post treatment|Co-morbidities as a predictor of chemotherapy tolerance, Baseline up to time of disease evaluation, assessed up to 2 years|Depression as a predictor of chemotherapy tolerance, Baseline up to time of disease evaluation, assessed up to 2 years|Nutrition as a predictor of chemotherapy tolerance, Baseline up to time of disease evaluation, assessed up to 2 years|Cognition as a predictor of chemotherapy tolerance, Baseline up to time of disease evaluation, assessed up to 2 years|Change in functional status, Will evaluate the association between changes in functional status using a geriatric assessment, which will include the number of falls, cumulative illness rating scale, body mass index, weight loss and scores, such as the geriatric depression scale, and the blessed orientation memory concentration test. These will be treated as continuous measures as predictors of chemotherapy tolerance and will be assessed using a paired t-test. Longitudinal analyses will be conducted to evaluate the trajectory of patient-reported outcomes over time for each arm and to compare across the arms. Will explore the possibility that geriatric assessments at baseline that are prognostic for subsequent adverse events of interest, and will perform regression models for key adverse events (logistic, Poisson or linear regression as appropriate) to assess the relative predictive ability of the proposed geriatric assessments over those traditionally used to identify patients at risk., Baseline up to time of disease evaluation, assessed up to 2 years|Comprehensive Geriatric Assessment (CGA) domains, Will evaluate the correlation between CGA domains and overall survival by treatment arm., Baseline up to time of disease evaluation, assessed up to 2 years|Quality of life scores, Will be assessed as a continuous variable by the Functional Assessment of Cancer Treatment - Hepatitis version 4 between baseline measures and assessment during treatment course by treatment arms., Baseline up to time of disease evaluation, assessed up to 2 years|Incidence of toxicities in older patients, Will include peripheral neuropathy grade 2 or higher, fatigue grade 3 or higher, falls, emergency room visits, hospitalization, treatment modification and discontinuation. These data will be obtained and recorded by the study nurse while conducting the patient's toxicity evaluation using the National Cancer Institute Common Terminology Criteria for Adverse Events., Up to 2 years post treatment|Rate of grade 3 or higher chemotherapy toxicity experienced on treatment, Will evaluate the association between skeletal muscle index (SMI) and intermuscular adipose tissue (IMAT) and rate of grade 3 or higher chemotherapy toxicity. In a preliminary analysis, the longitudinal course of SMI and IMAT will be examined graphically and use longitudinal regression modeling to account for correlations due to the repeated assessments. The main analysis will utilize logistic regression modeling. Models will be fitted first with only the baseline values of SMI and IMAT and subsequently will be elaborated to include both baseline and change from baseline. The models will control for sociodemographic and clinical status measures at baseline and will also consider interactions between the two imaging-based markers, Baseline up to time of disease evaluation, assessed up to 2 years|OS, Will evaluate the association between SMI and IMAT and OS. In a preliminary analysis, the longitudinal course of SMI and IMAT will be examined graphically and use Cox regression modeling to account for correlations due to the repeated assessments. The main analysis will utilize logistic regression modeling. Models will be fitted first with only the baseline values of SMI and IMAT and subsequently will be elaborated to include both baseline and change from baseline. The models will control for sociodemographic and clinical status measures at baseline and will also consider interactions between the two imaging-based markers., Baseline up to time of disease evaluation, assessed up to 2 years|Geriatric assessment scores, Will evaluate the association between skeletal muscle index (SMI) and intermuscular adipose tissue (IMAT) and geriatric assessment scores evaluating functional status. In a preliminary analysis, the longitudinal course of SMI and IMAT will be examined graphically and linear regression modeling to account for correlations due to the repeated assessments. The main analysis will utilize logistic regression modeling. Models will be fitted first with only the baseline values of SMI and IMAT and subsequently will be elaborated to include both baseline and change from baseline. The models will control for sociodemographic and clinical status measures at baseline and will also consider interactions between the two imaging-based markers, Baseline up to time of disease evaluation, assessed up to 2 years|Toxicity and biomarkers of aging (CRP and IL-6), Will evaluate the association between biomarkers of aging (CRP and IL-6) and rates of grade 3 or higher chemotherapy toxicity. Will be analyzed as continuous variables and correlated with clinical outcomes. Analysis of interaction with treatment arm will be performed but power for these effects is lower as the study is not designed to detect interactions. Logistic regression will be used to determine if levels of these biomarkers serve as predictors of toxicity or binary measures of efficacy (response)., Baseline up to time of disease evaluation, assessed up to 2 years|Changes in levels of CRP and IL-6 and toxicity, Will evaluate the association correlation between changes in levels of CRP and IL-6 and rates of grade 3 chemotherapy toxicity. Will be analyzed as continuous variables and correlated with clinical outcomes. Analysis of interaction with treatment arm will be performed but power for these effects is lower as the study is not designed to detect interactions. Logistic regression will be used to determine if levels of these biomarkers serve as predictors of toxicity or binary measures of efficacy (response)., Baseline up to time of disease evaluation, assessed up to 2 years|OS and biomarkers of aging (CRP and IL-6), Will evaluate the association correlation between changes in levels of CRP and IL-6 and overall survival. Will be analyzed as continuous variables and correlated with clinical outcomes. Analysis of interaction with treatment arm will be performed but power for these effects is lower as the study is not designed to detect interactions. Standard time to event analyses (Kaplan-Meier curves and Cox models) will be used to determine association of biomarkers with PFS and OS., Baseline up to time of disease evaluation, assessed up to 2 years|Geriatric assessment scores and biomarkers of aging (CRP and IL-6), Will evaluate the association correlation between levels of CRP and IL-6 and geriatric assessments scores evaluation functional status. Will be analyzed as continuous variables and correlated with clinical outcomes. Analysis of interaction with treatment arm will be performed but power for these effects is lower as the study is not designed to detect interactions. Logistic regression will be used to determine if levels of these biomarkers serve as predictors of toxicity or binary measures of efficacy (response)., Baseline up to time of disease evaluation, assessed up to 2 years</t>
  </si>
  <si>
    <t>Instrumental Activities of Daily Living (IADL), Will evaluate the association between functional status as recorded by the IADL assessment tool and rates of grade 3 or higher chemotherapy toxicity within treatment arm. Will use logistic regression and a 0.025 level one-sided test for the odds ratio., Up to 2 years post treatment</t>
  </si>
  <si>
    <t>Overall survival (OS), Will use a stratified log rank test with one-sided alpha of 0.05 and 90% power. A truncated O'Brien-Fleming boundary will be used to control type I error for efficacy testing and repeated confidence interval methodology on the OS hazard ratio will be used for futility analyses, Up to 2 years post treatment</t>
  </si>
  <si>
    <t>DRUG: Fluorouracil|DRUG: Gemcitabine|DRUG: Gemcitabine Hydrochloride|DRUG: Leucovorin|DRUG: Leucovorin Calcium|DRUG: Liposomal Irinotecan|DRUG: Nab-paclitaxel|OTHER: Quality-of-Life Assessment|OTHER: Questionnaire Administration</t>
  </si>
  <si>
    <t>This phase II trial compares two treatment combinations: gemcitabine hydrochloride and nab-paclitaxel, or fluorouracil, leucovorin calcium, and liposomal irinotecan in older patients with pancreatic cancer that has spread to other places in the body (metastatic). Drugs used in chemotherapy, such as gemcitabine hydrochloride, nab-paclitaxel, fluorouracil, leucovorin calcium, and liposomal irinotecan, work in different ways to stop the growth of tumor cells, either by killing the cells, by stopping them from dividing, or by stopping them from spreading. This study may help doctors find out which treatment combination is better at prolonging life in older patients with metastatic pancreatic cancer.</t>
  </si>
  <si>
    <t>https://clinicaltrials.gov/study/NCT04233866</t>
  </si>
  <si>
    <t>Comparing Two Treatment Combinations, Gemcitabine and Nab-Paclitaxel With 5-Fluorouracil, Leucovorin, and Liposomal Irinotecan for Older Patients With Pancreatic Cancer That Has Spread</t>
  </si>
  <si>
    <t>NCT04233866</t>
  </si>
  <si>
    <t>Oslo University Hospital, Oslo, Norway</t>
  </si>
  <si>
    <t>Allocation: NA|Intervention Model: SINGLE_GROUP|Masking: NONE|Primary Purpose: SCREENING</t>
  </si>
  <si>
    <t>Helse Sor-Ost|University of Oslo|Haukeland University Hospital|St. Olavs Hospital|Helse Stavanger HF|University of Bergen|Immunovia, Inc.|University Hospital of North Norway</t>
  </si>
  <si>
    <t>Oslo University Hospital</t>
  </si>
  <si>
    <t>Healthcare utilization, Use of medication and specialist health care services. Data collected from administrative registries., 20 years|Quality of life of participants undergoing surveillance as assessed with the Hospital Anxiety and Depression Scale (HADS), The quality of life of participants undergoing surveillance will be assessed with the Hospital Anxiety and Depression Scale (HADS) at baseline, after first, second and third MRI and then every three years., 10 years|Costs, Health care utlization will be combined with Norwegian unit costs and summarized up to 20 years., Up to 20 years|Cost-effectiveness analysis, Differences in costs between study population and unscreened pancreatic cancer patients in the general population. Differences in survival in the PREPAIRD-study population and pancreatic cancer patients in the general population, identified from the Cancer Registry of Norway. The health outcome is identified in primary objective one. Based on difference in costs and life years, the incremental cost-effectiveness ratio will be estimated., Up to 20 years|Quality of life of participants undergoing surveillance as assessed with the Impact of Event Scale (IES), he quality of life of participants undergoing surveillance will be assessed with the Hospital Anxiety and Depression Scale (HADS) at baseline, after first, second and third MRI and then every three years., 10 years|The cancer worry of participants undergoing surveillance as assessed with the Cancer Worry Scale, The cancer worry of undergoing surveillance will be assessed with the Cancer Worry Scale at baseline, after first, second and third MRI and then every three years., 10 years|The general health of participants undergoing surveillance as assessed with the General Health Questionnaire, The cancer worry of undergoing surveillance will be assessed with the General Health Questionnaire at baseline, after first, second and third MRI and then every three years., 10 years|The psychological consequences of undergoing screening for pancreatic cancer as assessed by the Psychological Consequences of Screening questionnaire, The psychological consequences of undergoing screening for pancreatic cancer will be assessed with the Psychological Consequences of Screening questionnaire at baseline, after first, second and third MRI and then every three years., 10 years|The general health of participants undergoing surveillance as assessed by the Genereal Health questionnaire, The general health of individuals undergoing screening for pancreatic cancer will be assessed with the General Health Questionnaire at baseline, after first, second and third MRI and then every three years., 10 years|The psychological well-being of participants undergoing surveillance as assessed by the Psychological Well-being Questionnaire, The psychological well-being of individuals undergoing screening for pancreatic cancer will be assessed with the Psychological Well-being Questionnaire at baseline, after first, second and third MRI and then every three years., 10 years</t>
  </si>
  <si>
    <t>Prognosis of pancreatic cancer in patients diagnosed through the surveillance programme compared to prognosis in unscreened individuals as reported to the Cancer Registry of Norway., We will investigate whether 3 year, 5 year and long term survival in HRIs undergoing surveillance is improved compared to rates of survival of pancreatic cancer in the general unscreened population. Survival data for the general population will be collected from the Cancer Registry of Norway. Data on prognosis of pancreatic cancer in patients undergoing surveillance will be collected from electronic patient records, The Cancer Registry of Norway and the National Population Register., Up to 20 years|Number of resectable cancers detected in patients diagnosed through the surveillance programme compared to the unscreened individuals as reported to the Cancer Registry of Norway., We will investigate whether the number of surgically resectable cancers is higher in HRIs undergoing screening through the surveillance programme compared to pancreatic cancer diagnosed in the general population of Norway. Data on number of resectable cancers in the general Norwegian population will be collected from the Cancer Registry of Norway. Data on cancers diagnosed in the HRI will be collected from electronic patient records and The Cancer Registry of Norway., 20 years</t>
  </si>
  <si>
    <t>OTHER: Annual surveillance</t>
  </si>
  <si>
    <t>Hereditary Pancreatic Cancer</t>
  </si>
  <si>
    <t>The objective of this national and multidisciplinary project is to establish and evaluate a personalized surveillance program (SP) for early diagnosis of pancreatic cancer (PC) and its precursors in individuals with a hereditary predisposition to the disease (High RIsk Individuals (HRI)). Patients who either carry a germline mutation in a PC susceptibility gene (CDKN2A, STK11, TP53, PRSS1), or have a strong family history of PC, will be enrolled through their genetics clinic at the university hospitals in Oslo, Bergen, Trondheim and TromsÃ¸. Surveillance consists of annual MRI, assessment of blood glucose and lipid levels, new onset diabetes (NOD) and unintentional weight loss. Blood samples will be drawn for ctDNA-analysis (circulating tumor DNA) and the IMMrayTM PanCan-d test (a novel microarray-based diagnostic test for PC) at baseline and in those who develop lesions. The psychological burden and cost-benefit of the SP will be analyzed. The study addresses an unmet need for the care of HRI in Norway, and is expected to improve PC prognosis. It will be the first to provide evidence on the combined value of a panel of blood-borne biomarkers in surveillance, and provide morphological and molecular data on PC and (non)-neoplastic pancreatic changes in HRI.</t>
  </si>
  <si>
    <t>ENROLLING_BY_INVITATION</t>
  </si>
  <si>
    <t>PREPAIRD</t>
  </si>
  <si>
    <t>https://clinicaltrials.gov/study/NCT05740111</t>
  </si>
  <si>
    <t>The PREPAIRD Study: Personalized Surveillance for Early Detection of Pancreatic Cancer in High Risk Individuals</t>
  </si>
  <si>
    <t>NCT05740111</t>
  </si>
  <si>
    <t>National Cancer Center, Goyang, Gyeonggido, 10408, South Korea</t>
  </si>
  <si>
    <t>NCC2022-0061</t>
  </si>
  <si>
    <t>National Cancer Center, Korea</t>
  </si>
  <si>
    <t>Assessing the association between pancreatic cancer biomarker markers and treatment response, overall and progression-free survival, Transcriptome, Whole genome, Epigenome, Proteome, Metabolome, From initial diagnosis to death</t>
  </si>
  <si>
    <t>Development and clinical use of a pancreatic cancer registry, Development of K-PaC Registry v.2.0: Retrospective data integration from 2010 to 2022 and prospective data collection from more than 811 enrolled patients from 2023 to 2029Creation of clinical evidence (RWE) based on pancreatic cancer real-world data (RWD): 3 or more, From initial diagnosis to death</t>
  </si>
  <si>
    <t>Development and clinical use of pancreatic cancer registry
* Development of K-PaC Registry v.2.0: Retrospective data integration from 2010 to 2022 and prospective data collection from more than 811 enrolled patients from 2023 to 2029
* Creation of clinical evidence (RWE) based on pancreatic cancer real-world data (RWD): 3 or more</t>
  </si>
  <si>
    <t>https://clinicaltrials.gov/study/NCT07171515</t>
  </si>
  <si>
    <t>Development &amp; Clinical Application of K-PaC Registry Version 2.0</t>
  </si>
  <si>
    <t>NCT07171515</t>
  </si>
  <si>
    <t>160128|16-C-0128</t>
  </si>
  <si>
    <t>Number of Participants Who Experienced a Dose Limiting Toxicity (DLT), A DLT is defined per protocol as events attributed to LMB-100 and occurring during the DLT period such as hematological toxicities: Grade 4 neutropenia, Grade 3 and 4 febrile neutropenia, Grade 4 thrombocytopenia, and Grade 3 thrombocytopenia associated with bleeding episodes. Grade â‰¥3 non-hematological toxicity with the exception of: Grade 3 nausea and vomiting without appropriate treatment, Grade 3 diarrhea lasting â‰¤2 days with no fever or dehydration, and isolated Grade 3 fever. Grade â‰¥4 non-hematological toxicity: infusion related reactions, and any other drug related toxicity qualified as a DLT per the discretion of the principal investigator., First 28 days following infusion of LMB-100 on Cycle 1, Day 1 through the duration of the study treatment up to 1 year.|Area Under the Plasma Concentration vs. Time Curve Extrapolated to Infinity (AUCinf), Area under the plasma concentration versus time curve (AUC) from time zero (pre-dose) to extrapolated infinite time (0). It is used to characterize drug absorption., For Arms A1 &amp; A2: Pre-dose, end of infusion (EOI), 1, 2 and 4 hours after EOI during Cycle 1 Day 1.|Area Under the Serum Concentration Versus Time Curve Extrapolated to Infinity (AUCinf)/D (Dose), The AUC is a measure of the serum concentration of the drug dose over time. It is used to characterize drug absorption., For Arms A1 &amp; A2: Pre-dose, end of infusion (EOI), 1, 2 and 4 hours after EOI during Cycle 1 Day 1.|Area Under the Serum Concentration Versus Time Curve Extrapolated to Last Measurement (AUClast)/D, The AUC is a measure of the serum concentration of the drug dose over time. It is used to characterize drug absorption, For Arms B1 &amp; B2: Pre-dose, end of loading dose, 2 and 6 hours after start of continuous infusion, end of infusion (EOI) and 2 hrs after EOI during Cycle 1 Day 1.|Time Curve Extrapolated to Last Measurement (AUClast) for LMB-100, Area under the plasma concentration versus time curve (AUC) from time zero (pre-dose) to extrapolated to last measurement. It is used to characterize drug absorption., For Arms B1 &amp; B2: Pre-dose, end of loading dose, 2 and 6 hours after start of continuous infusion, end of infusion (EOI) and 2 hrs after EOI during Cycle 1.|The Total Clearance (CL) of LMB-100, The CL is a quantitative measure of the rate at which a drug substance is removed from the body., For Arms A1 &amp; A2: Pre-dose, end of infusion (EOI), 1, 2 and 4 hours after EOI during Cycle 1 Day 1.|Plasma Half-Life (T1/2) of LMB-100, Plasma decay half-life is the time measured for the plasma concentration of the drug to decrease by one half., For Arms A1 &amp; A2: Pre-dose, end of infusion (EOI), 1, 2 and 4 hours after EOI during Cycle 1, Day 1.|Volume of Distribution (Vd) of LMB-100, Volume of distribution is defined as the theoretical volume in which the total amount of drug would need to be uniformly distributed to produce the desired plasma concentration of a drug., For Arms A1 &amp; A2: Pre-dose, end of infusion (EOI), 1, 2 and 4 hours after EOI during Cycle 1, Day 1.|Maximum Observed (Peak) Plasma Concentration (Cmax) of LMB-100 in Arm A1 and Arm A2, The maximum observed analyte concentration in serum was reported., For Arms A1 &amp; A2: Pre-dose, end of infusion (EOI), 1, 2 and 4 hours after EOI during Cycle 1 Day. Pre-dose and end of infusion (EOI) during Cycle 2 Day 1.|Maximum Observed (Peak) Plasma Concentration (Cmax) of LMB-100 in Arm B1 and Arm B2, The maximum observed analyte concentration in serum was reported., For Arms B1 &amp; B2: Pre-dose, end of loading dose, 2 and 6 hours after start of continuous infusion, end of infusion (EOI) and 2 hrs after EOI during Cycle 1 Day 1. Pre-dose, end of loading dose and EOI during Cycle 2 Day 1.|Maximum Observed (Peak) Plasma Concentration (Cmax)/D (Dose) of LMB-100 in Arm A1 and Arm A2, The maximum observed analyte concentration of dose was reported., For Arms A1 &amp; A2: Pre-dose, end of infusion (EOI), 1, 2 and 4 hours after EOI during Cycle 1 Day 1. Pre-dose and end of infusion (EOI) during Cycle 2 Day 1.|Maximum Observed (Peak) Plasma Concentration (Cmax)/D (Dose) of LMB-100 in Arm B1 and Arm B2, The maximum observed analyte concentration in serum was reported., For Arms B1 &amp; B2: Pre-dose, end of loading dose, 2 and 6 hours after start of continuous infusion, end of infusion (EOI) and 2 hrs after EOI during Cycle 1 Day 1. Pre-dose, end of loading dose and EOI during Cycle 2 Day 1.</t>
  </si>
  <si>
    <t>Progression Free Survival (PFS), PFS is the average time from treatment initiation to disease progression or death. Progression was assessed by the Response Evaluation Criteria in Solid Tumors (RECIST). Progression is at least a 20% increase in the sum of the diameters of target lesions, taking as reference the smallest sum on study. And the appearance of one or more new lesions., Time from treatment initiation to disease progression or death, an average of 1 year.|Overall Survival (OS), OS is the average time from treatment initiation to death., Time from treatment initiation to death, up to 1-2 years.|Proportion of Participants Disease Control Rate (DCR) at End of Treatment (EOT), DCR is the proportion of participants with stable disease, partial response or complete response at end of treatment. Response was assessed by the Response Evaluation Criteria in Solid Tumors (RECIST) v1.1. Partial Response is at least a 30% decrease in the sum of the diameters of target lesions, taking as reference the baseline sum of diameters. Complete Response is disappearance of all target lesions. Stable disease is neither sufficient shrinkage to qualify for partial response nor sufficient increase to qualify for progressive disease., up to 3 months|Number of Participants With an Objective Response (OR) (Partial Responses + Complete Responses) in Phase 1 Arm A1, OR is defined as partial response + complete response was assessed by the Response Evaluation Criteria in Solid Tumors (RECIST)v1.1. Complete Response is a disappearance of all target lesions. Partial Response is at least a 30% decrease in the sum of the diameters of target lesions, taking as reference the baseline sum of diameters, Approximately 6 weeks after the start of treatment and continuing every 6 weeks until progression or start of a new treatment up to 1 year.|Number of Participants With an Objective Response (OR) (Partial Response + Complete Response) in Phase 1, Arm B, OR is defined as partial responses + complete response in participants in the phase 1 Arm B portion of the study assessed by the Response Evaluation Criteria in Solid Tumors (RECIST)v1.1. Complete Response is a disappearance of all target lesions. Partial Response is at least a 30% decrease in the sum of the diameters of target lesions, taking as reference the baseline sum of diameters., Approximately 6 weeks after the start of treatment and continuing every 6 weeks until progression or start of a new treatment up to 1 year.|Number of Participants With Adverse Events Attributed to LMB-100, Grade 1-4 adverse events assessed by the Common Terminology Criteria for Adverse Events (CTCAE) v4.0 observed in subjects with pancreatic cancer. Grade 1 is mild. Grade 2 is moderate. Grade 3 is severe or medically significant. Grade 4 is life-threatening consequences., Date treatment consent signed to date off study, approx. 11 mos, 8 days for A1DL1; 20 mos, 9 days for A1DL-1; 10 mos, 17 days for A2; 2 mos, 16 days for B1DL1; 14 mos, 30 days for B1DL2; 5 mos, 1 day for B2; and 4 mos, 15 days for B1DL3R.|Number of Participants With Serious and Non-serious Adverse Events Assessed by the Common Terminology Criteria for Adverse Events (CTCAE v4.0)., Here is the number of participants with serious and non-serious adverse events assessed by the Common Terminology Criteria for Adverse Events (CTCAE v4.0).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Date treatment consent signed to date off study, approx. 11 mos, 8 days for A1DL1; 20 mos, 9 days for A1DL-1; 10 mos, 17 days for A2; 2 mos, 16 days for B1DL1; 14 mos, 30 days for B1DL2; 5 mos, 1 day for B2; and 4 mos, 15 days for B1DL3R.</t>
  </si>
  <si>
    <t>Objective Response (OR) (Partial Responses + Complete Responses) in Phase 2 Subjects of Short Infusion LMB-100+ Nab-paclitaxel, OR is defined as partial responses + complete response in participants in the phase 2 Arm A portion of the study assessed by the Response Evaluation Criteria in Solid Tumors (RECIST)v1.1. Complete Response is a disappearance of all target lesions. Partial Response is at least a 30% decrease in the sum of the diameters of target lesions, taking as reference the baseline sum of diameters, Approximately 6 weeks after the start of treatment and continuing every 6 weeks until progression or start of a new treatment, up to 1 year|Maximum Tolerated Dose (MTD) of Short Infusion LMB-100 + Nab Paclitaxel, MTD is defined as the highest dose tolerated without exceeding a pre-set number of adverse events in Phase 1, Arm A., 21 days after LMB-100 is administered (end of cycle 1)|Maximum Tolerated Dose (MTD) of Continuous Infusion LMB-100, MTD is defined as the highest dose tolerated without exceeding a pre-set number of adverse events in Phase 1, 1 Arm B, single agent lead-in, 21 days after LMB-100 is administered (end of cycle 1)</t>
  </si>
  <si>
    <t>DRUG: LMB-100|DRUG: Nab-Paclitaxel|DEVICE: Mesothelin Expression|DRUG: LMB-100</t>
  </si>
  <si>
    <t>Neoplasms|Pancreatic Neoplasms</t>
  </si>
  <si>
    <t>Background:
LMB-100 is a man-made protein designed to kill cancer cells. LMB-100 targets a cancer marker called mesothelin. Mesothelin is found on the surface of many different tumors, including pancreatic cancer, but is made by a very small number of normal tissues. Other cancers that make mesothelin include mesothelioma, cholangiocarcinoma, thymic carcinoma, ovarian, lung, gastric, endometrial, cervical, and ampullary cancers. After binding to the mesothelin on tumors, LMB-100 can attack and kill cancer cells. Researchers want to see how well it works when given with and without nab-paclitaxel, a drug which treats pancreatic cancer.
Objectives:
Arm A- To find a safe dose of LMB-100 with a fixed standard dose of nab-paclitaxel in people with advanced pancreatic cancer. To see how well the combination of the two drugs reduce tumor size.
Arm B- To find a safe dose of LMB-100 when it is given as a continuous infusion over several days.
Eligibility:
Arm A- Adults age 18 and older with advanced pancreatic cancer that has worsened after anti-cancer therapy.
Arm B- Adults age 18 and older with advanced pancreatic cancer, mesothelioma or other solid tumor that makes mesothelin that has worsened after anti-cancer therapy
Design:
Participants will be screened with medical history and physical exam. They will give blood, urine, and tissue samples. They will have scans and x-rays.
During each 21-day cycle:
* For Arm A
  * Participants will get LMB-100 by an intravenous (IV) catheter on days 1, 3, and 5. This is a tube inserted in a vein, usually in the arm.
  * Participants will get nab-paclitaxel by IV on days 1 and 8.
* For Arm B
  * Participants will get LMB-100 by an IV catheter as a continuous infusion beginning on day 1 and continuing for 2-4 days
  * Some participants will also get nab-paclitaxel by IV on days 1 and 8.
All participants will get this combination for up to 2 cycles or until their disease worsens or they have intolerable side effects.
Participants will have blood and urine tests and scans throughout the study.
Participants will have a safety follow-up visit 3-6 weeks after treatment ends. If their disease remains stable or improves, they will be scanned every 6 weeks until their disease gets worse. Even if their disease gets worse, they or their doctor will be called to talk about their cancer status....</t>
  </si>
  <si>
    <t>https://clinicaltrials.gov/study/NCT02810418</t>
  </si>
  <si>
    <t>Mesothelin-Targeted Immunotoxin LMB-100 Alone or in Combination With Nab-Paclitaxel in People With Previously Treated Metastatic and/or Locally Advanced Pancreatic Ductal Adenocarcinoma and Mesothelin Expressing Solid Tumors</t>
  </si>
  <si>
    <t>NCT02810418</t>
  </si>
  <si>
    <t>J17144|IRB00151816</t>
  </si>
  <si>
    <t>Augmenix, Inc.</t>
  </si>
  <si>
    <t>Number of Patients Where TraceIT Tissue Marker Placement Achieved, Measured as number of patients where marking the interface between the pancreas and duodenum with TraceIT Tissue Marker in patients undergoing image-guided radiotherapy for BR/LAPC pancreatic adenocarcinoma was achieved., day 1</t>
  </si>
  <si>
    <t>DEVICE: TraceIT tissue marker injection</t>
  </si>
  <si>
    <t>The goal of this pilot imaging study is to evaluate the visibility of marking the interface between the pancreas and duodenum with TraceIT Tissue Marker. Patients with a pathologically confirmed diagnosis of BR/LAPC (borderline resectable/locally advanced pancreatic cancer) pancreatic adenocarcinomas indicated for neo-adjuvant image-guided radiotherapy with SBRT (stereotactic body radiation therapy) will be enrolled. This study will thus set the stage for further investigations using the TraceIT Tissue Marker to avoid duodenum toxicity with imaging localization, enabling further dose intensification with SBRT or IMRT to improve the clinical outcomes in BR/LAPC.</t>
  </si>
  <si>
    <t>https://clinicaltrials.gov/study/NCT03307564</t>
  </si>
  <si>
    <t>Radiopaque Hydrogel in Patients Undergoing Radiotherapy for Pancreatic Cancer</t>
  </si>
  <si>
    <t>NCT03307564</t>
  </si>
  <si>
    <t>12-018</t>
  </si>
  <si>
    <t>survival, 2 years after RFA procedure|VAS pain score, 3 months|length hospital stay, 3 months|progression free survival, 2 years after RFA procedure|CA19-9 response, 2 years after RFA procedure|Chemotherapy, Type, frequency, dosage and duration of chemotherapy will be registered., 2 years</t>
  </si>
  <si>
    <t>Safety, The safety will be specified as the percentage of patients with complications directly related to RFA and the routinely performed double-bypass procedure, requiring re-intervention (i.e. endoscopy, radiology, or surgery). This is also known as a complication of grade III or higher in the Clavien-Dindo classification (internationally accepted classification for surgical complications). Moreover all in-hospital complications or complications developed within 30 days after the RFA procedure will be evaluated according to the Clavien-Dindo classification., Within 30 days after the RFA procedure</t>
  </si>
  <si>
    <t>PROCEDURE: radiofrequency ablation (RFA)</t>
  </si>
  <si>
    <t>The purpose of the study is to determine the safety of radiofrequency ablation of locally advanced pancreatic cancer that can not be surgically removed with the current standard procedures. Complications after the operation will be registered. Moreover a pain score will be determined, length of hospital stay, chemotherapy, survival, progression free survival and a tumour marker.</t>
  </si>
  <si>
    <t>RFA of LAPC</t>
  </si>
  <si>
    <t>https://clinicaltrials.gov/study/NCT01628458</t>
  </si>
  <si>
    <t>Safety Study of Radiofrequency Ablation of Locally Advanced Pancreatic Cancer</t>
  </si>
  <si>
    <t>NCT01628458</t>
  </si>
  <si>
    <t>Singapore General Hospital, Outram Road, 169608, Singapore|Guy's and St Thomas' Hospital NHS Trust, London, SE1 9RT, United Kingdom</t>
  </si>
  <si>
    <t>2006-06</t>
  </si>
  <si>
    <t>DB2-201</t>
  </si>
  <si>
    <t>pSiOncology Private Limited|Singapore General Hospital|Guy's and St Thomas' NHS Foundation Trust</t>
  </si>
  <si>
    <t>pSiMedica Limited</t>
  </si>
  <si>
    <t>Will assess ease of use, tumour response, duration of response, progression free survival and overall survival. Target tumour response summaries for the study will be performed.</t>
  </si>
  <si>
    <t>Safety profile of the patients defined by the Adverse Events profile.</t>
  </si>
  <si>
    <t>DEVICE: 32P BioSilicon</t>
  </si>
  <si>
    <t>This is the first study investigating the safety of 32P BioSilicon in patients with advanced,unresectable pancreatic cancer who are also receiving standard intravenous gemcitabine chemotherapy. The secondary aims of the study will assess the implantation procedure, localisation of 32P BioSilicon, tumour response and survival parameters.
Tumours targetted with 32P BioSilicon is hypothesized to show a reduction in tumour volume and with the low radioactivity dose that is delivered intratumourally, the incidence of side effects associated with the treatment is expected to be low. Prologation of survival and improved quality of life could be favourable outcomes of the investigational product.</t>
  </si>
  <si>
    <t>https://clinicaltrials.gov/study/NCT00346281</t>
  </si>
  <si>
    <t>32P BioSiliconTM in Addition to Gemcitabine in Pancreatic Cancer</t>
  </si>
  <si>
    <t>NCT00346281</t>
  </si>
  <si>
    <t>Ghent University Hospital, Ghent, East Flanders, 9000, Belgium|AZ Sint Blasius Dendermonde, Dendermonde, 9200, Belgium|AZ Alma Eeklo, Eeklo, 9900, Belgium|AZ Jan Palfijn Ghent, Ghent, 9000, Belgium|AZ Sint Lucs Ghent, Ghent, 9000, Belgium|AZ Oudenaarde, Oudenaarde, 9700, Belgium|AZ Vitaz Sint Niklaas - Lokeren, Sint-Niklaas, 9100, Belgium|ZorgSaam ZH DeHonte Terneuzen, Terneuzen, Zeeland, 4535 PA, Netherlands</t>
  </si>
  <si>
    <t>2026-03</t>
  </si>
  <si>
    <t>ONZ-2022-0088 - PeRFormanCe</t>
  </si>
  <si>
    <t>Prediction of R0 resection, Create an algorithm to predict R0 surgical resectability of BR and LA PDAC after neoadjuvant FOLFIRINOX with radiomics analysis of CT and DW-MRI to determine the tumoral vascular invasion in combination with the evolution of CA19-9 and genetic profilling of liquid biopsies (phenotyping and quantification of the CTCs, longitudinal analysis of driver mutations and epigenetic changes in cfDNA)., 2 years|Perioperative complications, Evaluation according to Clavien-Dindo classification, 2 years|Generic measurement of health status, Questionnaire EQ-5D-5L, 4 years|Overall survival, 4 years|Disease free survival, 4 years|Measurement of quality of life in patients with pancreatic cancer, Questionnaire PAN 26, 4 years</t>
  </si>
  <si>
    <t>Prediction of surgical resectability, Create an algorithm to predict surgical resectability of BR and LA PDAC after neoadjuvant FOLFIRINOX with radiomics analysis of CT and DW-MRI to determine the tumoral vascular invasion in combination with the evolution of CA19-9 and genetic profilling of liquid biopsies (phenotyping and quantification of the CTCs, longitudinal analysis of driver mutations and epigenetic changes in cfDNA)., 2 years|R1 resection rate, 2 years|Histopathological response, 2 years</t>
  </si>
  <si>
    <t>DIAGNOSTIC_TEST: Imaging analysis of CT-scan and MRI with radiomics and genetic analysis of peripheral blood samples and questionnaires.</t>
  </si>
  <si>
    <t>In this prospective study, new diagnostic tools will be explored for patients with borderline resectable and locally advanced pancreatic ductal adenocarcinoma (BR or LAPDA) who undergo neoadjuvant chemotherapy with FOLFIRINOX. The diagnostic work-up and therapy for the study population will not differ from the gold standard during the study; only additional diagnostic tools will be implemented, and their value will be analyzed post hoc.
The 5-year survival rate of pancreatic cancer is 9%, but this can be drastically improved if surgery is possible. With its increasing incidence and poor prognosis, pancreatic cancer is becoming a global oncologic challenge where major breakthroughs are still required to improve patient outcomes. Patients with BR or LAPDA typically undergo neoadjuvant treatment with FOLFIRINOX chemotherapy, followed by referral for surgery if a response is observed. In these cases, surgical resectability is difficult to predict based on CT imaging due to the tumor's desmoplastic reaction, which obscures tumor-vessel contact without clear morphological changes. Consequently, patients without tumor progression on CT and with a decreased tumor marker (CA 19-9) are considered for surgical exploration to ensure that no potentially curative treatment is denied. However, the non-specific nature of CA 19-9 and the unreliable spatial changes on CT do not allow for accurate patient stratification. Therefore, alternative diagnostic strategies are needed to better predict resectability, minimizing unnecessary laparotomies while ensuring that potentially curative approaches are not overlooked.
In this project, the investigator will apply diffusion-weighted magnetic resonance imaging (DW-MRI), as it has been shown to be useful in assessing tumor response beyond morphological parameters. DW-MRI enables the detection of functional tumor changes, variations in vascularization, and fibrosis without modifications in shape. The statistical evaluation of visual information using radiomics optimizes data analysis, allowing comparisons over time (before and after chemotherapy) and correlation with operative findings (resectable or unresectable tumor).
The investigator will focus on patients with BR and LAPDA and assess whether a combination of clinical and genetic factors can predict successful surgical resection. To this end, DW-MRI imaging will be complemented by multi-omics profiling in liquid biopsies. Furthermore, the investigator aims to validate, in a prospective patient cohort, the predictive value of recently published single nucleotide polymorphisms (SNPs) in genes that regulate cancer progression, invasion, and metastasis. Some alleles of these SNPs have been associated with an increased risk of tumor-related mortality compared to protective genotypes.</t>
  </si>
  <si>
    <t>PeRFormanCe</t>
  </si>
  <si>
    <t>https://clinicaltrials.gov/study/NCT05298722</t>
  </si>
  <si>
    <t>Prediction of Surgical Resectability After FOLFIRINOX Chemotherapy for Borderline Resectable and Locally Advanced Pancreatic Cancer: the Role of Diffusion Weighted Magnetic Resonance Imaging, Radiomics and Liquid Biopsy (PeRFormanCe Trial)</t>
  </si>
  <si>
    <t>NCT05298722</t>
  </si>
  <si>
    <t>Ambroise Pare Hospital, Boulogne-Billancourt, Haut de Seine, 92100, France</t>
  </si>
  <si>
    <t>2020-12</t>
  </si>
  <si>
    <t>APHP190640</t>
  </si>
  <si>
    <t>Assistance Publique - HÃ´pitaux de Paris</t>
  </si>
  <si>
    <t>Determine a threshold of NETs that optimizes management based on the consequences of classification errors through decision analysis, The choice of an optimal threshold of NETs (sensitivity, specificity, likelihood ratio) will be determined by decision analysis using a decision tree combining probabilities of events and costs associated with fair (true positive, true negative) and erroneous (false positive, false negative) decisions., 16 months|Explore the possibility of a prognostic VTE score integrating the NET rate and other clinical and biological parameters measured at the time of cancer diagnosis, The choice of an optimal threshold of NETs (sensitivity, specificity, likelihood ratio) will be determined by decision analysis using a decision tree combining probabilities of events and costs associated with fair (true positive, true negative) and erroneous (false positive, false negative) decisions., 16 months</t>
  </si>
  <si>
    <t>Show that the NETs rate is higher at diagnosis in solid cancer patients with ETV within 4 months of diagnosis compared to patients without ETV, At the end of the study, after a minimum clinical follow-up of 4 months, the frequency of ETVs will be correlated to the NET rate measured in univariate and multivariate analysis (including also the following thrombotic risk factors: neutrophil levels, platelet levels, D-dimers, factor VIII, procoagulant activity of PM and body mass index)., 16 months</t>
  </si>
  <si>
    <t>Pancreatic Cancer|Gastric Cancer|Colorectal Cancer</t>
  </si>
  <si>
    <t>Venous Thromboembolic Events (ETVs) are the second leading cause of death (9.2% of causes of death) in cancer patients after tumor progression (1). Indeed, cancer is associated with a 4 to 7-fold risk of ETV during chemotherapy (2). This complication is observed in 20% of cancer patients (3), and is sometimes an inaugural manifestation of cancer. This risk is particularly increased during the first 3 months after cancer diagnosis (4).
A biomarker correlated with the occurrence of ETVs would make it possible to target patients at high risk of thrombosis who could benefit from primary thromboprophylaxis, thus avoiding the complications, particularly haemorrhagic, and the additional costs associated with the long-term diagnostic and therapeutic management of ETVs. The investigator has implemented in the laboratory an innovative approach to the detection and quantification of circulating NETs by flow cytometry (FCM) allowing the routine determination of NETs. Therefore the investigator propose to assess NETs by CMF in a cohort of cancer patients with a very high risk of ETVs (pancreatic cancer, gastric cancer and colon cancer).</t>
  </si>
  <si>
    <t>Flownet</t>
  </si>
  <si>
    <t>https://clinicaltrials.gov/study/NCT04294589</t>
  </si>
  <si>
    <t>Evaluation of NETs in Patients With Solid Cancers Associated With a High Risk of Venous Thromboembolic Events</t>
  </si>
  <si>
    <t>NCT04294589</t>
  </si>
  <si>
    <t>RWJBarnabas Health - Robert Wood Johnson University Hospital, Hamilton, Hamilton, New Jersey, 08690, United States|RWJBarnabas Health - Jersey City Medical Center, Jersey City, Jersey City, New Jersey, 07302, United States|RWJBarnabas Health - Saint Barnabas Medical Center, Livingston, Livingston, New Jersey, 07039, United States|Monmouth Medical Center, Long Branch, New Jersey, 07740, United States|Rutgers Cancer Institute of New Jersey, New Brunswick, New Jersey, 08903, United States|RWJBarnabas Health - Newark Beth Israel Medical Center, Newark, New Jersey, 07112, United States|RWJBarnabas Health - Robert Wood Johnson University Hospital, Somerset, Somerset, New Jersey, 08873, United States</t>
  </si>
  <si>
    <t>Pro2020002395|072011</t>
  </si>
  <si>
    <t>Lyudmyla Berim</t>
  </si>
  <si>
    <t>Correlation between variation of ctDNA and progression free survival, Correlation between variation of ctDNA and progression free survival, 24 weeks</t>
  </si>
  <si>
    <t>Response Evaluation Criteria in Solid Tumors (RECIST 1.1, Response will be assessed by Response Evaluation Criteria in Solid Tumors (RECIST 1.1 by independent radiology review) at 8 week intervals., 24 weeks|Progression-free survival (PFS), To determine progression-free survival (PFS) rate of the regimen., 24 weeks|Overall survival (OS), To determine overall survival (OS) rate of the regimen., 24 weeks|Safety and tolerability assessed according to Common Terminology Criteria for Adverse Events (CTCAE) v5.0, 4\. Safety and tolerability of the mFFX alternating with mGnabP regimen; Grade 3 and 4 toxicities will be assessed according to Common Terminology Criteria for Adverse Events (CTCAE) v5.0. Follow up for toxicity will be recorded for the first 30 days following the last chemotherapy cycle, and any long-term toxicity will be followed for up to 2 years after completion of study therapy., 24 weeks|EORTC QLQ-CIPN20 questionnaire, Patient reported outcomes, examined through the EORTC QLQ-CIPN20 questionnaire, Administered at baseline prior to start of therapy, then every 8 weeks while receiving therapy, and at the end of treatment, average of 1 year|Correlation between variation in variant allele fraction (% cfDNA) or amplifications and tumor objective response during chemotherapy, Correlation between variation in the variant allele fraction (% cfDNA) or amplifications and tumor objective response during chemotherapy, Assessed at baseline prior to therapy, every 8 weeks interval through duration of therapy, and at end of treatment, average 1 year</t>
  </si>
  <si>
    <t>Time to treatment failure (TTF), The primary objective of this study is to determine time to treatment failure (TTF) in patients with metastatic pancreatic cancer treated in front line setting with mFOLFIRINOX (mFFX) alternating with biweekly Gemcitabine and nab-Paclitaxel (mGnabP)., 24 weeks</t>
  </si>
  <si>
    <t>DRUG: Folfirinox alternating with Gemcitabine-nab-Paclitaxel</t>
  </si>
  <si>
    <t>The main objective of the clinical trial is to determine if modified FOLFIRINOX (mFFX) alternated with biweekly Gemcitabine plus Nab-Paclitaxel (mGnabP) administered as a combined, front-line therapy will result in longer time to treatment failure (TTF) compared to the current standard of care with mFFX alone in treatment-naive patients with metastatic pancreatic ductal adenocarcinoma (PDAC).</t>
  </si>
  <si>
    <t>https://clinicaltrials.gov/study/NCT04672005</t>
  </si>
  <si>
    <t>Modified FOLFIRINOX Alternated With Biweekly Gemcitabine Plus Nab-Paclitaxel Untreated Pancreatic Cancer</t>
  </si>
  <si>
    <t>NCT04672005</t>
  </si>
  <si>
    <t>Cancer Research UK Liverpool Cancer Trials Unit, Liverpool, Merseyside, L69 3GL, United Kingdom</t>
  </si>
  <si>
    <t>2020-09</t>
  </si>
  <si>
    <t>2015-12</t>
  </si>
  <si>
    <t>ISRCTN16765355</t>
  </si>
  <si>
    <t>Cancer Research UK|University of Liverpool</t>
  </si>
  <si>
    <t>The Clatterbridge Cancer Centre NHS Foundation Trust</t>
  </si>
  <si>
    <t>Discovery of possible biomarkers which may predict any additional benefit of Acelarin over gemcitabine. These will be assessed from plasma, cell pellet and serum samples collected from participants throughout the trial., To validate candidate predictive biomarkers, baseline patient samples will be analysed by Luminex technology. Paraffin embedded formalin fixed pancreatic cancer biopsy tissue samples will be used for analysis of candidate predictive biomarkers. Transcripts that will be assayed with RNAScope and scored for staining are: hENT1; CDA, dCK; RRM1 \&amp; RRM2. RNAscope will be used to detect mRNA expression by using a site directed probe, to a particular sequence in the gene of interest, which is then amplified and stained. This enables quantification of the mRNA expression and allows subsequent survival analysis., 4 years</t>
  </si>
  <si>
    <t>Number of participants that survive progression-free and for how long, as assessed by 12-weekly CT scan assessments per RECIST v1.1 and end of study CRF to capture the reasons for coming off study., 4 years|Number of participants that show an objective response, as demonstrated by 12-weekly CT scan assessments per RECIST v1.1., 4 years|Number of participants deemed to have disease control, as demonstrated by 12-weekly CT scan assessments per RECIST v1.1., 4 years|Number of patients with treatment-related adverse events as assessed by CTCAE v4.03. Toxicity is assessed by CTCAE v4.03 alongside Quality of Life Questionnaires, QLQ-C30 and QLQ-PAN26., 4 years</t>
  </si>
  <si>
    <t>Number of participants that have survived throughout treatment and also into follow-up, as measured by the primary cause of death and date of death CRFs., 4 years</t>
  </si>
  <si>
    <t>DRUG: Acelarin|DRUG: Gemcitabine</t>
  </si>
  <si>
    <t>Pancreatic Acinar Carcinoma|Pancreatic Neoplasms</t>
  </si>
  <si>
    <t>The primary purpose of this study is to assess whether Acelarin (NUC-1031) is superior to gemcitabine in terms of overall survival for treatment of patients with metastatic pancreatic carcinoma. In addition disease progression, quality of life and comparative safety will be evaluated. Secondary objectives are to compare between the two treatment groups the following:
* Progression Free Survival (PFS)
* Radiological Response and disease control rate
* Toxicity and safety
* Quality of Life
Additional, exploratory objectives are to discover and validate possible biomarkers to predict additional benefit of Acelarin (NUC-1031) over gemcitabine alone.</t>
  </si>
  <si>
    <t>SUSPENDED</t>
  </si>
  <si>
    <t>ACELARATE</t>
  </si>
  <si>
    <t>https://clinicaltrials.gov/study/NCT03610100</t>
  </si>
  <si>
    <t>Acelarin First Line Randomised Pancreatic Study</t>
  </si>
  <si>
    <t>NCT03610100</t>
  </si>
  <si>
    <t>Fondazione IRCCS Istituto Tumori Milano, Milan, 20133, Italy</t>
  </si>
  <si>
    <t>2021-10</t>
  </si>
  <si>
    <t>Ist Nazionale Tumori Milano</t>
  </si>
  <si>
    <t>Fondazione IRCCS Istituto Nazionale dei Tumori, Milano</t>
  </si>
  <si>
    <t>to determine the safety and tolerability of the combination of Everolimus, Octreotide LAR and Metformin as measured according to the National cancer Institute-Common Toxicity Criteria v. 3.0 guidelines, safety is measured according to the National cancer Institute-Common Toxicity Criteria v. 3.0 guidelines, 1 year|to determine the overall survival of the combination of Everolimus, Octreotide LAR and Metformin., overall survival is defined as the time interval between enrollment and the date of the death from any cause., 3 years|to determine the response rate of the combination of Everolimus, Octreotide LAR and Metformin., response rate is defined as the percentage of patients presenting objective responce of the disease, according to RECIST Criteria version 1.0., 1 year|to determine the biochemical response of the combination of Everolimus, Octreotide LAR and Metformin., the biochemical response is defined as the impact of study treatment on general neuroendocrine tumors biomarkers, Chromogranine A and Enolase neuron specific and circulating plasma IL6, IL8 and IGF-1 levels., 1 year</t>
  </si>
  <si>
    <t>to determine the progression free survival rate (PFS) at 12 months from the first drug administration in patients with advanced pancreatic neuroendocrine tumors, progression free survival rate at 12th month of treatment, according to RECIST criteria version 1.0, 1 year</t>
  </si>
  <si>
    <t>DRUG: Everolimus plus Octreotide LAR plus Metformin</t>
  </si>
  <si>
    <t>Well Differentiated Pancreatic Endocrine Tumor</t>
  </si>
  <si>
    <t>Abnormal PI3K-Akt-mTOR (mammalian target of rapamycin) pathway signaling and autocrine activation of the mTOR pathway, mediated through insulin-like growth factor 1 (IGF1), has been implicated in the proliferation of pNET ( primitive neuroectodermal tumor) cells. Everolimus ,an mTOR inhibitor (a central regulator of growth/proliferation, cellular metabolism and angiogenesis) has shown antitumor benefit in pNETs alone and in combination with Octreotide LAR in RADIANT-1 and RADIANT-3 studies.
Despite EVE-based phase II/III trials improve progression-free survival (PFS) for pNETs, they are limited to significantly prolong overall survival (OS). Metformin has recently shown some anti-cancer activity, both in vitro and in vivo studies by antisecretory properties to decrease insulin and IGF1 levels; and by antitumor effect due to AMPK (adenosine monophosphate kinase) activation and consequently inhibition to TSC1(tuberous sclerosis complex 1) -2/mTOR complex, mediated to LKB1 oncogene expression. The investigators retrospective experience, despite in a limited group of pWDNET, highlights the role of MET to improve clinical benefit in diabetic pts receiving EVE-OCT (octreotide) combination.
This study will investigate the antiproliferative potential of MET in combination with EVE and OCT in pWDNETs. MetNET1 prospective trial (EudraCT 2014-000888-41) may be helpful to either confirm or discard these preliminary findings.
The main objective of this study is to evaluate progression free survival rate at 12 months of treatment. The secondary objectives are safety, overall survival, response rate evaluation.
A sub-study analysis will evaluate circulant biomarkers levels (IL 6, IGF1) in blood samples.</t>
  </si>
  <si>
    <t>MetNET1</t>
  </si>
  <si>
    <t>https://clinicaltrials.gov/study/NCT02294006</t>
  </si>
  <si>
    <t>Activity and Safety of Everolimus+Octreotide LAR+Metformin in Advanced Pancreatic Well-differentiated NETs</t>
  </si>
  <si>
    <t>NCT02294006</t>
  </si>
  <si>
    <t>Basildon University Hospital, Basildon, England, SS16 5NL, United Kingdom|Addenbrooke's Hospital, Cambridge, England, CB2 2QQ, United Kingdom|Cookridge Hospital, Leeds, England, LS16 6QB, United Kingdom|Leicester Royal Infirmary, Leicester, England, LE1 5WW, United Kingdom|Aintree University Hospital, Liverpool, England, L9 7AL, United Kingdom|UCL Cancer Institute, London, England, NW3 2QG, United Kingdom|St. Thomas' Hospital, London, England, SE1 7EH, United Kingdom|Mid Kent Oncology Centre at Maidstone Hospital, Maidstone, England, ME16 9QQ, United Kingdom|Christie Hospital, Manchester, England, M20 4BX, United Kingdom|Clatterbridge Centre for Oncology, Merseyside, England, CH63 4JY, United Kingdom|Northern Centre for Cancer Treatment at Newcastle General Hospital, Newcastle upon Tyne, England, NE4 6BE, United Kingdom|Oxford Radcliffe Hospital, Oxford, England, 0X3 9DU, United Kingdom|Royal Marsden - Surrey, Sutton, England, SM2 5PT, United Kingdom|Southend University Hospital NHS Foundation Trust, Westcliff-on-Sea, England, SS0 0RY, United Kingdom|Edinburgh Cancer Centre at Western General Hospital, Edinburgh, Scotland, EH4 2XU, United Kingdom|Beatson West of Scotland Cancer Centre, Glasgow, Scotland, G12 0YN, United Kingdom|Velindre Cancer Center at Velindre Hospital, Cardiff, Wales, CF14 2TL, United Kingdom</t>
  </si>
  <si>
    <t>2009-12</t>
  </si>
  <si>
    <t>2005-08</t>
  </si>
  <si>
    <t>CRCA-CCTC-NET-01|CDR0000582315|EUDRACT-2004-005202-71|EU-207102|ISRCTN35124268</t>
  </si>
  <si>
    <t>Cambridge University Hospitals NHS Foundation Trust</t>
  </si>
  <si>
    <t>Overall response rate|Functional response|Toxicity|Progression-free survival|Overall survival|Molecular markers predictive of response to chemotherapy|Quality of life</t>
  </si>
  <si>
    <t>Objective response rate</t>
  </si>
  <si>
    <t>DRUG: capecitabine|DRUG: cisplatin|DRUG: streptozocin|GENETIC: DNA analysis|GENETIC: RNA analysis|GENETIC: protein analysis|GENETIC: proteomic profiling|OTHER: laboratory biomarker analysis</t>
  </si>
  <si>
    <t>Gastrointestinal Carcinoid Tumor|Islet Cell Tumor</t>
  </si>
  <si>
    <t>RATIONALE: Drugs used in chemotherapy, such as capecitabine, streptozocin, and cisplatin, work in different ways to stop the growth of tumor cells, either by killing the cells or by stopping them from dividing. It is not yet known whether giving capecitabine together with streptozocin is more effective with or without cisplatin in treating neuroendocrine tumors.
PURPOSE: This randomized phase II trial is studying giving capecitabine together with streptozocin to see how well it works compared with or without cisplatin in treating patients with unresectable or metastatic neuroendocrine tumors.</t>
  </si>
  <si>
    <t>https://clinicaltrials.gov/study/NCT00602082</t>
  </si>
  <si>
    <t>Capecitabine and Streptozocin With or Without Cisplatin in Treating Patients With Unresectable or Metastatic Neuroendocrine Tumors</t>
  </si>
  <si>
    <t>NCT00602082</t>
  </si>
  <si>
    <t>UCSF Comprehensive Cancer Center, San Francisco, California, 94115, United States</t>
  </si>
  <si>
    <t>2008-10</t>
  </si>
  <si>
    <t>2004-04</t>
  </si>
  <si>
    <t>CDR0000437858|UCSF-04451|GENENTECH-AVF2937s</t>
  </si>
  <si>
    <t>Time to progression|Duration of response|Overall survival|Toxicity as measured by NCI CTC version 2.0|Micrometastases for predicting time to progression and overall survival</t>
  </si>
  <si>
    <t>BIOLOGICAL: bevacizumab|DRUG: cisplatin|DRUG: gemcitabine hydrochloride</t>
  </si>
  <si>
    <t>RATIONALE: Drugs used in chemotherapy, such as gemcitabine and cisplatin, work in different ways to stop the growth of tumor cells, either by killing the cells or by stopping them from dividing. Monoclonal antibodies, such as bevacizumab, can block tumor growth in different ways. Some block the ability of tumor cells to grow and spread. Others find tumor cells and help kill them or carry tumor-killing substances to them. Bevacizumab may also stop the growth of tumor cells by blocking blood flow to the tumor. Giving gemcitabine and cisplatin together with bevacizumab may kill more tumor cells.
PURPOSE: This phase II trial is studying how well giving gemcitabine and cisplatin together with bevacizumab works in treating patients with metastatic pancreatic cancer.</t>
  </si>
  <si>
    <t>https://clinicaltrials.gov/study/NCT00126633</t>
  </si>
  <si>
    <t>Gemcitabine, Cisplatin, and Bevacizumab in Treating Patients With Metastatic Pancreatic Cancer</t>
  </si>
  <si>
    <t>NCT00126633</t>
  </si>
  <si>
    <t>2017-0671|NCI-2018-01509|2017-0671</t>
  </si>
  <si>
    <t>Bristol-Myers Squibb|Iovance Biotherapeutics|National Cancer Institute (NCI)</t>
  </si>
  <si>
    <t>Number of Participants With Stable Disease, Participants will be evaluated at 6 and 12 weeks for response., 6 weeks, 12 weeks|Progression-free Survival (PFS) and Overall Survival (OS), 44.8 months</t>
  </si>
  <si>
    <t>Objective Response Rate (ORR) in Participants With Ovarian Cancer (OVCA), PDAC (Pancreatic Cancer), and Colorectal Cancers (CRC) According to RECIST v1.1 in Subjects With Ovarian Cancer (OVCA), PDAC (Pancreatic Cancer), and Colorectal Cancers (CRC), The ORR is derived as the sum of the number of patients with a confirmed CR or partial response (PR) divided by the number of patients in the All-Treated analysis set x 100%., Through 4 years</t>
  </si>
  <si>
    <t>BIOLOGICAL: Autologous Tumor Infiltrating Lymphocytes MDA-TIL|DRUG: Cyclophosphamide|DRUG: Fludarabine|BIOLOGICAL: Interleukin-2|OTHER: Quality-of-Life Assessment</t>
  </si>
  <si>
    <t>Malignant Solid Neoplasm|Metastatic Colorectal Adenocarcinoma|Metastatic Ovarian Carcinoma|Metastatic Pancreatic Ductal Adenocarcinoma|Platinum-Resistant Ovarian Carcinoma|Recurrent High Grade Ovarian Serous Adenocarcinoma|Recurrent Ovarian Carcinosarcoma|Refractory Colorectal Carcinoma|Stage IV Colorectal Cancer AJCC v8|Stage IVA Colorectal Cancer AJCC v8|Stage IVB Colorectal Cancer AJCC v8|Stage IVC Colorectal Cancer AJCC v8</t>
  </si>
  <si>
    <t>This phase II trial studies how well autologous tumor infiltrating lymphocytes MDA-TIL works in treating patients with ovarian cancer, colorectal cancer, or pancreatic ductal adenocarcinoma that has come back (recurrent) or does not respond to treatment (refractory). Autologous tumor infiltrating lymphocytes MDA-TIL, made by collecting and growing specialized white blood cells (called T-cells) from a patient's tumor, may help to stimulate the immune system in different ways to stop tumor cells from growing.</t>
  </si>
  <si>
    <t>https://clinicaltrials.gov/study/NCT03610490</t>
  </si>
  <si>
    <t>Autologous Tumor Infiltrating Lymphocytes MDA-TIL in Treating Patients With Recurrent or Refractory Ovarian Cancer, Colorectal Cancer, or Pancreatic Ductal Adenocarcinoma</t>
  </si>
  <si>
    <t>NCT03610490</t>
  </si>
  <si>
    <t>Julie PERINEL, Lyon, 69003, France|Xavier MULLER, Lyon, 69004, France|AurÃ©lien DUPRE, Lyon, 69008, France|Jean-Christophe LIFANTE, Pierre-BÃ©nite, 69495, France</t>
  </si>
  <si>
    <t>69HCL24_1056</t>
  </si>
  <si>
    <t>mHLA-DR expressed by numbers of antibody per cells (Ab/C), Association of expression of mHLA-DR at POD1, POD 2 and POD3 and occurrence of pancreatic complications (CR-POPF, CR-PPAP, PACE criteria) PACE (PAncreatic Composite Endpoint) is a binary composite endpoint including : CR-POPF or Hemmorage or Reintervention (endoscopic, radiological, surgical), mHLA-DR will be assessed during 7 first days - The day of surgery right before intervention (Pre-Op) - The day of surgery immediately after intervention (Post-Op) - At postoperative day one (POD1) - At postoperative day two (POD2) - At postoperative day</t>
  </si>
  <si>
    <t>DIAGNOSTIC_TEST: mHLA-DR analysis</t>
  </si>
  <si>
    <t>Pancreatic Ductal Adenocarcinoma (mPDAC)|Pancreatic Head Tumour|Pancreatic Fistula</t>
  </si>
  <si>
    <t>By 2030, pancreatic adenocarcinoma could become the second leading cause of cancer-related death in France. To date, Pancreaticoduodenectomy (PD) is the standard treatment for resectable adenocarcinoma of the pancreatic head. Despite advances in perioperative care, morbidity remains high, and the occurrence of postoperative complications can negatively impact patient's oncologic prognosis.
Sepsis is the leading cause of postoperative death following PD and it remains mainly associated with the development of a clinically-relevant postoperative pancreatic fistula (CR-POPF). More recently, post-pancreatectomy acute pancreatitis (PPAP) has been defined as a very early complication after pancreatic resection. PPAP is an ischemic and inflammatory condition of the pancreatic remnant that may be responsible for nearly half of CR-POPFs. CR-PPAP can lead to sepsis with multiorgan failure and necrotizing pancreatitis, which are with CR-POPF the two main indications for reoperation and completion pancreatectomy.
Despite the major impact of severe pancreatic complications on mortality after PD, no reliable early biomarker currently exists to predict their occurence.
Immunoparalysis refers to the functional impairment of immune cells with monocytes showing altered capacity of cell presentation. In classical models of inflammation such as acute pancreatitis, sepsis and surgery, the initial systemic inflammatory response syndrome is simultaneously accompanied by a compensatory anti-inflammatory reaction, which may lead to immunoparalysis. mHLA-DR (Human Leukocyte Antigen-DR on Monocytes) is considered as the most appropriate biomarker to assess this immune dysfonction. Various studies emphasize the predictive value of mHLA-DR for early detection of adverse outcomes : in acute pancreatitis, mHLA-DR predicts the onset of severe forms as early as admission and after colorectal surgery, mHLA-DR enables earlier detection of anastomotic leakage compared to conventional biomarkers.
The main hypothesis is that the severity of postoperative complications is driven by immunological factors. On one hand, this study seeks to improve the understanding of the relationship between the immune response after PD and the occurrence of pancreatic complications. On the other hand, it aims to assess if mHLA-DR could represent an early biomarker for detecting severe pancreatic complications.
Therefore, the main objective of this study is to evaluate the association of mHLA-DR expression in the early postoperative period following PD and the occurrence of severe pancreatic complications</t>
  </si>
  <si>
    <t>ImPaHLA</t>
  </si>
  <si>
    <t>https://clinicaltrials.gov/study/NCT07144917</t>
  </si>
  <si>
    <t>Immunoparalysis After Pancreaticoduodenectomy</t>
  </si>
  <si>
    <t>NCT07144917</t>
  </si>
  <si>
    <t>Hollings Cancer Center at Medical University of South Carolina, Charleston, South Carolina, 29425, United States</t>
  </si>
  <si>
    <t>2013-04</t>
  </si>
  <si>
    <t>2006-01</t>
  </si>
  <si>
    <t>CDR0000518313|MUSC-100918|BMS-MUSC-100918|SANOFI-MUSC-100918</t>
  </si>
  <si>
    <t>Medical University of South Carolina</t>
  </si>
  <si>
    <t>Number of Participants With Grade 3-4 Adverse Events Reported, from start of study treatment until end of study visit, about 30 weeks|Overall Survival, up to 46 weeks after the start of study treatment|Response Rate, defined as the total number of subjects whose best response is PR or CR., up to 46 weeks after the start of study treatment|Response Duration in Patients With at Least Partial Response to Treatment, up to 46 weeks after the start of study treatment|Determine the Biomarker Response of CA 19-9 to Therapy, from start up treatment to one year after end of treatment, up to 81 weeks</t>
  </si>
  <si>
    <t>Progression-free Survival at 6 Months, up to 46 weeks after the start of study treatment</t>
  </si>
  <si>
    <t>BIOLOGICAL: cetuximab|DRUG: capecitabine|DRUG: oxaliplatin|PROCEDURE: conventional surgery|RADIATION: radiation therapy|DRUG: Gemcitabine</t>
  </si>
  <si>
    <t>RATIONALE: Monoclonal antibodies, such as cetuximab, can block tumor growth in different ways. Some block the ability of tumor cells to grow and spread. Others find tumor cells and help kill them or carry tumor-killing substances to them. Drugs used in chemotherapy, such as gemcitabine, oxaliplatin, and capecitabine, work in different ways to stop the growth of tumor cells, either by killing the cells or by stopping them from dividing. Sometimes when chemotherapy is given, it does not stop the growth of tumor cells. The tumor is said to be resistant to chemotherapy. Giving cetuximab together with chemotherapy may reduce drug resistance and allow the tumor cells to be killed. Giving cetuximab and chemotherapy before surgery may make the tumor smaller and reduce the amount of normal tissue that needs to be removed. Radiation therapy uses high-energy x-rays to kill tumor cells.
PURPOSE: This phase II trial is studying how well giving cetuximab together with oxaliplatin and gemcitabine followed by surgery or external-beam radiation therapy and capecitabine works in treating patients with locally advanced, nonmetastatic pancreatic cancer that cannot be removed by surgery.</t>
  </si>
  <si>
    <t>https://clinicaltrials.gov/study/NCT00408564</t>
  </si>
  <si>
    <t>Cetuximab, Gemcitabine, and Oxaliplatin Followed By Surgery or External-Beam Radiation Therapy and Capecitabine in Treating Patients With Locally Advanced, Nonmetastatic Pancreatic Cancer That Cannot Be Removed By Surgery</t>
  </si>
  <si>
    <t>NCT00408564</t>
  </si>
  <si>
    <t>Shanghai Cancer Center, Shanghai, China</t>
  </si>
  <si>
    <t>PTCA199-6</t>
  </si>
  <si>
    <t>objective response rate (ORR), CR + PR, At the end of Cycle 1 (each cycle is 21 days)|disease control rate (DCR), CR + PR + SD, At the end of Cycle 1 (each cycle is 21 days)|Overall survivalï¼ŒOS, OS of subjects from recruiting to the time of death from any cause, At the end of Cycle 1 (each cycle is 21 days)</t>
  </si>
  <si>
    <t>progression-free survival, PFS, PFS of subjects from recruiting to the time of disease progression, At the end of Cycle 1 (each cycle is 21 days)</t>
  </si>
  <si>
    <t>DRUG: Cisplatin</t>
  </si>
  <si>
    <t>Pancreatic Adenocarcinoma|Homologous Recombination Deficiency</t>
  </si>
  <si>
    <t>The purpose of this study is to evaluate the efficacy of cisplatin based regimen to patients with advanced pancreatic cancer and homologous recombination deficiency.</t>
  </si>
  <si>
    <t>https://clinicaltrials.gov/study/NCT06095141</t>
  </si>
  <si>
    <t>Cisplatin to Patients With Pancreatic Cancer and Homologous Recombination Deficiency</t>
  </si>
  <si>
    <t>NCT06095141</t>
  </si>
  <si>
    <t>Service D'Hematologie Et D'Oncologie, Strasbourg, 67098, France</t>
  </si>
  <si>
    <t>2020-06</t>
  </si>
  <si>
    <t>University Hospital, Strasbourg, France</t>
  </si>
  <si>
    <t>The survival will be evaluated by Kaplan Meier Method. The prognostic factors will be evaluated with univariate and multivariate analysis by Cox regression model., The participant will be followed-up for a maximum of 11 years, and 1 year at least.</t>
  </si>
  <si>
    <t>Pancreatic Neuroendocrine tumors and carcinomas (pNET) see the last year their incidence and prevalence going up. On the basis of their grade of differentiation and proliferation ratio measured Ki67 staining, there are divided into 3 grade groups : Grade 1 with Ki67 between 1 and 3%, Grade 2 between 3 and 20% and well-differentiated neuroendocrine grade tumors 3 with KI67 greater than 20%, so undifferentiated carcinomas.
pNET is a heterogenous group of tumors with variable prognosis. The aim of this study is to identify the prognostic factors in this population, as well the place of neutrophil-to-lymphocyte ratio as a prognostic marker. The primary endpoint is the description of clinic and pathological parameters of patients from Alsace. The secondary endpoints are the identification of prognostic factors in this population</t>
  </si>
  <si>
    <t>https://clinicaltrials.gov/study/NCT04134832</t>
  </si>
  <si>
    <t>Study of Pancreatic Neuroendocrine Tumors and Carcinomas in Alsace Region</t>
  </si>
  <si>
    <t>NCT04134832</t>
  </si>
  <si>
    <t>Cross Cancer Institute, Edmonton, Alberta, T6G 1Z2, Canada</t>
  </si>
  <si>
    <t>2015-04</t>
  </si>
  <si>
    <t>Panc001</t>
  </si>
  <si>
    <t>AHS Cancer Control Alberta</t>
  </si>
  <si>
    <t>The difference in overall response rate (ORR) between the two treatment arms., 2 years|The rate of disease control (DCR), defined as the sum of complete response rate (RR), partial RR, and stable disease between the two treatment arms., 2 Years|The difference in overall survival (OS) between the two treatment arms., 2 Years|Health-related quality of life (HRQL) parameters in patients with metastatic pancreas adenocarcinoma treated in both treatment arms., 2 Years</t>
  </si>
  <si>
    <t>The difference Progression Free Survival (PFS) between Gemcitabine and FOLFOX treated patients in hENT1 high and hENT1 low pancreatic adenocarcinoma., Progression free survival will be measured from the date of diagnosis to the date of progression or death, patients who did not progress or is alive at the last date of follow-up will be censored for the analysis. Kaplan-Meier method will be used to estimate the survival function and log-rank test will be utilized to compare the study arms. The median PFS and the corresponding 95% confidence interval will be used for reporting purpose. The hazard ratio and the corresponding 95% two-sided confidence interval using Cox-proportional hazard regression will be presented., 2 Years</t>
  </si>
  <si>
    <t>DRUG: 5FU, leucovorin, oxaliplatin|DRUG: Gemcitabine</t>
  </si>
  <si>
    <t>Metastatic Pancreas Cancer</t>
  </si>
  <si>
    <t>Chemotherapy is often used to help shrink the cancer temporarily and may improve survival for patients with incurable pancreas cancer that has spread to other organs. In Canada, the gemcitabine chemotherapy is used to treat pancreas cancer that has spread. The combination of oxaliplatin with other chemotherapies, including 5-fluorouracil, leucovorin, and irinotecan has also been studied and has benefit for patients with advanced pancreas cancer. To date, there is no test that can be done on a patient's tumour to tell if chemotherapy will work in pancreatic cancer. Human equilibrative nucleoside transporter 1 (hENT1) has been shown to be a possible predictor that gemcitabine may or may not work but this needs to be proven in a randomized study where patients get treated with gemcitabine or a different kind of chemotherapy while their tumours get tested for hENT1.
This study is being done because we want to prove that hENT1 can predict if gemcitabine will work in advanced pancreas cancer and if it can, we also would like to show that a different chemotherapy combination called FOLFOX (a combination of 5-fluorouracil, leucovorin, and oxaliplatin) will be helpful for patients whose tumours don't have hENT1.</t>
  </si>
  <si>
    <t>https://clinicaltrials.gov/study/NCT01586611</t>
  </si>
  <si>
    <t>A Study to See if hENT1 Testing on Tumour Tissue Can Predict Response to Treatment With Gemcitabine Chemotherapy and if a Different Chemotherapy Called FOLFOX is Better Than Gemcitabine in Metastatic Pancreas Cancer</t>
  </si>
  <si>
    <t>NCT01586611</t>
  </si>
  <si>
    <t>Herlev and Gentofte Hospital, Herlev, 2730, Denmark</t>
  </si>
  <si>
    <t>GI 2118</t>
  </si>
  <si>
    <t>Duration of response (DoR), DoR in all patients using Investigator assessments according to RECIST 1.1., 12 months|Disease control rate (DCR), DCR in all patients using Investigator assessments according to RECIST 1.1., 12 months|Progression free survival (PFS), PFS in all patients using Investigator assessments according to RECIST 1.1., 12 months|Overall survival (OS), OS in all patients using Investigator assessments according to RECIST 1.1., 12 months|EORTC QLQ-C30, Adjusted mean change from baseline in global QoL, 12 months|Treatment-related adverse events as assessed by CTCAE v5.0, Number of participants with treatment-related adverse events as assessed by CTCAE v5.0, 12 months</t>
  </si>
  <si>
    <t>Objective response rate (ORR), ORR in all patients using Investigator assessments, 12 months</t>
  </si>
  <si>
    <t>DRUG: Nivolumab|DRUG: Ipilimumab|BIOLOGICAL: Influenza vaccine|RADIATION: SBRT</t>
  </si>
  <si>
    <t>Pancreatic cancer (PC) remains a dreadful disease due to its often advanced stage at diagnosis and poor sensitivity to chemotherapy. Progression after 1. line chemotherapy is inevitable in patients with advanced PC, and treatment options for patients who progress after 1. line chemotherapy are limited. Considering the emerging role of the tumor microenvironment, the combination of checkpoint blocking antibodies with immunomodulation of the tumor microenvironment could lead to better responses in tumor historically resistant to radiation and checkpoint blocking antibody approaches as single modalities. Influenza vaccination in cancer patients receiving immune checkpoint inhibitors resulted in a better survival, irrespective of the anticancer treatment outcome. Influenza vaccine facilitates both T- and B cell activation and drives interferon-gamma response, supporting the rationale for combining of influenza vaccine with immune checkpoint inhibition and radiation (NCT02866383).
Based on these considerations, the proposed treatment with SBRT of 15 Gy in combination with nivolumab, ipilimumab and influenza vaccine may have the potential to provide meaningful clinical benefit by generating durable clinical responses, thereby improving quality of life (QoL) and potentially extending survival.</t>
  </si>
  <si>
    <t>INFLUENCE</t>
  </si>
  <si>
    <t>https://clinicaltrials.gov/study/NCT05116917</t>
  </si>
  <si>
    <t>Immunotherapy Combined With Radiation and Influenza Vaccine for Pancreatic Cancer.</t>
  </si>
  <si>
    <t>NCT05116917</t>
  </si>
  <si>
    <t>Yonemoto,Lisa, Los Angeles, California, 90095, United States</t>
  </si>
  <si>
    <t>22-001565|NCI-2022-10208</t>
  </si>
  <si>
    <t>Arcus Biosciences, Inc.</t>
  </si>
  <si>
    <t>Jonsson Comprehensive Cancer Center</t>
  </si>
  <si>
    <t>Change in CA 19-9 levels, Up to 30 days after last study drug administration|Objective response rate (ORR), Descriptive statistics with frequency and proportion used to analyze. Assessed by imaging., Up to 2 years|Pathologic complete response rate (pCR) (BPRC Cohort), Up to 2 years|Overall survival (OS), Descriptive statistics with frequency and proportion will be used to analyze., Up to 2 years</t>
  </si>
  <si>
    <t>Incidence of adverse events (BPRC Cohort), All safety summaries and analyses will be based upon the Safety Population, as defined in this study protocol, will include all randomized participants who receive at least 1 dose of any study drug. Overall exposure to study drug, the numbers of participants completing each cycle, and the dose intensity will be summarized using descriptive statistics. The number of participants with any dose adjustment will be presented for entire treatment period as well as for each cycle. The number of participants with dose reductions, dose delays, or dose omissions will also be summarized, as will the reasons for dose adjustments. Adverse events (AEs) and serious adverse events (SAEs) will be reported using Common Terminology Criteria for Adverse Events (CTCAE) version (v)5.0 terminology and severity., From baseline measurement to 90 days after the last dose of study treatment.|Resection rate (BPRC Cohort), Simon's two-stage design will be used to demonstrate the resection rate is greater than 50%., Up to 2 years|Progression free survival (PFS) (LAPC Cohort), Descriptive statistics with frequency and proportion will be used to summarize R0 resection rate and PFS. Kaplan-Meier methods will be used to analyze PFS and to generate 95% confidence interval (CI)., Up to 2 years|Number of participants who develop clinically relevant pancreatic fistula (BPRC Cohort), Up to 2 years</t>
  </si>
  <si>
    <t>PROCEDURE: Biospecimen Collection|PROCEDURE: Computed Tomography|PROCEDURE: Core Biopsy|DRUG: Fluorouracil|DRUG: Irinotecan|DRUG: Leucovorin|DRUG: Leucovorin Calcium|DRUG: Oxaliplatin|DRUG: Quemliclustat|DRUG: Zimberelimab</t>
  </si>
  <si>
    <t>Borderline Resectable Pancreatic Adenocarcinoma|Locally Advanced Pancreatic Ductal Adenocarcinoma</t>
  </si>
  <si>
    <t>This phase I/II study tests how well zimberelimab and quemliclustat work in combination with chemotherapy (mFOLFIRINOX) in treating patients pancreatic adenocarcinoma that may or may not be able to be removed by surgery (borderline resectable) or that has spread to nearby tissue or lymph nodes (locally advanced). Immunotherapy with monoclonal antibodies, such as zimberelimab, may help the body's immune system attack the cancer, and may interfere with the ability of tumor cells to grow and spread. Quemliclustat acts as a blocker for adenosine. Adenosine is a chemical produced in the body that can lead to a decrease in the immune system's response towards cancer. Quemliclustat has the potential to decrease the amount of adenosine, allowing the immune system to recognize and act against the cancer. Chemotherapy drugs, such as oxaliplatin, irinotecan, leucovorin, and fluorouracil, work in different ways to stop the growth of cancer cells, either by killing the cells, by stopping them from dividing, or by stopping them from spreading. Giving chemotherapy in combination with zimberelimab and quemliclustat may kill more cancer cells than chemotherapy alone.</t>
  </si>
  <si>
    <t>https://clinicaltrials.gov/study/NCT05688215</t>
  </si>
  <si>
    <t>Zimberelimab and Quemliclustat in Combination With Chemotherapy for the Treatment of Patients With Borderline Resectable and Locally Advanced Pancreatic Adenocarcinoma</t>
  </si>
  <si>
    <t>NCT05688215</t>
  </si>
  <si>
    <t>Shanghai Cancer Center, Shanghai, Shanghai Municipality, 200032, China</t>
  </si>
  <si>
    <t>PTCA199-11</t>
  </si>
  <si>
    <t>Overall survivalï¼ŒOS, OS of subjects from recruiting to the time of death from any cause, At the end of Cycle 1 (each cycle is 28 days)|objective response rate (ORR), CR + PR, At the end of Cycle 1 (each cycle is 28 days)|disease control rate (DCR), CR + PR + SD, At the end of Cycle 1 (each cycle is 28 days)</t>
  </si>
  <si>
    <t>progression-free survival, PFS, PFS of subjects from recruiting to the time of disease progression, At the end of Cycle 1 (each cycle is 28 days)</t>
  </si>
  <si>
    <t>DRUG: Gemcitabine, Nab-paclitaxel, Irinotecan|RADIATION: Intensity-Modulated Radiation Therapy (IMRT)</t>
  </si>
  <si>
    <t>The purpose of this study is to evaluate the efficacy of chemotherapy plus radiotherapy to patients with CA19-9-elevated Advanced Pancreatic Cancer who are not refractory to chemotherapy.</t>
  </si>
  <si>
    <t>https://clinicaltrials.gov/study/NCT06250972</t>
  </si>
  <si>
    <t>Radiotherapy to Patients With CA19-9-elevated Advanced Pancreatic Cancer</t>
  </si>
  <si>
    <t>NCT06250972</t>
  </si>
  <si>
    <t>Surgical Clinic at UmeÃ¥ University Hospital, UmeÃ¥, 90185, Sweden</t>
  </si>
  <si>
    <t>UmU-parpanc</t>
  </si>
  <si>
    <t>UmeÃ¥ University</t>
  </si>
  <si>
    <t>Complications, Clavien-Dindo, Specific procedure related outcomes, 10 years|Radical resection, Rates of R0 vs R1/2 resections, 10 years</t>
  </si>
  <si>
    <t>Overall survival, Overall survival, 10 years</t>
  </si>
  <si>
    <t>Pancreas Cancer|Pancreas Neoplasm|Pancreas Cyst|Pancreatic Fistula|Pancreas Disease|Bile Duct Cancer|Periampullary Cancer|Surgery|Surgery--Complications</t>
  </si>
  <si>
    <t>The project aims at analysing prognostic and predictive factors involved in diagnostics and surgical treatment of cysts and tumors in the pancreas and periampullary region using both clinical data and blood and tissue samples for biomarker development and validation.</t>
  </si>
  <si>
    <t>https://clinicaltrials.gov/study/NCT05155878</t>
  </si>
  <si>
    <t>Prognostic Factors in Periampullary Tumors and Cysts</t>
  </si>
  <si>
    <t>NCT05155878</t>
  </si>
  <si>
    <t>Stanford University, San Francisco, California, 94305, United States</t>
  </si>
  <si>
    <t>Sonire-PAC-002</t>
  </si>
  <si>
    <t>Allocation: NA|Intervention Model: SINGLE_GROUP|Masking: NONE|Primary Purpose: DEVICE_FEASIBILITY</t>
  </si>
  <si>
    <t>SONIRE Therapeutics Inc.</t>
  </si>
  <si>
    <t>Clinical Efficacy, Overall Response Rate from baseline up to Month 3 visit, 3 Months|Tumor volume, Change of Tumor volume at primary lesion from baseline to month 3, 3 Months|Disease Control Rate, Rate of disease spread from baseline to month 3, 3 months|Tumor Marker, Tumor Marker change from baseline to month 3, 3 months|FDG-PET, FDG-PET change from the baseline to Month 3, 3 months|Immune responses, Change from baseline in Immune responses, 3 months|Numerical Rating Scale (NRS), Numerical Rating Scale (NRS) and analgesics use for abdominal pain from baseline to Month 3, 3 months</t>
  </si>
  <si>
    <t>Technical success for device feasibility, Technical success of the HIFU ablation defined as \&gt; 50% of treated volume assessed by MRI and/or contrast-enhanced CT after the last HIFU. Change from Baseline., 3 Months</t>
  </si>
  <si>
    <t>DEVICE: Suizenji (an ultrasound-guided HIFU therapy system)|DRUG: Nal-IRI/FL|DRUG: mFOLFIRINOX adjuvant chemotherapy|DRUG: Gem/nab-PTX</t>
  </si>
  <si>
    <t>This is a feasibility, safety, tolerability, and efficacy research study of an investigational device called "Suizenji", an ultrasound-guided high-intensity focused ultrasound (HIFU) therapy system for the treatment of unresectable pancreatic ductal adenocarcinoma. Focused ultrasound therapy uses a number of small ultrasound generators attached to a bowl-shaped ultrasound generator to emit ultrasound waves from outside to inside the body and focus them on a single point where cancerous cells in the pancreas are located. The targeted area is then heated, which kills the pancreatic cancer cells, and as a result, the patient's life may be prolonged. Experience with Suizenji for pancreatic cancer patients has shown that the "heating" is only a warm feeling in the abdomen during the treatment.</t>
  </si>
  <si>
    <t>https://clinicaltrials.gov/study/NCT07033689</t>
  </si>
  <si>
    <t>Feasibility Study of Suizenji, in Patients With Unresectable Pancreatic Ductal Adenocarcinoma (SUNRISE-II)</t>
  </si>
  <si>
    <t>NCT07033689</t>
  </si>
  <si>
    <t>City of Hope, Duarte, California, 91010, United States|Northwell Health, Manhasset, New York, 11030, United States|OU Health Stephenson Cancer Center, Oklahoma City, Oklahoma, 73104, United States|Mary Crowley Cancer Research, Dallas, Texas, 75230, United States|University of Texas Southwestern, Dallas, Texas, 75390, United States|The University of Texas M.D. Anderson Cancer Center, Houston, Texas, 77030, United States|NEXT Oncology, Fairfax, Virginia, 22031, United States</t>
  </si>
  <si>
    <t>2025-10</t>
  </si>
  <si>
    <t>2025-07</t>
  </si>
  <si>
    <t>DEKA-1</t>
  </si>
  <si>
    <t>DEKA Biosciences</t>
  </si>
  <si>
    <t>Overall response rate (ORR), Overall response rate (ORR) will be based on clinical examination and investigator review of radiographic images, Initiation of therapy up to approximately 12 months|Best response rate at 9 weeks, Based on investigator clinical examination and review of radiographic images, Initiation of therapy through Day 63|Progression-free (PFS), Time from first dose of DK210 (EGFR) to first documentation of clinical or radiographic disease progression or death due to any cause, whichever occurs first., Study Day 1 until the date of first documented progression or date of death from any cause, assessed up to approximately 24 months|Overall Survival (OS), Time from first dose of DK210 (EGFR) to the time of death, Assessed up to 24 months|Serum concentrations of DK210 (EGFR) will be determined at various time points, Concentration vs time and standard pharmacokinetic (PK) parameters will be summarized by dose level, From initiation of treatment through 12 months (every 9 weeks)|Serum will be assayed for the presence of anti-DK210 (EGFR) antibodies, Results will be summarized by dose level, From initiation of treatment through 12 months (every 9 weeks)|Immunophenotyping of peripheral blood mononuclear cells will be performed by flow cytometry at various time points, Results will be summarized by dose level, From initiation of treatment through day 63|Serum concentrations of proinflammatory cytokines such as IL-6, IL-10, TNFa, IL-1b, and interferon (IFN)-g will be assessed at various time points, Results will be summarized by dose level, From initiation of treatment through 12 months (every 9 weeks)</t>
  </si>
  <si>
    <t>Incidence of Adverse Events (AEs) with DK210 (EGFR), Based on toxicities observed, Minimum of 90 days from initiation of experimental therapy|Identify recommended dose of DK210 (EGFR), Based on toxicities observed, Initiation of therapy up to day 90|Incidence of Adverse Events (AE) of DK210 (EGFR) in combination with radiation, chemotherapy, or checkpoint blockers in Parts B, C, D, Based on toxicities observed, Minimum of 90 days from initiation of experimental therapy</t>
  </si>
  <si>
    <t>BIOLOGICAL: DK210 (EGFR)|RADIATION: Radiation therapy|BIOLOGICAL: Immune checkpoint blockers|DRUG: Chemotherapy</t>
  </si>
  <si>
    <t>Cancer|Solid Tumor|Colorectal Cancer|Pancreas Cancer|Non Small Cell Lung Cancer|Head and Neck Cancer|Gynecologic Cancer|Skin Cancer|Kidney Cancer</t>
  </si>
  <si>
    <t>This study will evaluate safety, pharmacodynamics and biomarkers of subcutaneous (SC) DK210(EGFR) given as monotherapy and in combination with immunotherapy, chemotherapy or radiation.</t>
  </si>
  <si>
    <t>https://clinicaltrials.gov/study/NCT05704985</t>
  </si>
  <si>
    <t>Evaluating Safety and Biomarkers Using DK210 (EGFR) for Locally Advanced or Metastatic EGFR+ Tumors</t>
  </si>
  <si>
    <t>NCT05704985</t>
  </si>
  <si>
    <t>Nanjing Drum Tower Hospital the Affiliated Hospital of Nanjing University Medical School, Nanjing, Jiangsu, 210008, China</t>
  </si>
  <si>
    <t>2020-08</t>
  </si>
  <si>
    <t>EPCE-1</t>
  </si>
  <si>
    <t>Ying Lv</t>
  </si>
  <si>
    <t>The difference of the amount of circulating tumor cells between portal venous and peripheral blood, In this study, the amount of the circulating tumor cells obtained from portal venous blood and peripheral blood will be assessed for each patient respectively. The investigators will compare the difference of the CTC amount between portal venous blood and peripheral blood., 08/01/2018-08/01/2020|The difference of the exosomes between portal venous and peripheral blood, Exosomes will be acquisited from portal venous blood and peripheral blood for each patient. Then the total RNA will be extracted from the exosomes. The investigators will compare the expression of certain mRNA markers of the exosomes between portal venous and peripheral blood for each patient. (The mRNA markers will be selected from RNA-seq results.), 08/01/2018-08/01/2020</t>
  </si>
  <si>
    <t>The difference of the amount of circulating tumor cells acquisited from portal venous blood between patients with pancreatic cancer and benign pancreatic diseases, In this study, the amount of the circulating tumor cells obtained from portal venous blood of suspected pancreatic masses patients will be determined by analyzing the expression of folate receptors. The investigators will compare the difference of the CTC amount between patients with pancreatic cancer and benign pancreatic diseases., 08/01/2018-08/01/2020|The difference of the exosomes acquisited from portal venous blood between patients with pancreatic cancer and benign pancreatic diseases, Exosomes will be acquisited from portal venous blood of patients with suspected pancreatic masses. Then the total RNA will be extracted from the exosomes. The investigators will compare the expression of certain mRNA markers of the exosomes between patients with pancreatic cancer and benign pancreatic diseases. (The mRNA markers will be selected from RNA-seq results.), 08/01/2018-08/01/2020</t>
  </si>
  <si>
    <t>PROCEDURE: Endoscopic ultrasound-guided protal venous blood sampling</t>
  </si>
  <si>
    <t>The investigators are going to explore the diagnostic and prognostic value of circulating tumor cells and exosomes extracted from the portal venous blood obtained with endoscopic ultrasound in pancreatic cancer patients.</t>
  </si>
  <si>
    <t>CTCs</t>
  </si>
  <si>
    <t>https://clinicaltrials.gov/study/NCT03821909</t>
  </si>
  <si>
    <t>Acquisition of Portal Venous CTCs and Exosomes From Patients With Pancreatic Cancer by EUS</t>
  </si>
  <si>
    <t>NCT03821909</t>
  </si>
  <si>
    <t>China Medical University Hospital, Taichung, Please Select, 404, Taiwan</t>
  </si>
  <si>
    <t>CMUH110-REC1-013</t>
  </si>
  <si>
    <t>China Medical University Hospital</t>
  </si>
  <si>
    <t>Overall survival, The median duration of time from the time of registration until death, From the date of registration to the date of patients death, up to 3 years.</t>
  </si>
  <si>
    <t>Progression-free survival, The median duration of time from the time of registration until disease progression or death. Disease progression is assessed using RECIST 1.1 criteria., From the date of registration until disease progression or death, up to 3 years.</t>
  </si>
  <si>
    <t>Overall response, Overall response is evaluated using Response Evaluation Criteria in Solid Tumors criteria (RECIST 1.1). A participant is considered to have responded if either of the following outcomes is achieved:
1. Complete Response: Disappearance of all target lesions. Any pathological lymph nodes (whether target or non-target) must have reduction in short axis to \&lt;10 mm
2. Partial Response: At least a 30% decrease in the sum of diameters of target lesions, taking as reference the baseline sum diameters., From the date of registration until the end of treatment, up to 2 years.</t>
  </si>
  <si>
    <t>DRUG: Nivolumab|DRUG: all trans retinoic acid</t>
  </si>
  <si>
    <t>Effect of Drug</t>
  </si>
  <si>
    <t>This study is to examine the anticancer activity of the combination therapy with all-trans retinoic acid and nivolumab in patients with chemotherapy-refractory advanced or metastatic pancreatic adenocarcinoma.</t>
  </si>
  <si>
    <t>https://clinicaltrials.gov/study/NCT05482451</t>
  </si>
  <si>
    <t>Nivolumab and All-trans Retinoic Acid for Pancreatic Cancer</t>
  </si>
  <si>
    <t>NCT05482451</t>
  </si>
  <si>
    <t>2005-03</t>
  </si>
  <si>
    <t>2003-12</t>
  </si>
  <si>
    <t>NCI-2012-02567|MDA-2003-0530|N01CM17003|CDR0000347405</t>
  </si>
  <si>
    <t>Overall response rate defined as the number of patients who achieved CR or PR divided by the number of patients treated, 95% confidence interval will be presented, Up to 2 years|Duration of response, From the time of objective response to the time of progressive disease, assessed up to 2 years|Time to progression (TTP), From the time of the study entry to the time of relapse or progression, assessed up to 2 years|Systemic and local adverse events assessed using the established National Cancer Institute (NCI) Common Terminology Criteria for Adverse Events (CTCAE), Descriptive statistics (mean, standard deviation, median, and range) will be displayed for relevant laboratory parameters., Up to 2 years|Levels of PTEN, AKT, and PI3K, Expression levels will be correlated with patient survival duration using Cox proportional hazard regression analysis, Up to 2 years|Expression and phosphorylation status of p70s6k, Descriptive statistics will be applied to report the mean, duration of the effects on p70s6k phosphorylation., Up to 7 days</t>
  </si>
  <si>
    <t>Overall survival (OS), The method of Thall and Simon will be employed., 6 months</t>
  </si>
  <si>
    <t>DRUG: temsirolimus|OTHER: laboratory biomarker analysis</t>
  </si>
  <si>
    <t>Adenocarcinoma of the Pancreas|Recurrent Pancreatic Cancer|Stage II Pancreatic Cancer|Stage III Pancreatic Cancer|Stage IV Pancreatic Cancer</t>
  </si>
  <si>
    <t>Drugs used in chemotherapy, such as CCI-779, work in different ways to stop tumor cells from dividing so they stop growing or die. This phase II trial is studying how well CCI-779 works in treating patients with locally advanced or metastatic pancreatic cancer</t>
  </si>
  <si>
    <t>https://clinicaltrials.gov/study/NCT00075647</t>
  </si>
  <si>
    <t>CCI-779 in Treating Patients With Locally Advanced or Metastatic Pancreatic Cancer</t>
  </si>
  <si>
    <t>NCT00075647</t>
  </si>
  <si>
    <t>University of Kansas</t>
  </si>
  <si>
    <t>The primary objective is to develop a rapid in vitro screening assay for detection of pancreatic cancer biomarkers in blood of patients with pancreatic cancer.</t>
  </si>
  <si>
    <t>https://clinicaltrials.gov/study/NCT01707758</t>
  </si>
  <si>
    <t>Detection of Cancer-Specific Active Proteases in Blood Via Fluorescence</t>
  </si>
  <si>
    <t>NCT01707758</t>
  </si>
  <si>
    <t>Cancer Hospital of the University of Chinese Academy of Sciences (Zhejiang Cancer Hospital), Zhejiang, Hangzhou, 310022, China</t>
  </si>
  <si>
    <t>IRB-2024-974ï¼ˆIITï¼‰</t>
  </si>
  <si>
    <t>Progression-free Survival, The period from diagnosis until disease progression or death on study, whichever occurred first., 36 months</t>
  </si>
  <si>
    <t>Objective Best Tumor Response, Response using Response Evaluation Criteria In Solid Tumors (RECIST) criteria. Complete Response=disappearance of all target lesions; Partial Response=30% decrease in sum of longest diameter of target lesions; Progressive Disease=20% increase in sum of longest diameter of target lesions; Stable Disease=small changes that do not meet above criteria., 12 months|Overall Survival, Overall survival is the duration from diagnosis to death. For patients who are alive, overall survival is censored at the last contact., 60 months</t>
  </si>
  <si>
    <t>OTHER: Sample Collection</t>
  </si>
  <si>
    <t>This project aims to establish a single-center, prospective, observational clinical cohort for pancreatic cancer immunotherapy. It plans to enroll 100 patients with advanced pancreatic cancer, collecting tumor tissue sections, plasma, serum, and fecal samples. Through multi-omics analysis including proteomics, metabolomics, and microbiomics, the project will develop predictive models for immunotherapy response.</t>
  </si>
  <si>
    <t>https://clinicaltrials.gov/study/NCT07271823</t>
  </si>
  <si>
    <t>Establishment of a Predictive Model for Immunotherapy Response in Pancreatic Cancer</t>
  </si>
  <si>
    <t>NCT07271823</t>
  </si>
  <si>
    <t>2016-0378|NCI-2016-01937|2016-0378</t>
  </si>
  <si>
    <t>Disease free survival (DFS), The analysis will be descriptive only. Summary statistics estimated using the Kaplan-Meier method., Up to 3 years|Overall survival (OS), The analysis will be descriptive only. Summary statistics estimated using the Kaplan-Meier method., Up to 3 years</t>
  </si>
  <si>
    <t>Resection rate, Summary statistics will be used., Up to 7 weeks (within 1 week of end of neoadjuvant treatment)</t>
  </si>
  <si>
    <t>Incidence of toxicities as defined by Common Terminology Criteria for Adverse Events version 4.0, Incidence will be descriptive., Up to 11 weeks</t>
  </si>
  <si>
    <t>DRUG: Gemcitabine Hydrochloride|OTHER: Laboratory Biomarker Analysis|DRUG: Nab-paclitaxel|DRUG: Paricalcitol|BIOLOGICAL: Pembrolizumab|PROCEDURE: Therapeutic Conventional Surgery</t>
  </si>
  <si>
    <t>Resectable Pancreatic Carcinoma|Stage I Pancreatic Cancer AJCC v6 and v7|Stage IA Pancreatic Cancer AJCC v6 and v7|Stage IB Pancreatic Cancer AJCC v6 and v7|Stage II Pancreatic Cancer AJCC v6 and v7|Stage IIA Pancreatic Cancer AJCC v6 and v7|Stage IIB Pancreatic Cancer AJCC v6 and v7</t>
  </si>
  <si>
    <t>This phase Ib trial studies the side effects and best way to give pembrolizumab and paricalcitol with or without chemotherapy in patients with pancreatic cancer that can be removed by surgery. Monoclonal antibodies, such as pembrolizumab, may find tumor cells and help carry tumor-killing substances to them. Drugs used in chemotherapy work in different ways to stop the growth of tumor cells, either by killing the cells, by stopping them from dividing, or by stopping them from spreading. Giving pembrolizumab and paricalcitol with or without chemotherapy before surgery may help to control the disease.</t>
  </si>
  <si>
    <t>https://clinicaltrials.gov/study/NCT02930902</t>
  </si>
  <si>
    <t>Pembrolizumab and Paricalcitol With or Without Chemotherapy in Patients With Pancreatic Cancer That Can Be Removed by Surgery</t>
  </si>
  <si>
    <t>NCT02930902</t>
  </si>
  <si>
    <t>London Health Sciences Foundation</t>
  </si>
  <si>
    <t>London Health Sciences Centre Research Institute OR Lawson Research Institute of St. Joseph's</t>
  </si>
  <si>
    <t>Change in tumor blood flow assessed by dynamic contrast enhanced CT imaging, Dynamic Contrast enhanced CT imaging will be used to calculate tumor blood flow (ml\^-1) within 2 weeks after completion of chemotherapy and calculate the change compared to baseline, &lt;2 weeks after completion of chemotherapy (Arm 2 only)|Change in tumor blood flow assessed by dynamic contrast enhanced CT imaging, Dynamic Contrast enhanced CT imaging will be used to calculate tumor blood flow (ml\^-1) within 6 hours after first fraction of radiation therapy and calculate the change compared to baseline, &lt;6 hours after first fraction of radiation therapy (Arm 1 only)|Change in tumor blood flow assessed by dynamic contrast enhanced CT imaging, Dynamic Contrast enhanced CT imaging will be used to calculate tumor blood flow (ml\^-1) within 6 hours after first fraction of radiation therapy and calculate the change compared to that post-chemotherapy, &lt;6 hours after first fraction of radiation therapy (Arm 2 only)|Change in tumor blood flow assessed by dynamic contrast enhanced CT imaging, Dynamic Contrast enhanced CT imaging will be used to calculate tumor blood flow (ml\^-1) within 2-4 weeks after completion of radiation therapy and calculate the change compared to baseline, 2-4 weeks after radiation completed (Arm 1 only)|Change in tumor blood flow assessed by dynamic contrast enhanced CT imaging, Dynamic Contrast enhanced CT imaging will be used to calculate tumor blood flow (ml\^-1) 2-4 weeks after completion of radiation therapy and calculate the change compared to that post-chemotherapy, 2-4 weeks after radiation completed (Arm 2 only)|Predictive Value of Imaging Biomarkers of tumor metabolic uptake, Predictive value of 18F-2-fluoro-2-deoxy-D-glucose fluorodeoxyglucose (FDG)-PET imaging biomarkers compared to pathologic outcome (complete response or non-complete response to treatment, 2 years|Tumor recurrence, Time to local recurrence, regional recurrence, and distant recurrence of disease will be measured, 2 years|Change in Cancer Antigen (CA) 19-9 expression, Change in CA19-9 detected in blood samples acquired before and after radiation therapy, 2 years|Change in Carcinoembryonic antigen (CEA) expression, Change in CEA detected in blood samples acquired before and after radiation therapy, 2 years|Detection of CD8+ T-cells, Peripheral blood samples will be evaluated using a plasma-based proteomics platform to detect T-cells after radiation therapy to examine peripheral markers of tumor immunity, 2 years|Changes in markers of immune expression (CD3), FFPE samples from pre-treatment biopsy tissue and post-treatment surgical resection samples to examine CD3 expression, 2 years|Changes in markers of immune expression (CD8), FFPE samples from pre-treatment biopsy tissue and post-treatment surgical resection samples to examine CD8 expression, 2 years|Changes in markers of immune expression (PD-L1), FFPE samples from pre-treatment biopsy tissue and post-treatment surgical resection samples to examine PD-L1 expression, 2 years|Downstaging Rate (Arm 2), Arm 2 patients will be re-evaluated for surgical resection. The ratio of the number of patients who proceed to surgery to the total number of patients that receive neoadjuvant FOLFIRINOX + SABR will be determined and subsequent therapy will be decided., 2-4 weeks post SABR|Negative Margin Resection Rate, Arm 1 patients (rPC) will be evaluated to ensure they remain fit for surgery. R0 vs. R1 resection will be determined and subsequent therapy will be decided. R0 vs. R1 resection will also be determined for Arm 2 (BRCP) patients that receive resection and subsequent therapy will be decided., Immediately post surgery|True Pathological Complete Response (PCR), For both arms, those who exhibit a lack of viable tumor after surgical resection (e.g. a pathologic complete response \[pCR\]), which will be reported as the patients with a complete response, divided by the total number of patients undergoing resection, with a 95% confidence interval (CI)., 2 years</t>
  </si>
  <si>
    <t>Toxicity of Neoadjuvant SABR, Patients will be evaluated for toxicity during their follow-up exams according to the Common Terminology Criteria for Adverse Events (CTCAE) v4.0, 2 years|Quality of Life (QOL), QOL will be measured using the Functional Assessment of Cancer Therapy for Hepatobiliary and Pancreatic Subscale (FACT-Hep HCS), 2 years</t>
  </si>
  <si>
    <t>RADIATION: Stereotactic Ablative Body Radiotherapy (SABR)</t>
  </si>
  <si>
    <t>Resectable Pancreatic Adenocarcinoma|Borderline Resectable Pancreatic Adenocarcinoma</t>
  </si>
  <si>
    <t>Pancreatic cancer (PC) is expected to be the third leading cause of cancer death in Canada in 2019 \[1\]. Localized pancreatic cancer may be classified as resectable, borderline resectable, or locally advanced. To date, radical surgical resection and adjuvant treatment provide the greatest chance of long-term disease control and overall survival \[2,3\]. Despite this favourable group, the five-year survival rates are approximately 20% \[4\].
Neoadjuvant therapy (NAT) for resectable pancreatic cancer (RPC) has been widely accepted for the management of borderline resectable PC (BRPC) to increase the likelihood of achieving R0 resection \[4-7\]. However, to date, NAT for RPC is still an area of debate due to the lack of large prospective randomized controlled trials that compare this technique to surgery plus adjuvant therapy.
Stereotactic ablative radiation therapy (SABR) uses modern radiotherapy planning and targeting technologies to precisely deliver larger, ablative doses of radiotherapy in 1-8 fractions. The role of SABR in RPC has yet to be fully established. The typical goal of radiation therapy in the neoadjuvant setting is to improve local control and increase R0 resection rates. However, there are still concerns about the timing of surgery after SABR and any implementation should be evaluated for safety.
Treatments inherently changes the tumour and can cause immunomodulatory effects. SABR has anti-neoplastic effects both directly on the tumour and by its interactions with the immune system. In addition to the direct DNA damage, it is felt that SABR also increases T-cell priming, antigen production and presentation. Pancreatic cancer's dense, collagen rich stroma has prevented patients from receiving the same benefits of checkpoint inhibition that have been achieved in other cancer sites.</t>
  </si>
  <si>
    <t>ANSR-PDAC</t>
  </si>
  <si>
    <t>https://clinicaltrials.gov/study/NCT04915417</t>
  </si>
  <si>
    <t>Neoadjuvant Stereotactic Ablative Radiotherapy for Pancreatic Ductal Adenocarcinoma</t>
  </si>
  <si>
    <t>NCT04915417</t>
  </si>
  <si>
    <t>Universita' Cattolica del Sacro Cuore, Rome, 00136, Italy</t>
  </si>
  <si>
    <t>PDAC-SUBCLASS</t>
  </si>
  <si>
    <t>Medtronic</t>
  </si>
  <si>
    <t>Catholic University of the Sacred Heart</t>
  </si>
  <si>
    <t>Progression-free-survival (PFS), To assess the impact of molecular subtypes assessed on EUS-FNB samples PFS defined as the time from the date of trial entry until disease progression or relapse., From date of enrollment assessed until death or up to 3 years|Overall survival, Overall survival defined as the length of time (in days) between the treatment date and the date of death., From date of enrollment assessed until death or up to 3 years</t>
  </si>
  <si>
    <t>Feasibility of PDAC molecular subtyping on biopsy samples, Number of patients in whom molecular subtyping on biopsy samples is obtained, At 6 months|Reliability of PDAC molecular subtyping on biopsy samples, concordance between molecular subtyping on biopsy samples and surgery specimens, At 1 year</t>
  </si>
  <si>
    <t>This study evaluated the feasibility and reliability of PDAC molecular subtyping on tissue core biopsies samples acquired under EUS guidance. Moreover, this study will assess the impact of molecular subtypes assessed on EUS-FNB samples in patients with resectable and unresectable (locally advanced, advanced, and metastatic) PDAC undergoing chemotherapy on treatment response and survival and the utility in monitoring disease response to therapy and early occurrence of disease relapse using the TaqMan RNA assay in serum</t>
  </si>
  <si>
    <t>https://clinicaltrials.gov/study/NCT04246710</t>
  </si>
  <si>
    <t>Pancreatic Cancer Molecular Sub-classification Using Endoscopic Ultrasound Tissue Core Biopsy Samples</t>
  </si>
  <si>
    <t>NCT04246710</t>
  </si>
  <si>
    <t>U.O. Radioterapia IRCCS IRST, Meldola, ForlÃ¬, 47014, Italy|UO Oncologia, AUSL della Romagna, Ravenna, 48121, Italy</t>
  </si>
  <si>
    <t>IRST157.04</t>
  </si>
  <si>
    <t>Istituto Romagnolo per lo Studio dei Tumori Dino Amadori IRST S.r.l. IRCCS</t>
  </si>
  <si>
    <t>margin-negative resection rate (R0), Rate of negative margin resection determined by final pathology of the surgical specimen, 80 months|progression-free survival (PFS), Progression-free survival will be defined as the time from the start date of protocol therapy to first objective documentation of progressive disease (distant or local) or death due to any cause or last tumor evaluation, 80 months|overall survival (OS), Overall survival will be calculated as the time from the start date of protocol therapy to date of death due to any cause or last follow-up, 80 months|biomarker blood response, A CA19.9 reduction â‰¥15% from baseline to the end of induction therapy and CEA are tested as a reliable prognostic factor, 80 months|Incidence of Treatment-Emergent Adverse Events [Toxicity], All patient will be evaluated for toxicity using the NCI Common Terminology Criteria for Adverse Events (CTCAE v 5.0). All patients will be evaluated for toxicity after each therapy session. Toxicity analyses will be performed on all patients who received at least one dose of study treatment.
Frequency tables will be performed for all categorical variables. Continuous variables will be presented using the median and range., 80 months|Quality of life questionnaire (QLQ), Quality of Life will be measured using the European Organization for Research and Treatment of Cancer (EORTC) QLQ-C30 questionnaire that is a patient-reported outcome measure used to assess health-related quality of life in patients undergoing cancer therapy. The scale ranging from 1-4, where 1 is labeled 'Good quality of life,' and 4 is labeled 'Bad quality of life'., 80 months</t>
  </si>
  <si>
    <t>Number of participants discontinuing study treatment due to treatment related gradeâ‰¥3 non-hematological adverse event [Toxicity], Toxicity-related discontinuation is defined as:
for chemotherapy + losartan phase, discontinuation due to a treatment-related â‰¥grade3 non-hematological adverse event; Toxicity assessments will be done using the NCI Common Terminology Criteria for Adverse Events v 5.0., 40 months|Number of participants discontinuing study treatment due to treatment related gradeâ‰¥3 adverse event [Toxicity], Toxicity-related discontinuation is defined as:
for SBRT phase, discontinuation due to a â‰¥grade3 Adverse Events (Enteritis, Gastritis, Malabsorption, Nausea) occurring for three consecutive days.
Toxicity assessments will be done using the NCI Common Terminology Criteria for Adverse Events v 5.0., 40 months|Resectability rate, Rate of patients undergoing surgery on total patient population. Resectability will be determined by Multidisciplinary team according, 40 months</t>
  </si>
  <si>
    <t>DRUG: Losartan|DRUG: Gemcitabine|DRUG: Nab paclitaxel|RADIATION: Stereotactic Body Radiation Therapy</t>
  </si>
  <si>
    <t>Single-arm, prospective, phase II study to evaluate safety and activity of an induction therapy with Gemcitabine (GEM) and nab-paclitaxel plus Losartan followed by Stereotactic Radiotherapy (SBRT) in patients affected by Locally Advanced Pancreatic Cancer (LAPC).</t>
  </si>
  <si>
    <t>OVERPASS</t>
  </si>
  <si>
    <t>https://clinicaltrials.gov/study/NCT05861336</t>
  </si>
  <si>
    <t>GEM+Nab-Paclitaxel Plus Losartan Followed by Stereotactic Radiotherapy for Locally Advanced Pancreatic Cancer</t>
  </si>
  <si>
    <t>NCT05861336</t>
  </si>
  <si>
    <t>2018-05</t>
  </si>
  <si>
    <t>2013-06</t>
  </si>
  <si>
    <t>T2212</t>
  </si>
  <si>
    <t>the response rate, disease control rate, overall survival, and patients' quality of life., This is a randomized phase II trial of ICT followed by CCRT with radiotherapy in LAPC. The efficacy will be primarily measured by progression free survival (PFS) as defined in Section 8.5.Other measurements include the response rate, disease control rate, overall survival, and patients' quality of life as described in Section 8.We anticipate that the attrition rate is about 10%, hence, roughly 86 patients will be recruited , we anticipate that the recruitment will be completed in 4.5 years., 4.5 years</t>
  </si>
  <si>
    <t>DRUG: ICT of oxapliplatin, irinotecan, leucovorin, and fluorouracil and CCRT|DRUG: ICT of Gemcitabine,oxapliplatin, leucovorin, and fluorouracil + CCRT</t>
  </si>
  <si>
    <t>The primary end point is to evaluate the 9-month progression free survival rate and safety profile after FOLFIRINOX versus GOFL induction chemotherapy followed by concurrent chemoradiotherapy in locally advanced pancreatic cancer.
The secondary end points are to evaluate the disease control rate, overall survival time, toxicity profile and compliance after induction chemotherapy and concurrent chemoradiotherapy as well as the disease control rate after inductional chemotherapy alone in locally advanced pancreatic cancer. Translational research including pharmacogenomic study and biomarker study will also be done concomitantly.</t>
  </si>
  <si>
    <t>https://clinicaltrials.gov/study/NCT01867892</t>
  </si>
  <si>
    <t>A Phase II Study of Locally Advanced Pancreatic Cancer</t>
  </si>
  <si>
    <t>NCT01867892</t>
  </si>
  <si>
    <t>Mayo Clinic in Arizona, Scottsdale, Arizona, 85259, United States|University of Colorado at Denver, Aurora, Colorado, 80045, United States|Mayo Clinic in Florida, Jacksonville, Florida, 32224-9980, United States|Wayne State University/Karmanos Cancer Institute, Detroit, Michigan, 48201, United States|Mayo Clinic, Rochester, Minnesota, 55905, United States|Washington University School of Medicine, St Louis, Missouri, 63110, United States|University of Wisconsin Hospital and Clinics, Madison, Wisconsin, 53792, United States|Sir Charles Gairdner Hospital, Nedlands, Western Australia, 6009, Australia|National University Hospital, Singapore, 119074, Singapore</t>
  </si>
  <si>
    <t>2011-04</t>
  </si>
  <si>
    <t>NCI-2009-00194|NCI-2009-00194|MAYO-MC0547|CDR0000610063|MC0547|7602|P30CA015083|N01CM62205</t>
  </si>
  <si>
    <t>Overall Survival, Overall survival time is defined as the time from registration to death due to any cause. The median survival time and 95% confidence intervals will be estimated using the method of Kaplan-Meier., Up to 2 years|Confirmed Tumor Responses (Complete Response [CR] or Partial Response [PR]), A confirmed tumor response is defined to be a CR or PR noted as\&gt; the objective status on 2 consecutive evaluations at least 4 weeks apart. Response will be evaluated in this study using the new international criteria proposed by the revised Response Evaluation Criteria in Solid Tumors (RECIST) guideline (version 1.1)\&gt; \&gt; Complete Response (CR): Disappearance of all non-nodal target lesions and each target lymph node must have a reduction in short axis to \&lt;1.0 centimeters.\&gt;
\&gt; Partial response (PR): At least a 30% decrease in the sum of the longest diameters of the non-nodal target lesions and the short axes of the target lymph nodes taking as reference the baseline sum of diameters., Evaluated using the first 6 courses of treatment|Duration of Response, Duration of response is defined for all evaluable patients who have achieved an objective response as the date at which the patient's objective status is first noted to be either a CR or PR to the date progression is documented. Estimated by the method of Kaplan-Meier., From the date first objective status is noted to be either a CR or PR to the date progression is documented, assessed up to 2 years|Progression-Free Survival, Time from the date of registration to the date of progression or death, whichever occurs first. Estimated by the method of Kaplan-Meier., Progression and survival status assessed every month, up to 2 years</t>
  </si>
  <si>
    <t>Six Month Survival, The proportion of successes will be estimated by the number of surviving participants at 6 months divided by the total number of evaluable patients. A confidence interval for the 6-month survival rate was calculated using the exact binomial method., Up to 6 months</t>
  </si>
  <si>
    <t>DRUG: saracatinib|OTHER: pharmacogenomic studies|OTHER: pharmacological study|PROCEDURE: positron emission tomography|RADIATION: fludeoxyglucose F 18|OTHER: laboratory biomarker analysis</t>
  </si>
  <si>
    <t>This phase II trial is studying how well saracatinib works in treating patients with previously treated metastatic pancreatic cancer. Saracatinib may stop the growth of tumor cells by blocking some of the enzymes needed for cell growth.</t>
  </si>
  <si>
    <t>https://clinicaltrials.gov/study/NCT00735917</t>
  </si>
  <si>
    <t>Saracatinib in Treating Patients With Previously Treated Metastatic Pancreatic Cancer</t>
  </si>
  <si>
    <t>NCT00735917</t>
  </si>
  <si>
    <t>Marseille Institute of Cancer - Institut J. Paoli and I. Calmettes, Marseille, 13273, France</t>
  </si>
  <si>
    <t>CDR0000564099|IPC-BAYPAN|INCA-RECF0426|IPC-2005-006</t>
  </si>
  <si>
    <t>Allocation: RANDOMIZED|Intervention Model: |Masking: DOUBLE|Primary Purpose: TREATMENT</t>
  </si>
  <si>
    <t>Institut Paoli-Calmettes</t>
  </si>
  <si>
    <t>Toxicities|Response rate|Overall survival|Clinical benefits|Quality of life by QLQ-C30|Biomarkers of response</t>
  </si>
  <si>
    <t>Progression-free survival</t>
  </si>
  <si>
    <t>DRUG: gemcitabine hydrochloride|DRUG: sorafenib tosylate</t>
  </si>
  <si>
    <t>RATIONALE: Drugs used in chemotherapy such as gemcitabine, work in different ways to stop the growth of tumor cells, either by killing the cells or by stopping them from dividing. Sorafenib may stop the growth of tumor cells by blocking some of the enzymes needed for cell growth and by blocking blood flow to the tumor. It is not yet known whether giving gemcitabine together with sorafenib is more effective than giving gemcitabine alone in treating pancreatic cancer.
PURPOSE: This randomized phase III trial is studying giving gemcitabine together with sorafenib to see how well it works compared with giving gemcitabine alone in treating patients with locally advanced or metastatic pancreatic cancer.</t>
  </si>
  <si>
    <t>https://clinicaltrials.gov/study/NCT00541021</t>
  </si>
  <si>
    <t>Gemcitabine With or Without Sorafenib in Treating Patients With Locally Advanced or Metastatic Pancreatic Cancer</t>
  </si>
  <si>
    <t>NCT00541021</t>
  </si>
  <si>
    <t>Georgetown University- Lombardi Cancer Center, Washington D.C., District of Columbia, 20007, United States</t>
  </si>
  <si>
    <t>CTK1258AUS16T|Pro063</t>
  </si>
  <si>
    <t>Progression-free Survival, Time in days from study entry until disease progression or death
Disease progression was defined according to RECIST as at least a 20% increase in the sum of the longest diameter of the target lesions, taking as reference the smallest sum longest diameter recorded since the treatment started, or the appearance of one or more new lesions, 2 years|Safety, Percent of subjects who experience grade 3/ 4 adverse events, 2 years</t>
  </si>
  <si>
    <t>Biomarker Discovery, Changes in biomarkers from before treatment compared to during or after treatment: expression of pFGFR, pFRS2, pERK, BFGF, VEGF, FGFR1, FGFR2,VEGFR, Ki-67, Asp175, and CA9 in tumor tissue; FGFR, VEGFs, BFGF, PLGF, sVEGFR1/ 2, FGF23, GCSF, PDGF-AB, SDF-1a and SCF levels in serum, 2 years</t>
  </si>
  <si>
    <t>DRUG: Dovitinib</t>
  </si>
  <si>
    <t>Colorectal Cancer|Pancreas Cancer</t>
  </si>
  <si>
    <t>This study is for patients with stage 4 colon cancer who have had initial chemotherapy or had surgery to remove metastases and patients with pancreas cancer, which has been surgically removed and are receiving adjuvant chemotherapy or is locally advanced and have already received chemotherapy and radiation.
The purpose of this study is to determine the effects of oral dovitinib in patients with advanced stage colorectal and pancreas. Effects include biomarker changes, progression-free survival and safety. Dovitinib will be taken by mouth for 5 days out of every week for up to 2 years.</t>
  </si>
  <si>
    <t>https://clinicaltrials.gov/study/NCT01888965</t>
  </si>
  <si>
    <t>Maintenance Dovitinib for Colorectal and Pancreas Cancer</t>
  </si>
  <si>
    <t>NCT01888965</t>
  </si>
  <si>
    <t>University Hospital, Rouen, Rouen, 76031, France</t>
  </si>
  <si>
    <t>2021/0385/HP</t>
  </si>
  <si>
    <t>University Hospital, Rouen</t>
  </si>
  <si>
    <t>level of ctDNA, ctDNA levels measured in peripheral venous and portal blood before and after mobilization of the specimen during surgery, surgery|peritoneal ctDNA level, ctDNA levels measured in peritoneal fluid during surgery., surgery</t>
  </si>
  <si>
    <t>level of ctDNA, the level of ctDNA measured in peripheral venous and portal blood before and after mobilization of the specimen during surgery, Surgery</t>
  </si>
  <si>
    <t>PROCEDURE: pancreatectomy</t>
  </si>
  <si>
    <t>This study aims to evaluate the prognostic impact of the detection of circulating tumor DNA in peripheral venous blood, portal venous blood, collected intraoperatively, as well as its detection in peritoneal fluid.</t>
  </si>
  <si>
    <t>VEINOPAN</t>
  </si>
  <si>
    <t>https://clinicaltrials.gov/study/NCT06478056</t>
  </si>
  <si>
    <t>Correlation of Portal and Peripheral Venous ctDNA in Pancreatic Adenocarcinoma</t>
  </si>
  <si>
    <t>NCT06478056</t>
  </si>
  <si>
    <t>H. Lee Moffitt Cancer Center and Research Institute, Tampa, Florida, 33612, United States</t>
  </si>
  <si>
    <t>2014-09</t>
  </si>
  <si>
    <t>MCC-16932</t>
  </si>
  <si>
    <t>H. Lee Moffitt Cancer Center and Research Institute</t>
  </si>
  <si>
    <t>Progression-Free Survival (PFS) at Three Years, PFS is defined as the duration of time from enrollment to time of death or progression of disease, whichever occurs first. Progressive Disease (PD): At least a 20% increase in the longest diameter (LD) of the target lesion or appearance of new lesions at metastatic sites., 3 years|Overall Survival (OS) Rate, OS at time of analysis, calculated from date of enrollment to date of death from any cause., 12 months</t>
  </si>
  <si>
    <t>Margin-negative (R0) Resection Rate, R0 rate for all participants with resection. Margin negative surgery (R0 resection) is an absolute part of the curative treatment of pancreatic cancer.The primary endpoint is correlation of a radio sensitivity index score derived from the microarray analysis and pathologic response on surgical specimens. Tumor regression Rating: R0 (Complete Response). R0 resections are scored as those resections in which the common bile duct margin, pancreatic resection margin, retroperitoneal margin are negative for tumor involvement., Up to 3 years</t>
  </si>
  <si>
    <t>DRUG: Capecitabine|DRUG: Gemcitabine|DRUG: Docetaxel|RADIATION: Stereotactic body radiation therapy (SBRT)|OTHER: Restaging review after radiation|PROCEDURE: Surgery|DRUG: 5-Fluorouracil</t>
  </si>
  <si>
    <t>The purpose of this study is to find out if a program of intensive chemotherapy with gemcitabine, docetaxel and capecitabine followed by an advanced form of focused radiation aimed at participant's tumor followed by more chemotherapy can increase the chances that the participant's pancreatic tumor can be removed completely.</t>
  </si>
  <si>
    <t>https://clinicaltrials.gov/study/NCT01754623</t>
  </si>
  <si>
    <t>GTX-RT in Borderline Resectable Pancreatic Cancer</t>
  </si>
  <si>
    <t>NCT01754623</t>
  </si>
  <si>
    <t>Leiden University Medical Center, Leiden, 2300RC, Netherlands</t>
  </si>
  <si>
    <t>P23.018|2023-000026-28|NL82221.058.23</t>
  </si>
  <si>
    <t>Dutch Cancer Society|Surgimab</t>
  </si>
  <si>
    <t>Leiden University Medical Center</t>
  </si>
  <si>
    <t>Concordance between fluorescent signal and tumor status of resected tissue, Concordance to pathology results with respect to the presence of cancer and the imaging assessment, based on fluorescent signal and the tumor status (incl. degree of CEA-expression) of biopsied or resected tissue, expressed as accuracy (%), sensitivity (%) and specificity (%), Through study completion, an average of 3 months|Concordance between fluorescent signal and tumor status of resection margins., Concordance to pathology results with respect to the presence of cancer and the imaging assessment, based on fluorescent signal and the tumor status (incl. degree of CEA-expression) of biopsied or resected tissue, expressed as accuracy (%), sensitivity (%) and specificity (%), Through study completion, an average of 3 months</t>
  </si>
  <si>
    <t>Intra-operative visualization of neoadjuvant treated pancreatic tumors using Near-infrared fluorescence imaging,, The ability to visualize the primary pancreatic tumor, the local tumor extent and resectability status, with adjacent lymph nodes. As well as potential distant metastatic lesions, using SGM-101 and dedicated NIR-imaging systems. Visualization is measured using the tumor-to-background ratio (TBR) in ex-vivo settings. A tumor-to-background ratio (TBR) of at least â‰¥1.5 provides sufficient contrast for adequate visualization/delineation and will therefore be used as cut-off value., Surgery -</t>
  </si>
  <si>
    <t>PROCEDURE: Fluorescence-guided surgery using CEA-targeted fluorophore SGM-101</t>
  </si>
  <si>
    <t>Pancreatic carcinoma has a dismal prognosis at time of diagnosis, due to late onset of clinical symptoms, patients present with advance disease. Complete surgical resection is the only potential curative treatment, however only a small percentage is eligible for upfront total surgical resection due to extension into anatomical related important vascular structures. Neoadjuvant chemo(radio)therapy has become the standard treatment modality for non-primary resectable disease (borderline resectable and locally advanced pancreatic cancer (LAPC)), where subsequent downstaging can make identification of the primary tumor more challenging during surgery. Near-infrared (NIR) fluorescence imaging can aid surgeons by providing real-time visualization of tumors, suspect lymph nodes and vital structures during surgery. Additional intra-operative feedback could possibly reduce the frequency of positive resection margins and increase complete removal of locally spread tumor and involved lymph nodes and could thereby improve patient outcomes as well as overall survival. SGM-101 is a targeted NIR-fluorophore, with specific binding capacity for Carcino Embryonic Antigen (CEA) which is overexpressed on tumor cells in the gastro-intestinal tract, including pancreatic cancer.</t>
  </si>
  <si>
    <t>FLUOPANC-II</t>
  </si>
  <si>
    <t>https://clinicaltrials.gov/study/NCT05984810</t>
  </si>
  <si>
    <t>NIR-Fluorescence Guided Surgical Resection of Neoadjuvant Treated Localized Pancreatic Cancer Using SGM-101</t>
  </si>
  <si>
    <t>NCT05984810</t>
  </si>
  <si>
    <t>2017-04</t>
  </si>
  <si>
    <t>ctDNA-GI</t>
  </si>
  <si>
    <t>Shanghai Changzheng Hospital|The University of Queensland</t>
  </si>
  <si>
    <t>Tumor statusï¼ˆworse/ maintain/ betterï¼‰, the level of ct-DNA compared with the tumor burden, 2 years</t>
  </si>
  <si>
    <t>Pathological diagnosis, Sensitivity and specificity, intraoperative</t>
  </si>
  <si>
    <t>Neoplasms, Gastrointestinal</t>
  </si>
  <si>
    <t>This study aims to evaluate the role of ct-DNA, PVT1 and reactive oxygen species (ROS) as biomarkers in the diagnosis, treatment and recurrence monitoring of gastrointestinal and hepatobiliary pancreatic cancer.</t>
  </si>
  <si>
    <t>https://clinicaltrials.gov/study/NCT03076502</t>
  </si>
  <si>
    <t>The Role of ctDNA, PVT1 and ROS in Diagnosis and Treatment of Gastrointestinal and Hepatobiliary Pancreatic Cancer</t>
  </si>
  <si>
    <t>NCT03076502</t>
  </si>
  <si>
    <t>Johns Hopkins University School of Medicine, Baltimore, Maryland, United States|US Oncology, Dallas, Texas, United States</t>
  </si>
  <si>
    <t>2004-06</t>
  </si>
  <si>
    <t>2002-06</t>
  </si>
  <si>
    <t>P-0011</t>
  </si>
  <si>
    <t>Cell Genesys</t>
  </si>
  <si>
    <t>Safety|Efficacy measured by clinical benefit response|Progression-free survivial|Overall survival</t>
  </si>
  <si>
    <t>BIOLOGICAL: CG 8020 and CG 2505</t>
  </si>
  <si>
    <t>Metastatic Pancreatic Cancer|Nonresectable Pancreatic Cancer</t>
  </si>
  <si>
    <t>To evaluate the safety and effectiveness of CG8020 and CG2505.</t>
  </si>
  <si>
    <t>https://clinicaltrials.gov/study/NCT00245362</t>
  </si>
  <si>
    <t>A Phase II Trial of CG 8020 and CG 2505 in Patients With Nonresectable or Metastatic Pancreatic Cancer</t>
  </si>
  <si>
    <t>NCT00245362</t>
  </si>
  <si>
    <t>I-4064824|NCI-2025-00732|I-4064824</t>
  </si>
  <si>
    <t>Objective response rate (ORR), Will be assessed using Response Evaluation Criteria in Solid Tumors 1.1. ORR will be summarized using frequencies and relative frequencies. Estimates of rates will be obtained with 90% credible regions obtained by Jeffrey's prior method., Up to 5 years|CA19-9 response rate, Will be summarized using frequencies and relative frequencies. Estimates of rates will be obtained with 90% credible regions obtained by Jeffrey's prior method., Up to 5 years|Carcinoembryonic antigen response rate, Will be summarized using frequencies and relative frequencies. Estimates of rates will be obtained with 90% credible regions obtained by Jeffrey's prior method, Up to 5 years|Positive margin resection rate, Will be summarized using frequencies and relative frequencies. Estimates of rates will be obtained with 90% credible regions obtained by Jeffrey's prior method, Up to 5 years|Disease-free survival, Will be summarized using standard Kaplan-Meier methods, where estimates of the median times will be obtained with 90% confidence intervals., From start of neoadjuvant therapy until disease progression, subsequent therapy, death due to any cause, or last follow-up, assessed up to 5 years|Overall survival, Will be summarized using standard Kaplan-Meier methods, where estimates of the median times will be obtained with 90% confidence intervals, From start of neoadjuvant therapy until death due to any cause, or last follow-up, assessed up to 5 years|Incidence of adverse events, Will be described and graded using National Cancer Institute Common Terminology Criteria for Adverse Events version 5.0. Will be summarized by attribution and grade using frequencies and relative frequencies., Up to 30 days after the last intervention, or until the event has resolved, the study participant is lost to follow-up, the start of a new treatment, or until the study investigator assesses the event(s) as stable or irreversible</t>
  </si>
  <si>
    <t>Major pathologic response (MPR), MPR will be defined as either complete pathologic response or minimal residual cancer based on the American College of Pathology system. The MPR status will be summarized using frequencies and relative frequencies., Up to 5 years</t>
  </si>
  <si>
    <t>PROCEDURE: Biospecimen Collection|PROCEDURE: Computed Tomography|DRUG: Fluorouracil|DRUG: Irinotecan Sucrosofate|DRUG: Leucovorin Calcium|DRUG: Oxaliplatin|PROCEDURE: Surgical Procedure</t>
  </si>
  <si>
    <t>Borderline Resectable Pancreatic Ductal Adenocarcinoma</t>
  </si>
  <si>
    <t>This phase II trial tests how well liposomal irinotecan, oxaliplatin, 5-fluorouracil and leucovorin (NALIRIFOX) before surgery works in treating patients with pancreatic ductal adenocarcinoma that is close to major blood vessels, but is still potentially removable by surgery (borderline resectable). Irinotecan is in a class of antineoplastic medications called topoisomerase I inhibitors. It blocks a certain enzyme needed for cell division and deoxyribonucleic acid (DNA) repair and may kill tumor cells. Liposomal irinotecan is a form of the anticancer drug irinotecan that is contained inside very tiny, fat-like particles. Liposomal irinotecan may have fewer side effects and work better than other forms of the drug. Oxaliplatin is in a class of medications called platinum-containing antineoplastic agents. It damages the cell's DNA and may kill tumor cells. 5-fluorouracil, a type of antimetabolite, stops cells from making DNA and it may kill tumor cells. Leucovorin, a form of folic acid, is used to lessen the toxic effects of substances that block the action of folic acid. It is a type of chemoprotective agent and a type of chemosensitizing agent. Giving NALIRIFOX before surgery may improve the chance of successful surgery and decrease the chance of the cancer returning after surgery in patients with borderline resectable pancreatic ductal adenocarcinoma.</t>
  </si>
  <si>
    <t>https://clinicaltrials.gov/study/NCT06821997</t>
  </si>
  <si>
    <t>NALIRIFOX Before Surgery for the Treatment of Borderline Resectable Pancreatic Ductal Adenocarcinoma, Nectar Trial</t>
  </si>
  <si>
    <t>NCT06821997</t>
  </si>
  <si>
    <t>Department of Hepatobiliary Surgery, Sun Yat-Sen University Cancer Center,Sun Yat-Sen University, Guangzhou, Guangdong, 510060, China|Department of Biliary Pancreatic Surgery, Shanghai Changzheng Hospital, The Second Military Medical University, Shanghai, Shanghai Municipality, 200003, China|Department of Pancreatic and Hepatobiliary Surgery, Fudan University Shanghai Cancer Center; Pancreatic Cancer Institute, Fudan University, Shanghai, Shanghai Municipality, 200032, China|Department of Biliary Pancreatic Surgery, Huadong Hospital, Fudan University, Shanghai, Shanghai Municipality, 200040, China|Department of Pancreatic Surgery, Huashan Hospital, Fudan University, Shanghai, Shanghai Municipality, 200040, China|Department of Pancreatic Surgery, Cancer Institute &amp; Hospital, Tianjin Medical University, Tianjin, Tianjin Municipality, 300060, China|Department of General Surgery,Sir Run Run Shaw Hospital, School of Medicine, Zhejiang University, Hangzhou, Zhejiang, 310016, China</t>
  </si>
  <si>
    <t>2019-06</t>
  </si>
  <si>
    <t>2018-12</t>
  </si>
  <si>
    <t>CSPAC-010</t>
  </si>
  <si>
    <t>Objective Response Rate, To evaluate the therapeutic efficacy of two regimens in terms of objective response rate. Computed tomography (CT) scan, Complete Remission% + Partial Remission %, assessed 2 cycles during the therapy and 3 months thereafter up to 24 months; Cycle 1 (each cycle is 28 days for AG regimen and 42 days for OFF regimen).|Time to Remission, To evaluate the time to remission of patients treated with the two regimens. Computed tomography (CT) scan, From date of enrollment until the date of remission, assessed 2 cycles during the therapy and 3 months thereafter up to 24 months; Cycle 1 (each cycle is 28 days for AG regimen and 42 days for OFF regimen).|Progression-Free Survival, To evaluate the progression-free survival of patients treated with the two regimens. Computed tomography (CT) scan, From date of enrollment until the date of first documented progression, assessed 2 cycles during the therapy and 3 months thereafter up to 24 months; Cycle 1 (each cycle is 28 days for AG regimen and 42 days for OFF regimen).|The Levels of Tumor Biomarkers in Serum, To evaluate the levels of tumor biomarkers in serum of patients treated with the two regimens, including Carbohydrate Antigen (CA)19-9ã€CA125ã€CA153ã€CA242ã€CA72-4ã€CA50ã€CEAã€AFP . Outpatient visit, laboratory findings, 2 cycles during the therapy and 3 months thereafter up to 24 months; Cycle 1 (each cycle is 28 days for AG regimen and 42 days for OFF regimen).|Number of grade 3 and 4 toxicities according to NCI CTCAE version 4.0, To evaluate the occurrence of grade 3 and 4 toxicities according to National Cancer Institute Common Toxicity Criteria for Adverse Events (NCI CTCAE; version 4.0) in patients treated with the two regimens. The toxicity profile includes but not limits neutropenia, thrombocytopenia, peripheral neuropathy, hypoglycemia, metabolic acidosis (acute or chronic, including ketoacidosis), which will be summarized as the percentage of patients by type and grade according to treatment group. Outpatient visit, laboratory findings., 1 week during therapy and 3 months thereafter up to 24 months.|Quality of life, To evaluate the quality of life score of patients treated with the two regimens. Outpatient visit, phone interview, 2 cycles during the therapy and 3 months thereafter up to 24 months; Cycle 1 (each cycle is 28 days for AG regimen and 42 days for OFF regimen).</t>
  </si>
  <si>
    <t>Overall survival, To evaluate the therapeutic efficacy of second-line adjuvant therapy with AG versus OFF in terms of overall survival for gemcitabine-refractory pancreatic cancer after curative resection. Outpatient visit, phone interview, From date of enrollment until the date of death from any cause, assessed 2 cycles during the therapy and 3 months thereafter up to 24 months; Cycle 1 (each cycle is 28 days for AG regimen and 42 days for OFF regimen).</t>
  </si>
  <si>
    <t>DRUG: nab-paclitaxel|DRUG: gemcitabine|DRUG: oxaliplatin|DRUG: folinic acid|DRUG: fluorouracil</t>
  </si>
  <si>
    <t>Stage â… A Pancreatic Cancer|Stage â… B Pancreatic Cancer|Stage â…¡A Pancreatic Cancer|Stage â…¡B Pancreatic Cancer</t>
  </si>
  <si>
    <t>The purpose of this study is to investigate the activity and safety of second-line adjuvant therapy with nab-paclitaxel plus gemcitabine (AG) versus oxaliplatin plus folinic acid and fluorouracil (OFF) for gemcitabine-refractory pancreatic cancer after curative resection.</t>
  </si>
  <si>
    <t>https://clinicaltrials.gov/study/NCT02506842</t>
  </si>
  <si>
    <t>Second-Line Adjuvant Therapy With Nab-Paclitaxel Plus Gemcitabine Versus Oxaliplatin Plus Folinic Acid and Fluorouracil for Gemcitabine-Refractory Pancreatic Cancer After Curative Resection</t>
  </si>
  <si>
    <t>NCT02506842</t>
  </si>
  <si>
    <t>SU2C HRI NPG-001</t>
  </si>
  <si>
    <t>Barts Cancer Institute|Abramson Cancer Center at Penn Medicine|Salk Institute for Biological Studies|Mayo Clinic|Princeton University|Imaging Endpoints|Translational Genomics Research Institute|Stand Up To Cancer|Cancer Research UK|Lustgarten Foundation|University of California, San Diego</t>
  </si>
  <si>
    <t>Carbohydrate Antigen 19-9 (CA19-9) value, Laboratory testing will be used to determine if the CA19-9 value has normalized after each cycle of treatment., At the end of each cycle (each cycle is 21 days)|changes in circulating biomarkers induced by paricalcitol, Laboratory testing will be used to determine any changes in circulating biomarkers induced by paricalcitol. Biomarkers to be tested include: Stromal content (collagen and hyaluronan), CD31 (cluster of differentiation 31) staining, PD-1(programmed cell death-1) / PDl-1 (protein disulfide isomerase) staining and expression, IHC (Immunohistochemistry) evaluation of key immune cell populations (cytotoxic T Cells, TAMs (tumor-associated macrophages), MDSCs (myeloid-derived suppressor cells), and Tregs (regulatory T cells in cancer)), clonality of intra-tumoral T cells by TSR (tumor stroma ratio) sequencing (a measure of intratumoral response), expression of VDR (vitamin D receptor) regulated inflammatory gene (IL6 (interleukin 6), CXCL1 (chemokine (C-X-C motif) ligand 1), CSF2 (colony stimulating factor 2), CXCLR(chemokine (C-X-C motif) receptor)), VDR and CYP24A1 (cytochrome P450 family 24 subfamily A member 1), mutational and transcriptional profile., At the end of each cycle (each cycle is 21 days)|changes in circulating biomarkers induced by chemotherapy, Laboratory testing will be used to determine any changes in circulating biomarkers induced by chemotherapy. Biomarkers to be tested include: Stromal content (collagen and hyaluronan), CD31 (cluster of differentiation 31) staining, PD-1(programmed cell death-1) / PDl-1 (protein disulfide isomerase) staining and expression, IHC (Immunohistochemistry) evaluation of key immune cell populations (cytotoxic T Cells, TAMs (tumor-associated macrophages), MDSCs (myeloid-derived suppressor cells), and Tregs (regulatory T cells in cancer)), clonality of intra-tumoral T cells by TSR (tumor stroma ratio) sequencing (a measure of intratumoral response), expression of VDR (vitamin D receptor) regulated inflammatory gene (IL6 (interleukin 6), CXCL1 (chemokine (C-X-C motif) ligand 1), CSF2 (colony stimulating factor 2), CXCLR(chemokine (C-X-C motif) receptor)), VDR and CYP24A1 (cytochrome P450 family 24 subfamily A member 1), mutational and transcriptional profile., At the end of each cycle (each cycle is 21 days)|pharmacodynamics effect of Paricalcitol, Tumor biopsy testing will be used to determine the pharmacodynamics effect of Paricalcitol for patients with metastatic PDA (pancreatic ductal adenocarcinoma) . Fresh tumor biopsies will be obtained to evaluate the pharmacodynamics effect of Paricalcitol on PDA, a core biopsy will be performed at baseline prior to the addition of paricalcitol along with one after 2 cycles of the triplet regimen plus paricalcitol (6 weeks)., At the end of 2 cycles (each cycle is 21 days)|Parathyroid Hormone (PTH), Laboratory testing will be used to monitor any changes in parathyroid hormone (PTH) in individuals treated with paricalcitol., At the end of each cycle (each cycle is 21 days)|Vitamin D 25-hydroxy (OH), Laboratory testing will be used to monitor and measure the serum levels of Vitamin D 25-OH after each cycle of therapy, At the end of each cycle (each cycle is 21 days)</t>
  </si>
  <si>
    <t>Pathologic Complete Response Rate, Participants will have an MRI completed after 3 cycles to determine if the tumor has responded to treatment. RECIST 1.1 criteria will be used to evaluate response. A confirmatory positron emission tomography (PET) scan may be ordered to confirm complete response., At the end of 3 cycles (each cycle is 21 days)</t>
  </si>
  <si>
    <t>DRUG: Paricalcitol (Zemplar)</t>
  </si>
  <si>
    <t>Pancreatic Cancer|Pancreatic Ductal Adenocarcinoma|Pancreatic Adenocarcinoma|Pancreas Metastases|Adenocarcinoma</t>
  </si>
  <si>
    <t>The purpose of this study is to determine if the combination of paclitaxel protein bound, gemcitabine, cisplatin, paricalcitol are effective in individuals with previously untreated metastatic pancreatic cancer.</t>
  </si>
  <si>
    <t>NABPLAGEMD</t>
  </si>
  <si>
    <t>https://clinicaltrials.gov/study/NCT03415854</t>
  </si>
  <si>
    <t>Paclitaxel Protein Bound Plus Cisplatin Plus Gemcitabine and Paricalcitol for Pancreatic Adenocarcinoma (NABPLAGEMD)</t>
  </si>
  <si>
    <t>NCT03415854</t>
  </si>
  <si>
    <t>Department of Abdominal Surgery, Catholic University Leuven, Leuven, Vlaams-Brabant, B-3060, Belgium</t>
  </si>
  <si>
    <t>2006-10</t>
  </si>
  <si>
    <t>3M070038|G.0635.07</t>
  </si>
  <si>
    <t>Research Foundation Flanders|Agentschap voor Innovatie door Wetenschap en Technologie</t>
  </si>
  <si>
    <t>KU Leuven</t>
  </si>
  <si>
    <t>PROCEDURE: Pancreatic resection (PD)</t>
  </si>
  <si>
    <t>Pancreatic Neoplasms|Adenocarcinoma|Neoplasm Circulating Cells|Tumor Markers, Biological|Monitoring, Immunologic</t>
  </si>
  <si>
    <t>The purpose of this study is to determine whether early recurrence after curative resection of ductal pancreatic adenocarcinoma can be explained by either dissemination of cancer cells during intraoperative tumour manipulation, post-operative systemic immune suppression, alteration of biological properties of circulating cancer cells or a combination of these.</t>
  </si>
  <si>
    <t>https://clinicaltrials.gov/study/NCT00495924</t>
  </si>
  <si>
    <t>Perioperative Cancer Cell Dissemination and Systemic Immune Suppression in Resectable Ductal Pancreatic Adenocarcinoma</t>
  </si>
  <si>
    <t>NCT00495924</t>
  </si>
  <si>
    <t>St. Joseph's Hospital and Medical Cancer Center, Phoenix, Arizona, 85004, United States|UC San Diego Moores Cancer Center, La Jolla, California, 92037, United States|UCLA, Los Angeles, California, 90095, United States|UC Davis Comprehensive Cancer Center, Sacramento, California, 95817, United States|Yale New Haven Hospital, New Haven, Connecticut, 06510, United States|Elmhurst Memorial Hospital - Nancy W. Knowles Cancer Center, Elmhurst, Illinois, 60126, United States|Edward Cancer Center, Naperville, Illinois, 60540, United States|Indiana University Melvin and Bren Simon Comprehensive Cancer Center, Indianapolis, Indiana, 48202, United States|University of Kansas Hospital, Westwood, Kansas, 66205, United States|Norton Cancer Institute, Audubon Hospital Campus, Louisville, Kentucky, 40217, United States|Maine Health Cancer Care, South Portland, Maine, 04106, United States|University of Massachusetts, Worcester, Massachusetts, 01655, United States|University of Michigan, Ann Arbor, Michigan, 48109, United States|Karmanos Cancer Institute, Detroit, Michigan, 48201, United States|Saint Luke's Hospital, Kansas City, Missouri, 64111, United States|University of Nebraska Medical Center, Omaha, Nebraska, 68105, United States|New Mexico Cancer Care Alliance, Albuquerque, New Mexico, 87131, United States|NYU Langone Health, New York, New York, 11735, United States|Stony Brook University, Stony Brook, New York, 11794, United States|SUNY Upstate Medical University, Syracuse, New York, 13210, United States|University of Cincinnati Medical Center, Cincinnati, Ohio, 45219, United States|Ohio State University, Columbus, Ohio, 43210, United States|Thomas Jefferson University, Philadelphia, Pennsylvania, 19107, United States|Allegheny General Hospital, Pittsburgh, Pennsylvania, 15212, United States|Reading Hospital McGlinn Cancer Institute, West Reading, Pennsylvania, 19611, United States|Baylor College of Medicine, Houston, Texas, 77030, United States|Baylor Scott &amp; White Medical Center, Temple, Texas, 76508, United States|Renovatio Clinic, The Woodlands, Texas, 77380, United States|Inova Schar Cancer Institute, Fairfax, Virginia, 22031, United States|Virginia Mason Medical Center, Seattle, Washington, 98101, United States|University of Washington Medical Center, Seattle, Washington, 98195, United States|West Virginia University, Morgantown, West Virginia, 26506, United States|Medizinische UniversitÃ¤t Wien, Vienna, 1090, Austria|Klinikum Wels-Grieskirchen GmbH, Wels, 4600, Austria|CUB HÃ´pital Erasme, Brussels, 1070, Belgium|The Ottawa Hospital, Ottawa, Ontario, K1H 8L6, Canada|Sunnybrook Health Sciences Centre, Toronto, Ontario, M4N 3M5, Canada|Princess Margaret Cancer Centre/University Health Network, Toronto, Ontario, M5G 2M9, Canada|McGill University Health Center, Montreal, Quebec, H4A 3J1, Canada|Peking Union Medical College Hospital, Dongcheng, Beijing Municipality, 100010, China|Union Hospital Affiliated to Tongji Medical College of Huazhong University of Science and Technology, Wuhan, Hubei, China|The First Affiliated Hospital Of Xi'an Jiaotong University, Xi'an, Shaanxi, China|Huashan Hospital affiliated with Fudan University, Jingâ€™an, Shanghai Municipality, 200040, China|West China Hospital of Sichuan University, Chengdu, China|Jiangsu Province Hospital, Nanjing, China|Ruijin Hospital Affiliated to Shanghai Jiao Tong University School of Medicine, Shanghai, China|Xinhua Hospital Affiliated to Shanghai Jiaotong University School Of Medicine, Shanghai, China|CHRU Jean Minjoz, BesanÃ§on, 25030, France|CHU Estaing, Clermont-Ferrand, 63003, France|Hopital BEAUJON, Clichy, 92118, France|Centre Georges-FranÃ§ois Leclerc, Dijon, 21079, France|CHU Grenoble Alpes, La Tronche, 38700, France|Centre LÃ©on BÃ©rard, Lyon, 69373, France|HÃ´pital Edouard Herriot, Lyon, 69437, France|Groupe Hospitalier PitiÃ© SalpÃªtriÃ¨re, Paris, 750013, France|Haut-LÃ©vÃªque, Pessac, 33604, France|Institut de CancÃ©rologie de l'Ouest Pays de Loire, Saint-Herblain, 44805, France|Medizinische Klinik mit Schwerpunkt HÃ¤matologie, Onkologie und Tumorimmunologie, Berlin, 10117, Germany|Technische UniversitÃ¤t Dresden, Medizinische Klinik und Poliklinik I, Dresden, 01307, Germany|Klinikum der UniversitÃ¤t MÃ¼nchen, Medizinische Klinik und Poliklinik III, MÃ¼nchen, 81377, Germany|Klinikum rechts der Isar der Technischen UniversitÃ¤t MÃ¼nchen, MÃ¼nchen, 81675, Germany|Shamir Medical center Asaf Harofeh, Beâ€™er Yaâ€˜aqov, 7030000, Israel|Hadassah University Hospital Ein Kerem, Jerusalem, 9112001, Israel|Meir Medical center, Kfar Saba, 4428164, Israel|Rabin Medical Center, Petah Tikva, 4941492, Israel|Instituto Scientifico Romagnolog per lo Studio e la Cura dei Tumori, Meldola, 47014, Italy|IRCCS Ospedale San Raffaele, Milan, 20132, Italy|Istituto Europeo di Oncologia, Milan, 20141, Italy|Grande Ospedale Metropolitano Niguarda, Oncologia Medica Falck, Milan, 20162, Italy|AOU Federico II, Napoli, 80131, Italy|Istituto Clinico Humanitas, Rozzano, 20089, Italy|CRC di Verona, Verona, 37134, Italy|Seoul National University Budang Hospital, Seongnam-si, Geyonggi-do, 13620, South Korea|National Cancer Center, Goyang-si, Gyeonggi-do, 10408, South Korea|Chonnam National University Hwasun Hospital, Hwasun, Jeollanam-do, 58128, South Korea|Seoul National University Hospital, Seoul, 03080, South Korea|Severance Hospital, Yonsei University Health System, Seoul, 03722, South Korea|Samsung Medical Center, Seoul, 06351, South Korea|The Catholic University of Korea, Seoul St. Mary's Hospital, Seoul, 06591, South Korea|Alvaro Cunqueiro Hospital, Vigo, Pontevedra, 36312, Spain|Hospital Universitaro Vall D'Hebron, Barcelona, 08035, Spain|Hospital de la Santa Creu i Sant Pau, Barcelona, 8041, Spain|Institut CatalÃ¡ d'Oncologia (ICO Girona). Hospital Dr. Josep Trueta, Girona, 17007, Spain|Hospital General Universitario Gregorio MaraÃ±on, Madrid, 28007, Spain|MD Anderson Cancer Center, Madrid, 28033, Spain|Hospital Clinico San Carlos, Madrid, 28040, Spain|Hospital Clinico Universitario de Valencia, Valencia, 46010, Spain|Hospital Universitario Miguel Servet, Zaragoza, 50009, Spain|University College London Hospitals NHS Foundation Trust, London, NW1 2PG, United Kingdom|Imperial College Healthcare NHS Trust, London, W2 1NY, United Kingdom</t>
  </si>
  <si>
    <t>FGCL-3019-087</t>
  </si>
  <si>
    <t>Allocation: RANDOMIZED|Intervention Model: PARALLEL|Masking: QUADRUPLE (PARTICIPANT, CARE_PROVIDER, INVESTIGATOR, OUTCOMES_ASSESSOR)|Primary Purpose: TREATMENT</t>
  </si>
  <si>
    <t>Kyntra Bio</t>
  </si>
  <si>
    <t>Event-free Survival (EFS), The EFS endpoint was a composite time-to-event endpoint. The event being analyzed ('treatment failure') was defined as the earliest occurrence of: a) failure to achieve disease-free status locally after completion of neoadjuvant treatment and/or after surgery (that is, resection failure or progression that precludes surgery); b) local or distant recurrence, or c) death. The EFS was calculated using the Kaplan-Meier method., Up to approximately 5 years|Progression-free Survival (PFS) as Assessed Using Response Evaluation Criteria in Solid Tumors (RECIST) v1.1, The PFS was defined as time from date of randomization until disease progression or death due to any cause, whichever occurred first. PFS was calculated using the Kaplan-Meier method. Progression was defined as at least a 20% increase in the sum of the diameters of target lesions, taking as reference the smallest sum on study. In addition to the relative increase of 20%, the sum must also have demonstrated an absolute increase of at least 5 millimeters (mm). Unequivocal progression of existing non-target lesions and the appearance of one or more new lesions was also considered progression., Up to approximately 5 years|Number of Participants With Best Overall Objective Response as Assessed Using RECIST v1.1, Best overall objective response was defined as a complete response (CR) or partial response (PR). CR was defined as disappearance of all target or non-target lesions and normalization of tumor marker level (for non-target lesions), any pathological lymph nodes (whether target or non-target) must have reduced in short axis to \&lt;10 mm. PR was defined as at least a 30% decrease in the sum of diameters of target lesions, taking as reference the baseline sum diameters., Up to approximately 5 years</t>
  </si>
  <si>
    <t>Overall Survival, Overall survival was defined as the time from date of randomization to date of death due to any cause. Overall survival was calculated using the Kaplan-Meier method., Up to approximately 5 years</t>
  </si>
  <si>
    <t>DRUG: Pamrevlumab + Gemcitabine + Nab-paclitaxel or Pamrevlumab + FOLFIRINOX|DRUG: Placebo + Gemcitabine + Nab-paclitaxel or Placebo + FOLFIRINOX</t>
  </si>
  <si>
    <t>This is a Phase 3, randomized, double-blind trial to evaluate the efficacy and safety of neoadjuvant treatment with pamrevlumab or placebo in combination with either gemcitabine plus nab-paclitaxel (G/NP) or FOLFIRINOX in the treatment of participants with locally advanced, unresectable pancreatic cancer.</t>
  </si>
  <si>
    <t>LAPIS</t>
  </si>
  <si>
    <t>https://clinicaltrials.gov/study/NCT03941093</t>
  </si>
  <si>
    <t>Evaluation of Efficacy and Safety of Neoadjuvant Treatment With Pamrevlumab in Combination With Chemotherapy (Either Gemcitabine Plus Nab-paclitaxel or FOLFIRINOX) in Participants With Locally Advanced, Unresectable Pancreatic Cancer</t>
  </si>
  <si>
    <t>NCT03941093</t>
  </si>
  <si>
    <t>Aurora Presbyterian Hospital, Aurora, Colorado, 80012, United States|Boulder Community Hospital, Boulder, Colorado, 80301-9019, United States|Penrose Cancer Center at Penrose Hospital, Colorado Springs, Colorado, 80933, United States|St. Anthony Central Hospital, Denver, Colorado, 80204, United States|Porter Adventist Hospital, Denver, Colorado, 80210, United States|Presbyterian - St. Luke's Medical Center, Denver, Colorado, 80218, United States|St. Joseph Hospital, Denver, Colorado, 80218, United States|Rose Medical Center, Denver, Colorado, 80220, United States|CCOP - Colorado Cancer Research Program, Denver, Colorado, 80224-2522, United States|Swedish Medical Center, Englewood, Colorado, 80110, United States|Front Range Cancer Specialists, Fort Collins, Colorado, 80528, United States|St. Mary's Regional Cancer Center at St. Mary's Hospital and Medical Center, Grand Junction, Colorado, 81502, United States|North Colorado Medical Center, Greeley, Colorado, 80631, United States|Sky Ridge Medical Center, Lone Tree, Colorado, 80124, United States|Hope Cancer Care Center at Longmont United Hospital, Longmont, Colorado, 80501, United States|McKee Medical Center, Loveland, Colorado, 80539, United States|North Suburban Medical Center, Thornton, Colorado, 80229, United States|Exempla Lutheran Medical Center, Wheat Ridge, Colorado, 80033, United States|Saint Francis/Mount Sinai Regional Cancer Center at Saint Francis Hospital and Medical Center, Hartford, Connecticut, 06105, United States|Mayo Clinic - Jacksonville, Jacksonville, Florida, 32224, United States|Cancer Research Center of Hawaii, Honolulu, Hawaii, 96813, United States|OnCare Hawaii, Incorporated - Lusitana, Honolulu, Hawaii, 96813, United States|Queen's Cancer Institute at Queen's Medical Center, Honolulu, Hawaii, 96813, United States|Straub Clinic and Hospital, Incorporated, Honolulu, Hawaii, 96813, United States|Hawaii Medical Center - East, Honolulu, Hawaii, 96817, United States|OnCare Hawaii, Incorporated - Kuakini, Honolulu, Hawaii, 96817, United States|Kapiolani Medical Center for Women and Children, Honolulu, Hawaii, 96826, United States|Pacific Cancer Institute - Maui, Wailuku, Hawaii, 96793, United States|Kapiolani Medical Center at Pali Momi, â€˜Aiea, Hawaii, 96701, United States|Illinois CancerCare - Bloomington, Bloomington, Illinois, 61701, United States|St. Joseph Medical Center, Bloomington, Illinois, 61701, United States|Graham Hospital, Canton, Illinois, 61520, United States|Illinois CancerCare - Canton, Canton, Illinois, 61520, United States|Illinois CancerCare - Carthage, Carthage, Illinois, 62321, United States|Memorial Hospital, Carthage, Illinois, 62321, United States|Eureka Community Hospital, Eureka, Illinois, 61530, United States|Illinois CancerCare - Eureka, Eureka, Illinois, 61530, United States|Galesburg Clinic, PC, Galesburg, Illinois, 61401, United States|Illinois CancerCare - Galesburg, Galesburg, Illinois, 61401, United States|Illinois CancerCare - Havana, Havana, Illinois, 62644, United States|Mason District Hospital, Havana, Illinois, 62644, United States|Illinois CancerCare - Kewanee Clinic, Kewanee, Illinois, 61443, United States|Illinois CancerCare - Macomb, Macomb, Illinois, 61455, United States|McDonough District Hospital, Macomb, Illinois, 61455, United States|Trinity Cancer Center at Trinity Medical Center - 7th Street Campus, Moline, Illinois, 61265, United States|Moline, Illinois, 61265, United States|Illinois CancerCare - Monmouth, Monmouth, Illinois, 61462, United States|BroMenn Regional Medical Center, Normal, Illinois, 61761, United States|Community Cancer Center, Normal, Illinois, 61761, United States|Illinois CancerCare - Community Cancer Center, Normal, Illinois, 61761, United States|Community Hospital of Ottawa, Ottawa, Illinois, 61350, United States|Oncology Hematology Associates of Central Illinois, PC - Ottawa, Ottawa, Illinois, 61350, United States|Cancer Treatment Center at Pekin Hospital, Pekin, Illinois, 61554, United States|Illinois CancerCare - Pekin, Pekin, Illinois, 61603, United States|Proctor Hospital, Peoria, Illinois, 61614, United States|CCOP - Illinois Oncology Research Association, Peoria, Illinois, 61615, United States|Oncology Hematology Associates of Central Illinois, PC - Peoria, Peoria, Illinois, 61615, United States|Methodist Medical Center of Illinois, Peoria, Illinois, 61636, United States|OSF St. Francis Medical Center, Peoria, Illinois, 61637, United States|Illinois CancerCare - Peru, Peru, Illinois, 61354, United States|Illinois Valley Community Hospital, Peru, Illinois, 61354, United States|Illinois CancerCare - Princeton, Princeton, Illinois, 61356, United States|Perry Memorial Hospital, Princeton, Illinois, 61356, United States|Illinois CancerCare - Spring Valley, Spring Valley, Illinois, 61362, United States|St. Francis Hospital and Health Centers - Beech Grove Campus, Beech Grove, Indiana, 46107, United States|Elkhart Clinic, LLC, Elkhart, Indiana, 46514-2098, United States|Elkhart General Hospital, Elkhart, Indiana, 46515, United States|Howard Community Hospital, Kokomo, Indiana, 46904, United States|Center for Cancer Therapy at LaPorte Hospital and Health Services, La Porte, Indiana, 46350, United States|Reid Hospital &amp; Health Care Services, Richmond, Indiana, 47374, United States|CCOP - Northern Indiana CR Consortium, South Bend, Indiana, 46601, United States|Memorial Hospital of South Bend, South Bend, Indiana, 46601, United States|Michiana Hematology-Oncology, PC - South Bend, South Bend, Indiana, 46601, United States|Saint Joseph Regional Medical Center, South Bend, Indiana, 46617, United States|South Bend Clinic, South Bend, Indiana, 46617, United States|McFarland Clinic, PC, Ames, Iowa, 50010, United States|Bettendorf, Iowa, 52722, United States|Cedar Rapids Oncology Associates, Cedar Rapids, Iowa, 52403, United States|Mercy Regional Cancer Center at Mercy Medical Center, Cedar Rapids, Iowa, 52403, United States|Medical Oncology and Hematology Associates - West Des Moines, Clive, Iowa, 50325, United States|Mercy Capitol Hospital, Des Moines, Iowa, 50307, United States|CCOP - Iowa Oncology Research Association, Des Moines, Iowa, 50309, United States|John Stoddard Cancer Center at Iowa Methodist Medical Center, Des Moines, Iowa, 50309, United States|Medical Oncology and Hematology Associates at John Stoddard Cancer Center, Des Moines, Iowa, 50309, United States|Medical Oncology and Hematology Associates at Mercy Cancer Center, Des Moines, Iowa, 50314, United States|Mercy Cancer Center at Mercy Medical Center - Des Moines, Des Moines, Iowa, 50314, United States|John Stoddard Cancer Center at Iowa Lutheran Hospital, Des Moines, Iowa, 50316, United States|Siouxland Hematology-Oncology Associates, LLP, Sioux City, Iowa, 51101, United States|Mercy Medical Center - Sioux City, Sioux City, Iowa, 51104, United States|St. Luke's Regional Medical Center, Sioux City, Iowa, 51104, United States|Cancer Center of Kansas, PA - Chanute, Chanute, Kansas, 66720, United States|Cancer Center of Kansas, PA - Dodge City, Dodge City, Kansas, 67801, United States|Cancer Center of Kansas, PA - El Dorado, El Dorado, Kansas, 67042, United States|Cancer Center of Kansas - Fort Scott, Fort Scott, Kansas, 66701, United States|Cancer Center of Kansas-Independence, Independence, Kansas, 67301, United States|Cancer Center of Kansas, PA - Kingman, Kingman, Kansas, 67068, United States|Lawrence Memorial Hospital, Lawrence, Kansas, 66044, United States|Cancer Center of Kansas, PA - Liberal, Liberal, Kansas, 67905, United States|Cancer Center of Kansas, PA - Newton, Newton, Kansas, 67114, United States|Cancer Center of Kansas, PA - Parsons, Parsons, Kansas, 67357, United States|Cancer Center of Kansas, PA - Pratt, Pratt, Kansas, 67124, United States|Cancer Center of Kansas, PA - Salina, Salina, Kansas, 67401, United States|Cancer Center of Kansas, PA - Wellington, Wellington, Kansas, 67152, United States|Associates in Womens Health, PA - North Review, Wichita, Kansas, 67208, United States|Cancer Center of Kansas, PA - Medical Arts Tower, Wichita, Kansas, 67208, United States|Cancer Center of Kansas, PA - Wichita, Wichita, Kansas, 67214, United States|CCOP - Wichita, Wichita, Kansas, 67214, United States|Via Christi Cancer Center at Via Christi Regional Medical Center, Wichita, Kansas, 67214, United States|Cancer Center of Kansas, PA - Winfield, Winfield, Kansas, 67156, United States|Ochsner Health Center - Bluebonnet, Baton Rouge, Louisiana, 70809, United States|Ochsner Health Center - Covington, Covington, Louisiana, 70433, United States|CCOP - Ochsner, New Orleans, Louisiana, 70121, United States|Ochsner Cancer Institute at Ochsner Clinic Foundation, New Orleans, Louisiana, 70121, United States|Hickman Cancer Center at Bixby Medical Center, Adrian, Michigan, 49221, United States|Saint Joseph Mercy Cancer Center, Ann Arbor, Michigan, 48106-0995, United States|CCOP - Michigan Cancer Research Consortium, Ann Arbor, Michigan, 48106, United States|Oakwood Cancer Center at Oakwood Hospital and Medical Center, Dearborn, Michigan, 48123-2500, United States|Green Bay Oncology, Limited - Escanaba, Escanaba, Michigan, 49431, United States|Genesys Hurley Cancer Institute, Flint, Michigan, 48503, United States|Hurley Medical Center, Flint, Michigan, 48503, United States|Van Elslander Cancer Center at St. John Hospital and Medical Center, Grosse Pointe Woods, Michigan, 48236, United States|Dickinson County Healthcare System, Iron Mountain, Michigan, 49801, United States|Foote Memorial Hospital, Jackson, Michigan, 49201, United States|Haematology-Oncology Associates of Ohio and Michigan, PC, Lambertville, Michigan, 48144, United States|Sparrow Regional Cancer Center, Lansing, Michigan, 48912-1811, United States|St. Mary Mercy Hospital, Livonia, Michigan, 48154, United States|Community Cancer Center of Monroe, Monroe, Michigan, 48162, United States|Mercy Memorial Hospital - Monroe, Monroe, Michigan, 48162, United States|St. Joseph Mercy Oakland, Pontiac, Michigan, 48341-2985, United States|Mercy Regional Cancer Center at Mercy Hospital, Port Huron, Michigan, 48060, United States|Seton Cancer Institute at Saint Mary's - Saginaw, Saginaw, Michigan, 48601, United States|Lakeland Regional Cancer Care Center - St. Joseph, Saint Joseph, Michigan, 49085, United States|Lakeside Cancer Specialists, PLLC, Saint Joseph, Michigan, 49085, United States|St. John Macomb Hospital, Warren, Michigan, 48093, United States|Alexandria, Minnesota, 56308, United States|MeritCare Bemidji, Bemidji, Minnesota, 56601, United States|Fairview Ridges Hospital, Burnsville, Minnesota, 55337, United States|Mercy and Unity Cancer Center at Mercy Hospital, Coon Rapids, Minnesota, 55433, United States|Fairview Southdale Hospital, Edina, Minnesota, 55435, United States|Fergus Falls Medical Group, PA, Fergus Falls, Minnesota, 56537, United States|Mercy and Unity Cancer Center at Unity Hospital, Fridley, Minnesota, 55432, United States|Hutchinson Area Health Care, Hutchinson, Minnesota, 55350, United States|HealthEast Cancer Care at St. John's Hospital, Maplewood, Minnesota, 55109, United States|Minnesota Oncology Hematology, PA - Maplewood, Maplewood, Minnesota, 55109, United States|Virginia Piper Cancer Institute at Abbott - Northwestern Hospital, Minneapolis, Minnesota, 55407, United States|Hennepin County Medical Center - Minneapolis, Minneapolis, Minnesota, 55415, United States|Hubert H. Humphrey Cancer Center at North Memorial Outpatient Center, Robbinsdale, Minnesota, 55422-2900, United States|Mayo Clinic Cancer Center, Rochester, Minnesota, 55905, United States|CentraCare Clinic - River Campus, Saint Cloud, Minnesota, 56303, United States|Coborn Cancer Center, Saint Cloud, Minnesota, 56303, United States|CCOP - Metro-Minnesota, Saint Louis Park, Minnesota, 55416, United States|Park Nicollet Cancer Center, Saint Louis Park, Minnesota, 55416, United States|Regions Hospital Cancer Care Center, Saint Paul, Minnesota, 55101, United States|United Hospital, Saint Paul, Minnesota, 55102, United States|St. Francis Cancer Center at St. Francis Medical Center, Shakopee, Minnesota, 55379, United States|Ridgeview Medical Center, Waconia, Minnesota, 55387, United States|Minnesota Oncology Hematology, PA - Woodbury, Woodbury, Minnesota, 55125, United States|CCOP - Montana Cancer Consortium, Billings, Montana, 59101, United States|Hematology-Oncology Centers of the Northern Rockies - Billings, Billings, Montana, 59101, United States|Northern Rockies Radiation Oncology Center, Billings, Montana, 59101, United States|St. Vincent Healthcare Cancer Care Services, Billings, Montana, 59101, United States|Billings Clinic - Downtown, Billings, Montana, 59107-7000, United States|Bozeman Deaconess Cancer Center, Bozeman, Montana, 59715, United States|St. James Healthcare Cancer Care, Butte, Montana, 59701, United States|Big Sky Oncology, Great Falls, Montana, 59405-5309, United States|Great Falls Clinic - Main Facility, Great Falls, Montana, 59405, United States|Sletten Cancer Institute at Benefis Healthcare, Great Falls, Montana, 59405, United States|Great Falls, Montana, 59405, United States|Northern Montana Hospital, Havre, Montana, 59501, United States|St. Peter's Hospital, Helena, Montana, 59601, United States|Glacier Oncology, PLLC, Kalispell, Montana, 59901, United States|Kalispell Medical Oncology at KRMC, Kalispell, Montana, 59901, United States|Guardian Oncology and Center for Wellness, Missoula, Montana, 59804, United States|Montana Cancer Specialists at Montana Cancer Center, Missoula, Montana, 59807-7877, United States|Montana Cancer Center at St. Patrick Hospital and Health Sciences Center, Missoula, Montana, 59807, United States|Cancer Resource Center - Lincoln, Lincoln, Nebraska, 68510, United States|CCOP - Missouri Valley Cancer Consortium, Omaha, Nebraska, 68106, United States|Immanuel Medical Center, Omaha, Nebraska, 68122, United States|Alegant Health Cancer Center at Bergan Mercy Medical Center, Omaha, Nebraska, 68124, United States|Creighton University Medical Center, Omaha, Nebraska, 68131-2197, United States|Rutherford Hospital, Rutherfordton, North Carolina, 28139, United States|Bismarck Cancer Center, Bismarck, North Dakota, 58501, United States|Medcenter One Hospital Cancer Care Center, Bismarck, North Dakota, 58501, United States|Mid Dakota Clinic, PC, Bismarck, North Dakota, 58501, United States|St. Alexius Medical Center Cancer Center, Bismarck, North Dakota, 58502, United States|CCOP - MeritCare Hospital, Fargo, North Dakota, 58122, United States|MeritCare Broadway, Fargo, North Dakota, 58122, United States|Altru Cancer Center at Altru Hospital, Grand Forks, North Dakota, 58201, United States|Wood County Oncology Center, Bowling Green, Ohio, 43402, United States|North Coast Cancer Care - Clyde, Clyde, Ohio, 43410, United States|Grandview Hospital, Dayton, Ohio, 45405, United States|Good Samaritan Hospital, Dayton, Ohio, 45406, United States|David L. Rike Cancer Center at Miami Valley Hospital, Dayton, Ohio, 45409, United States|Samaritan North Cancer Care Center, Dayton, Ohio, 45415, United States|CCOP - Dayton, Dayton, Ohio, 45420, United States|Community Cancer Center, Elyria, Ohio, 44035, United States|Hematology Oncology Center, Elyria, Ohio, 44035, United States|Blanchard Valley Medical Associates, Findlay, Ohio, 45840, United States|Middletown Regional Hospital, Franklin, Ohio, 45005-1066, United States|Wayne Hospital, Greenville, Ohio, 45331, United States|Charles F. Kettering Memorial Hospital, Kettering, Ohio, 45429, United States|Lima Memorial Hospital, Lima, Ohio, 45804, United States|Northwest Ohio Oncology Center, Maumee, Ohio, 43537-1839, United States|St. Luke's Hospital, Maumee, Ohio, 43537, United States|Fisher-Titus Medical Center, Norwalk, Ohio, 44857, United States|St. Charles Mercy Hospital, Oregon, Ohio, 43616, United States|Toledo Clinic - Oregon, Oregon, Ohio, 43616, United States|North Coast Cancer Care, Incorporated, Sandusky, Ohio, 44870, United States|Flower Hospital Cancer Center, Sylvania, Ohio, 43560, United States|Mercy Hospital of Tiffin, Tiffin, Ohio, 44883, United States|Toledo Hospital, Toledo, Ohio, 43606, United States|St. Vincent Mercy Medical Center, Toledo, Ohio, 43608, United States|Medical University of Ohio Cancer Center, Toledo, Ohio, 43614, United States|CCOP - Toledo Community Hospital, Toledo, Ohio, 43617, United States|St. Anne Mercy Hospital, Toledo, Ohio, 43623, United States|Toledo Clinic, Incorporated - Main Clinic, Toledo, Ohio, 43623, United States|UVMC Cancer Care Center at Upper Valley Medical Center, Troy, Ohio, 45373-1300, United States|Fulton County Health Center, Wauseon, Ohio, 43567, United States|Clinton Memorial Hospital, Wilmington, Ohio, 45177, United States|Ruth G. McMillan Cancer Center at Greene Memorial Hospital, Xenia, Ohio, 45385, United States|Natalie Warren Bryant Cancer Center at St. Francis Hospital, Tulsa, Oklahoma, 74136, United States|Providence Milwaukie Hospital, Milwaukie, Oregon, 97222, United States|Providence Cancer Center at Providence Portland Medical Center, Portland, Oregon, 97213-2967, United States|Adventist Medical Center, Portland, Oregon, 97216, United States|CCOP - Columbia River Oncology Program, Portland, Oregon, 97225, United States|Providence St. Vincent Medical Center, Portland, Oregon, 97225, United States|Morgan Cancer Center at Lehigh Valley Hospital - Cedar Crest, Allentown, Pennsylvania, 18105, United States|Geisinger Cancer Institute at Geisinger Health, Danville, Pennsylvania, 17822-0001, United States|Geisinger Hazleton Cancer Center, Hazleton, Pennsylvania, 18201, United States|Guthrie Cancer Center at Guthrie Clinic Sayre, Sayre, Pennsylvania, 18840, United States|Geisinger Medical Group - Scenery Park, State College, Pennsylvania, 16801, United States|Frank M. and Dorothea Henry Cancer Center at Geisinger Wyoming Valley Medical Center, Wilkes-Barre, Pennsylvania, 18711, United States|AnMed Cancer Center, Anderson, South Carolina, 29621, United States|CCOP - Upstate Carolina, Spartanburg, South Carolina, 29303, United States|Gibbs Regional Cancer Center at Spartanburg Regional Medical Center, Spartanburg, South Carolina, 29303, United States|Rapid City Regional Hospital, Rapid City, South Dakota, 57701, United States|Medical X-Ray Center, PC, Sioux Falls, South Dakota, 57105, United States|Sanford Cancer Center at Sanford USD Medical Center, Sioux Falls, South Dakota, 57117-5039, United States|Fredericksburg Oncology, Incorporated, Fredericksburg, Virginia, 22401, United States|Southwest Washington Medical Center Cancer Center, Vancouver, Washington, 98668, United States|Marshfield Clinic - Chippewa Center, Chippewa Falls, Wisconsin, 54729, United States|Marshfield Clinic Cancer Care at Regional Cancer Center, Eau Claire, Wisconsin, 54701, United States|Luther Midlelfort Hospital, Eau Claire, Wisconsin, 54702, United States|Midelfort Clinic - Luther, Eau Claire, Wisconsin, 54703-1510, United States|Green Bay Oncology, Limited at St. Vincent Hospital Regional Cancer Center, Green Bay, Wisconsin, 54301-3526, United States|Green Bay Oncology, Limited at St. Mary's Hospital, Green Bay, Wisconsin, 54303, United States|St. Mary's Hospital Medical Center - Green Bay, Green Bay, Wisconsin, 54303, United States|St. Vincent Hospital Regional Cancer Center, Green Bay, Wisconsin, 54307-3508, United States|Holy Family Memorial Medical Center Cancer Care Center, Manitowoc, Wisconsin, 54221-1450, United States|Bay Area Cancer Care Center at Bay Area Medical Center, Marinette, Wisconsin, 54143, United States|Marshfield Clinic - Marshfield Center, Marshfield, Wisconsin, 54449, United States|Marshfield Clinic - Lakeland Center, Minocqua, Wisconsin, 54548, United States|Green Bay Oncology, Limited - Oconto Falls, Oconto Falls, Wisconsin, 54154, United States|Ministry Medical Group at Saint Mary's Hospital, Rhinelander, Wisconsin, 54501, United States|Marshfield Clinic - Indianhead Center, Rice Lake, Wisconsin, 54868, United States|Marshfield Clinic at Saint Michael's Hospital, Stevens Point, Wisconsin, 54481, United States|Green Bay Oncology, Limited - Sturgeon Bay, Sturgeon Bay, Wisconsin, 54235, United States|Marshfield Clinic - Wausau Center, Wausau, Wisconsin, 54401, United States|Marshfield Clinic - Weston Center, Weston, Wisconsin, 54476, United States|Marshfield Clinic - Wisconsin Rapids Center, Wisconsin Rapids, Wisconsin, 54494, United States|Rocky Mountain Oncology, Casper, Wyoming, 82609, United States|Welch Cancer Center at Sheridan Memorial Hospital, Sheridan, Wyoming, 82801, United States</t>
  </si>
  <si>
    <t>NCCTG-N064B|NCI-2009-01089|CDR0000571863</t>
  </si>
  <si>
    <t>Alliance for Clinical Trials in Oncology</t>
  </si>
  <si>
    <t>Confirmed Response Rate, Evaluated using RECIST version 1.0. Confirmed tumor response rate was defined as achieving partial response (PR) or complete response (CR) in two consecutive assessments at least 6 weeks apart. CR is complete disappearance of all target lesions and PR is at least a 30% decrease in the sum of longest diameter (LD) of target lesions, taking as reference baseline sum LD. The confirmed response rate is reported as the number of participants with confirmed responses divided by the number of evaluated participants., Up to 2 years|Progression-free Survival, Progression-free survival is defined as the time from randomization to documentation of disease progression or death, whichever comes first. Progression is defined as at least a 20% increase in the sum of longest dimension (LD) of target lesions taking as reference the smallest sum LD recorded since the treatment started or the appearance of one or more new lesions. The distribution of progression-free survival will be estimated using the method of Kaplan-Meier. The progression-free survival curves will be compared between the 2 arms using a log-rank test., Up to 2 years|Time to Treatment Failure, Time to treatment failure is defined to be the time from the date of randomization to the date at which the patient is removed from treatment due to progression, adverse events, or refusal. If the patient is considered to be a major treatment violation or is taken off study as a nonprotocol failure, the patient will be censored on the date they are removed from treatment. The time to treatment failure will be estimated using the method of Kaplan-Meier., Up to 2 years|Frequency and Severity of Observed Adverse Effects, Patients are assessed for Adverse events each cycle using the Common Terminology Criteria for Adverse Events version 3.0 (CTCAE v3.0). The maximum grade for each type of adverse event will be recorded for each patient, and tables will be reviewed to determine adverse event patterns. The number of patients in each arm that reported a grade 3 or higher adverse event and a grade 4 or higher adverse event are reported.
A complete listing of all adverse events is reported in the Adverse Events section., Up to 2 years</t>
  </si>
  <si>
    <t>Overall Survival, Overall Survival is defined as the time from registration to death due to any cause. The estimate will be done using the Kaplan-Meier method. The primary goal of this trial is to compare the experimental arm (Arm B) to the standard arm (Arm A). The primary analysis will be a comparison of Arm A to Arm B using a one-sided log-rank test between the 2 Kaplan-Meier curves., Up to 2 years</t>
  </si>
  <si>
    <t>BIOLOGICAL: panitumumab|DRUG: erlotinib hydrochloride|DRUG: gemcitabine hydrochloride</t>
  </si>
  <si>
    <t>RATIONALE: Drugs used in chemotherapy, such as gemcitabine, work in different ways to stop the growth of tumor cells, either by killing the cells or by stopping them from dividing. Erlotinib may stop the growth of tumor cells by blocking some of the enzymes needed for cell growth. Monoclonal antibodies, such as panitumumab, can block tumor growth in different ways. Some block the ability of tumor cells to grow and spread. Others find tumor cells and help kill them or carry tumor-killing substances to them. Panitumumab may also stop the growth of pancreatic cancer by blocking blood flow to the tumor.
PURPOSE: This randomized phase II trial is studying how well giving panitumumab together with gemcitabine and erlotinib works compared to giving gemcitabine and erlotinib alone in treating patients with metastatic pancreatic cancer.</t>
  </si>
  <si>
    <t>https://clinicaltrials.gov/study/NCT00550836</t>
  </si>
  <si>
    <t>Erlotinib and Gemcitabine With or Without Panitumumab in Treating Patients With Metastatic Pancreatic Cancer</t>
  </si>
  <si>
    <t>NCT00550836</t>
  </si>
  <si>
    <t>Smilow Cancer Hospital at Fairfield, Fairfield, Connecticut, 06824, United States|Smilow Cancer Hospital at Guilford, Guilford, Connecticut, 06437, United States|Smilow Cancer Hospital at St. Francis Hospital, Hartford, Connecticut, 06105, United States|Yale University, New Haven, Connecticut, 06520-8032, United States|Smilow Cancer Hospital at North Haven, North Haven, Connecticut, 06473, United States|Smilow Cancer Hospital at Orange, Orange, Connecticut, 06477, United States|Smilow Cancer Hospital at Torrington, Torrington, Connecticut, 06790, United States|Smilow Cancer Hospital at Trumbull, Trumbull, Connecticut, 06611, United States|Smilow Cancer Hospital at Waterbury, Waterbury, Connecticut, 06708, United States</t>
  </si>
  <si>
    <t>1306012255|NCI-2013-02349|1306012255|P30CA016359</t>
  </si>
  <si>
    <t>Yale University</t>
  </si>
  <si>
    <t>Overall Survival, Summarized using Kaplan-Meier curves., Up to 5 years|Objective Response Rate, The overall response rate (ORR) was assessed as the percentage of participants with a best overall disease response, Up to 5 years|Progression Free Survival Rate, Evaluated using a one-sided 0.10-alpha level exact test. Summarized using Kaplan-Meier curves, up to 5 years</t>
  </si>
  <si>
    <t>Progression Free Survival Rate, Evaluated using a one-sided 0.10-alpha level exact test. Summarized using Kaplan-Meier curves, At 12 months</t>
  </si>
  <si>
    <t>DRUG: oxaliplatin|DRUG: leucovorin calcium|DRUG: irinotecan hydrochloride|DRUG: fluorouracil|PROCEDURE: therapeutic conventional surgery|OTHER: laboratory biomarker analysis</t>
  </si>
  <si>
    <t>Acinar Cell Adenocarcinoma of the Pancreas|Duct Cell Adenocarcinoma of the Pancreas|Stage I Pancreatic Cancer|Stage IIA Pancreatic Cancer|Stage IIB Pancreatic Cancer</t>
  </si>
  <si>
    <t>This phase II trial studies how well combination chemotherapy before and after surgery works in treating patients with localized pancreatic cancer. Drugs used in chemotherapy, such as leucovorin calcium, fluorouracil, irinotecan hydrochloride, and oxaliplatin, work in different ways to stop the growth of tumor cells, either by killing the cells or by stopping them from dividing. Giving combination chemotherapy before surgery may make the tumor smaller and reduce the amount of normal tissue that needs to be removed. Giving these treatments after surgery may kill any tumor cells that remain after surgery.</t>
  </si>
  <si>
    <t>https://clinicaltrials.gov/study/NCT02047474</t>
  </si>
  <si>
    <t>Combination Chemotherapy Before and After Surgery in Treating Patients With Localized Pancreatic Cancer</t>
  </si>
  <si>
    <t>NCT02047474</t>
  </si>
  <si>
    <t>2024-05</t>
  </si>
  <si>
    <t>2024-03</t>
  </si>
  <si>
    <t>2023-03</t>
  </si>
  <si>
    <t>TEPs genes in cancer pancrease</t>
  </si>
  <si>
    <t>Correlation between expression levels of ITGA2b and SELP on TEPs and the commonly used tumour marker CEA and CA 19-9 in the diagnosis of pancreatic and biliary cancer., 3- To investigate correlation between expression levels of ITGA2b, SELP genes, CA 19-9 and CEA in pancreatic and biliary tree cancer patients., Baseline</t>
  </si>
  <si>
    <t>Expression levels of ITGA2b and SELP on Tumor Educated PLatelets for diagnosis of pancreatic and biliary cancer, To study the expression pattern of ITGA2b and SELP genes of Tumor educated platelets in pancreatic and biliary tree cancer and its diagnostic value., Baseline</t>
  </si>
  <si>
    <t>DIAGNOSTIC_TEST: mRNA expression</t>
  </si>
  <si>
    <t>1. To study the expression pattern of Integrin alpha 2b (ITGA2b) and Selectin P (SELP) genes of Tumor educated platelets in pancreatic and biliary tree cancer and its diagnostic value.
2. To investigate correlation between expression levels of ITGA2b and SELP genes and stages of pancreatic and biliary tree cancer.
3. To investigate correlation between expression levels of ITGA2b, SELP genes, CA 19-9 and CEA in pancreatic and biliary tree cancer patients.</t>
  </si>
  <si>
    <t>https://clinicaltrials.gov/study/NCT05493878</t>
  </si>
  <si>
    <t>ITGA2b and SELP Expression in Cancer Pancreas and Biliary Tract Cancer</t>
  </si>
  <si>
    <t>NCT05493878</t>
  </si>
  <si>
    <t>Peking University Third Hospital, Beijing, Beijing Municipality, 1000191, China|Beijing Tsinghua Changgung Hospital, Beijing, Beijing Municipality, 102218, China</t>
  </si>
  <si>
    <t>IRB00006761-M2024086</t>
  </si>
  <si>
    <t>Beijing Tsinghua Changgeng Hospital</t>
  </si>
  <si>
    <t>Peking University Third Hospital</t>
  </si>
  <si>
    <t>Patient is diagnosed with malignant disease from biliary system, Malignant tumor is confirmed by histopathology or cytopathology. If the pathology is unclear or inaccessible, 2 gastroenterologists will finally confirm the diagnosis of the bile duct stricture after 1 year follow-up., in one year</t>
  </si>
  <si>
    <t>Biliary Stricture|Bile Duct Cancer|Pancreas Cancer</t>
  </si>
  <si>
    <t>Biliary stricture is mainly malignant in the adults and caused by several types of fatal malignancies such as pancreatic cancer, cholangiocarcinoma, and metastatic tumor, which have poor prognosis that the overall survival of unresectable lesions is no more than 15 months. The poor outcome often relates to a lack of reliable strategies for early diagnosis, which results in most patients with malignant biliary stricture being already advanced-stage disease at presentation. Therefore, it is critical to discover novel and effective strategies for the early diagnosis of malignant biliary strictures.
Brush cytology and biopsy during endoscopic retrograde cholangiopancreatography (ERCP) are the main methods for recognizing malignant diseases of the bile duct, but their sensitivity is relatively low, 45% and 48.1%, respectively. Even when combined with other biomarkers like carbohydrate antigen 19-9 (CA19-9), their sensitivity is still less than 80%.
In the previous study, the investigators found that bcf-eccDNA has excellent diagnostic value in predicting uncertain bile duct stricture, and the sensitivity and specificity of a related eccDNA in 40 samples are 80.8% and 100%. The sensitivity and specificity of another eccDNA were 92.3% and 92.9%, respectively. However, the sample size is still relatively small, and further prospective studies are needed to evaluate its diagnostic efficacy.</t>
  </si>
  <si>
    <t>ECCBILE</t>
  </si>
  <si>
    <t>https://clinicaltrials.gov/study/NCT06277531</t>
  </si>
  <si>
    <t>Evaluation of diagnostiC Capacity of eccDNAs as Biomarkers in Indetermined biLiary Stricture(ECCBILE)</t>
  </si>
  <si>
    <t>NCT06277531</t>
  </si>
  <si>
    <t>The Catholic University of Korea, Seoul St. Mary's Hospital, Seoul, South Korea</t>
  </si>
  <si>
    <t>BR-GTB-OS-401</t>
  </si>
  <si>
    <t>Boryung Pharmaceutical Co., Ltd</t>
  </si>
  <si>
    <t>Adverse drug reactions(ADR), Incidence of adverse drug reactions (ADR) associated with first-line palliative chemotherapy, From the date of the first-line chemotheraphy started until the end of follow-up(12 months)|Serious adverse drug reactions(SADR), Incidence of serious adverse drug reactions (SADR) associated with first-line palliative chemotherapy, From the date of the first-line chemotheraphy started until the end of follow-up(12 months)|Adverse drug reactions(ADR) caused delay/discontinuation of planned chemotherapy, Incidence of ADRs that caused delay/discontinuation of planned chemotherapy, From the date of the first-line chemotheraphy started until the end of follow-up(12 months)</t>
  </si>
  <si>
    <t>Total administration period, Total administration period of the first palliative chemotherapy., through the first-line chemotheraphy completion, assessed up to 12 months|The best response, The best response according to RECIST 1.1 criteria, objective response rate (ORR) and disease control rate (DCR), through the first-line chemotheraphy completion, assessed up to 12 months|Quality of Life Assessment, Quality of life (FACT-Hep) changes in month 2 and 6 after palliative chemotherapy compared to previous therapy, Baseline, Month 2, Month 6|Eastern Cooperative Oncology Group Performance Status (ECOG PS) scores, Changes in ECOG PS scores at month 2, 6 and 12 after palliative chemotherapy compared to previous therapy. The minimum value is 0 and the maximum value is 5, and higher scores mean a worse outcome., Baseline, Month 2, Month 6, Month 12</t>
  </si>
  <si>
    <t>Chemotherapy patterns(Type of the first-line palliative chemotherapy), Type of the first-line palliative chemotherapy and reasons for therapy selection/discontinuation, Baseline|Chemotherapy patterns(Type of the second-line palliative chemotherapy), Type of the second-line palliative chemotherapy for each first-line palliative chemotherapy, up to 12 months|Progression-free survival (PFS), Progression-free survival (PFS) by first-line palliative chemotherapy, From date of the first tumor response until the date of first documented progression, assessed up to 12 months|Overall Survival (OS), Overall Survival (OS) by first-line palliative chemotherapy, From date of enrollment until the date of death, assessed up to 12 months</t>
  </si>
  <si>
    <t>The study objectives are to find out: 1) palliative chemotherapy patterns and prognosis in patients with locally advanced or metastatic pancreatic cancer in Korea's real clinical settings, and 2) reasons adopted by clinicians in choosing therapeutic drugs.</t>
  </si>
  <si>
    <t>GALAXY</t>
  </si>
  <si>
    <t>https://clinicaltrials.gov/study/NCT04789980</t>
  </si>
  <si>
    <t>Good Choice of pALliative Chemotherapy to Patient With Pancreatic Cancer ; GemcitAbine Therapy vs FOLFORINOX therapY</t>
  </si>
  <si>
    <t>NCT04789980</t>
  </si>
  <si>
    <t>Cleveland Clinic Taussig Cancer Institute, Case Comprehensive Cancer Center, Cleveland, Ohio, 44195, United States</t>
  </si>
  <si>
    <t>2016-03</t>
  </si>
  <si>
    <t>2015-09</t>
  </si>
  <si>
    <t>CASE4214|NCI-2014-02277|CASE4214|P30CA043703</t>
  </si>
  <si>
    <t>Progression-free Survival, Time from enrollment to the earlier of death or disease progression. Will be estimated with Kaplan Meier curves., Up to 2 years|Overall Survival, Time from enrollment to death from any cause. Will be estimated with Kaplan Meier curves., Up to 2 years|Incidence of Toxicities Greater Than Grade 2, Using the Common Terminology Criteria for Adverse Events Version 4.0, Toxicity evaluation will be enumeration of all major toxicities, with proportions calculated for each., Up to 30 days after end of treatment or to the day prior to surgery|Response Rate Assessed Using Response Evaluation Criteria in Solid Tumors Version 1.1, Will be calculated as a binary outcome. Exact 95% confidence intervals will be calculated for binary outcomes., Up to 2 years|Number of Participants Achieving Major Pathologic Response, Will be calculated as a binary outcome. Exact 95% confidence intervals will be calculated for binary outcomes., Up to 2 years|Number of Participants Achieving R0 Resection, Will be calculated as a binary outcome. Exact 95% confidence intervals will be calculated for binary outcomes., Up to 2 years|Number of Participants Experiencing Perioperative (30-day) Mortality, Will be calculated as a binary outcome. Exact 95% confidence intervals will be calculated for binary outcomes., Up to 30 days</t>
  </si>
  <si>
    <t>Number of Patients Undergoing Surgical Resection After Receiving at Least 4 of the 6 Courses of Preoperative Chemotherapy, Proportion will be estimated using a binomial test., Up to 12 weeks</t>
  </si>
  <si>
    <t>DRUG: Irinotecan Hydrochloride|DRUG: Oxaliplatin|DRUG: Leucovorin Calcium|DRUG: Fluorouracil|OTHER: Laboratory Biomarker Analysis</t>
  </si>
  <si>
    <t>Pancreatic Adenocarcinoma|Poorly Differentiated Malignant Neoplasm|Resectable Pancreatic Cancer|Stage IA Pancreatic Cancer|Stage IB Pancreatic Cancer|Stage IIA Pancreatic Cancer|Stage IIB Pancreatic Cancer|Stage III Pancreatic Cancer|Undifferentiated Pancreatic Carcinoma</t>
  </si>
  <si>
    <t>This phase II trial studies how well combination chemotherapy works in treating patients with pancreatic cancer before undergoing surgery. Drugs used in chemotherapy, such as irinotecan hydrochloride, oxaliplatin, leucovorin calcium, and fluorouracil (FOLFIRINOX), work in different ways to stop the growth of tumor cells, either by killing the cells, by stopping them from dividing, or by stopping them from spreading. Giving more than one drug (combination chemotherapy) before surgery may make the tumor smaller and reduce the amount of normal tissue that needs to be removed.</t>
  </si>
  <si>
    <t>https://clinicaltrials.gov/study/NCT02345460</t>
  </si>
  <si>
    <t>Preoperative Folfirinox for Resectable Pancreatic Adenocarcinoma - A Phase II Study</t>
  </si>
  <si>
    <t>NCT02345460</t>
  </si>
  <si>
    <t>UCSF Helen Diller Family Comprehensive Cancer Center, San Francisco, California, 94115, United States</t>
  </si>
  <si>
    <t>2006-02</t>
  </si>
  <si>
    <t>054511|UCSF-054511|UCSF-H12191-28233-01</t>
  </si>
  <si>
    <t>Objective Response as Measured by RECIST Criteria, Participants experiencing objecting response, per Response Evaluation Criteria In Solid Tumors Criteria (RECIST v1.0) for target lesions and assessed by MRI: Complete Response (CR), Disappearance of all target lesions; Partial Response (PR), \&gt;=30% decrease in the sum of the longest diameter of target lesions; Overall Response (OR) = CR + PR., 21 weeks|Time to Tumor Progression, Time to tumor progression (TTP) was defined as the time from initial therapy to the first objective documentation of tumor progression (for patients with measurable disease) or to the data of death, if death was ascribed to progression of disease., from initial therapy to the first objective documentation of tumor progression|Proportion of Patients With â‰¥ 25% Decline in Serum CA19-9 Biomarker, 21 weeks</t>
  </si>
  <si>
    <t>Overall Survival Rate at 6 Months, Number of participants alive at 6 months, 6 months|Safety and Toxicity, Treatment associated toxicities. Adverse event assessments were performed on day 1 of each treatment cycle and at the end of treatment; the longest duration of treatment was 7 cycles (x 3 weeks), 21 weeks</t>
  </si>
  <si>
    <t>BIOLOGICAL: bevacizumab|DRUG: erlotinib hydrochloride|OTHER: laboratory biomarker analysis</t>
  </si>
  <si>
    <t>RATIONALE: Monoclonal antibodies, such as bevacizumab, can block tumor growth in different ways. Some block the ability of tumor cells to grow and spread. Others find tumor cells and help kill them or carry tumor-killing substances to them. Bevacizumab may also stop the growth of pancreatic cancer by blocking blood flow to the tumor. Erlotinib may stop the growth of tumor cells by blocking some of the enzymes needed for cell growth. Giving bevacizumab together with erlotinib may kill more tumor cells.
PURPOSE: This phase II trial is studying how well giving bevacizumab together with erlotinib works in treating patients with metastatic pancreatic cancer that did not respond to previous treatment with gemcitabine.</t>
  </si>
  <si>
    <t>https://clinicaltrials.gov/study/NCT00365144</t>
  </si>
  <si>
    <t>Bevacizumab and Erlotinib in Treating Patients With Metastatic Pancreatic Cancer That Did Not Respond to Previous Treatment With Gemcitabine</t>
  </si>
  <si>
    <t>NCT00365144</t>
  </si>
  <si>
    <t>Veterans Affairs Medical Center - Birmingham, Birmingham, Alabama, 35233, United States|University of California San Diego Cancer Center, La Jolla, California, 92093-0658, United States|UCSF Cancer Center and Cancer Research Institute, San Francisco, California, 94115-0128, United States|Veterans Affairs Medical Center - San Francisco, San Francisco, California, 94121, United States|CCOP - Christiana Care Health Services, Wilmington, Delaware, 19899, United States|Vincent T. Lombardi Cancer Research Center, Georgetown University, Washington D.C., District of Columbia, 20007, United States|Walter Reed Army Medical Center, Washington D.C., District of Columbia, 20307-5000, United States|CCOP - Mount Sinai Medical Center, Miami Beach, Florida, 33140, United States|University of Illinois at Chicago Health Sciences Center, Chicago, Illinois, 60612, United States|Veterans Affairs Medical Center - Chicago (Westside Hospital), Chicago, Illinois, 60612, United States|University of Chicago Cancer Research Center, Chicago, Illinois, 60637, United States|University of Iowa Hospitals and Clinics, Iowa City, Iowa, 52242, United States|Veterans Affairs Medical Center - Togus, Togus, Maine, 04330, United States|Marlene &amp; Stewart Greenebaum Cancer Center, University of Maryland, Baltimore, Maryland, 21201, United States|Massachusetts General Hospital Cancer Center, Boston, Massachusetts, 02114, United States|Dana-Farber Cancer Institute, Boston, Massachusetts, 02115, United States|University of Massachusetts Memorial Medical Center, Worcester, Massachusetts, 01655, United States|Veterans Affairs Medical Center - Minneapolis, Minneapolis, Minnesota, 55417, United States|Veterans Affairs Medical Center - Columbia (Truman Memorial), Columbia, Missouri, 65201, United States|Ellis Fischel Cancer Center - Columbia, Columbia, Missouri, 65203, United States|Barnes-Jewish Hospital, St Louis, Missouri, 63110, United States|Veterans Affairs Medical Center - Omaha, Omaha, Nebraska, 68105, United States|University of Nebraska Medical Center, Omaha, Nebraska, 68198-3330, United States|CCOP - Southern Nevada Cancer Research Foundation, Las Vegas, Nevada, 89106, United States|Norris Cotton Cancer Center, Lebanon, New Hampshire, 03756, United States|Veterans Affairs Medical Center - Buffalo, Buffalo, New York, 14215, United States|CCOP - North Shore University Hospital, Manhasset, New York, 11030, United States|North Shore University Hospital, Manhasset, New York, 11030, United States|Memorial Sloan-Kettering Cancer Center, New York, New York, 10021, United States|New York Presbyterian Hospital - Cornell Campus, New York, New York, 10021, United States|Mount Sinai Medical Center, NY, New York, New York, 10029, United States|CCOP - Syracuse Hematology-Oncology Associates of Central New York, P.C., Syracuse, New York, 13210, United States|State University of New York - Upstate Medical University, Syracuse, New York, 13210, United States|Veterans Affairs Medical Center - Syracuse, Syracuse, New York, 13210, United States|Lineberger Comprehensive Cancer Center, UNC, Chapel Hill, North Carolina, 27599-7295, United States|Veterans Affairs Medical Center - Durham, Durham, North Carolina, 27705, United States|Duke Comprehensive Cancer Center, Durham, North Carolina, 27710, United States|CCOP - Southeast Cancer Control Consortium, Winston-Salem, North Carolina, 27104-4241, United States|Comprehensive Cancer Center of Wake Forest University Baptist Medical Center, Winston-Salem, North Carolina, 27157-1082, United States|Arthur G. James Cancer Hospital - Ohio State University, Columbus, Ohio, 43210, United States|Rhode Island Hospital, Providence, Rhode Island, 02903, United States|Medical University of South Carolina, Charleston, South Carolina, 29425-0721, United States|Veterans Affairs Medical Center - Memphis, Memphis, Tennessee, 38104, United States|University of Tennessee, Memphis Cancer Center, Memphis, Tennessee, 38163, United States|Vermont Cancer Center, Burlington, Vermont, 05401-3498, United States|Veterans Affairs Medical Center - White River Junction, White River Junction, Vermont, 05009, United States|Veterans Affairs Medical Center - Richmond, Richmond, Virginia, 23249, United States|MBCCOP - Massey Cancer Center, Richmond, Virginia, 23298-0037, United States</t>
  </si>
  <si>
    <t>1998-09</t>
  </si>
  <si>
    <t>CALGB-89805|U10CA031946|CLB-89805|CDR0000066601</t>
  </si>
  <si>
    <t>progression free survival, up to 3 years|overall survival, up to 3 years</t>
  </si>
  <si>
    <t>DRUG: gemcitabine hydrochloride|RADIATION: radiation therapy</t>
  </si>
  <si>
    <t>RATIONALE: Drugs used in chemotherapy use different ways to stop tumor cells from dividing so they stop growing or die. Radiation therapy uses high-energy x-rays to damage tumor cells. Combining chemotherapy with radiation therapy may kill more tumor cells.
PURPOSE: Phase II trial to study the effectiveness of gemcitabine plus radiation therapy in treating patients with pancreatic cancer that cannot be removed surgically.</t>
  </si>
  <si>
    <t>https://clinicaltrials.gov/study/NCT00003546</t>
  </si>
  <si>
    <t>Gemcitabine Plus Radiation Therapy in Treating Patients With Pancreatic Cancer</t>
  </si>
  <si>
    <t>NCT00003546</t>
  </si>
  <si>
    <t>UCSF-Mount Zion, San Francisco, California, 94115, United States|Ohio State University Medical Center, Columbus, Ohio, 43210, United States</t>
  </si>
  <si>
    <t>NCI-2011-01266|NCI-2011-01266|CDR0000686634|UCSF-10454|10454|8598|N01CM00070|R21CA149939</t>
  </si>
  <si>
    <t>Protein Expression Levels in Pretherapeutic Core Biopsies, Logistic regression models will be used to associate baseline protein markers and best objective response. Cox models will be used to associate baseline protein markers with overall and progression-free survival. Each selected protein markers will be evaluated individually and ranked by the corresponding p-values. Combinations of markers will also be explored., Up to 2 years|Circulating Tumor Cell (CTC) Analysis, The association between baseline CTC numbers, their longitudinal changes, and patient outcomes as measured by OS, PFS, and radiographic and biomarker response will be evaluated. The association between expression level of protein markers in CTC with biopsy samples using Pearson's correlation and by unsupervised hierarchical clustering of samples using Pearson correlation as the distance metric will be assessed. Association of longitudinal protein markers in CTC with patient OS will be evaluated using the joint models of longitudinal observations., Up to 2 years|Plasma Biomarkers Potentially Predictive of Dual MEK/EGFR Inhibition, The association between candidate plasma biomarkers of interest, their longitudinal changes, and patient outcomes as measured by OS, PFS, and radiographic and biomarker response.
Specifically, correlation of the relative change in allelic frequency of mutations present in both pre-treatment and on-treatment blood samples versus percent change in CA19-9., Up to 2 years</t>
  </si>
  <si>
    <t>Progression-free Survival (PFS), Calculated according to the method of Kaplan and Meier. Actual and estimated probability of being alive and progression-free, along with a 95% confidence interval, will be calculated.
Response and progression are evaluated in this study using the international criteria proposed by the Response Evaluation Criteria in Solid Tumors (RECIST) Committee \[JNCI 92(Macdonald et al.):205-216, 2000\]. Changes in only the largest diameter (unidimensional measurement) of the tumor lesions are used. Progressive Disease is defined as a 20% or higher increase in the sum of the diameters of target lesions, taking as reference the smallest sum on study (this includes the baseline sum if that is the smallest on study). In addition to the relative increase of 20%, the sum must also demonstrate an absolute increase of at least 5 mm. (Note: the appearance of one or more new lesions is also considered progressions)., From first dose of study treatment to the date of objective progression, or death due to cancer or unknown cause, or to the date of withdrawal from the trial from unknown reasons, assessed up to 2 years|CA19-9 Biomarker Response (Defined as a 50% Decline in Serum CA19-9 Level From Baseline in Patients With &gt; 2 x ULN CA19-9 Measurement), The proportion of patients with CA19-9 response., Up to 2 years|Objective Radiographic Response by RECIST Criteria, Patient's best overall response will be tabulated by level; proportions of complete response (CR) and of CR+partial response will be calculated along with 95% confidence intervals.
Per Response Evaluation Criteria In Solid Tumors (RECIST v1.0) for target lesions and assessed by MRI: Complete Response (CR), Disappearance of all target lesions; Partial Response (PR, \&gt;= 30% decrease in the sum of the longest diameter of target lesions; Overall Response (OR) = CR+PR., Up to 2 years|Incidence of Toxicities Graded Using the National Cancer Institute Common Terminology Criteria for Adverse Events Version 4.0, Tabulation of type of adverse events (AE) and the incidence of grade 3 and 4 for each AE, Up to 30 days after completion of study treatment|Number of Patients With Dose Modifications and Reason for Dose Modification., Tabulation of the reasons for dose modification with number of patients, Up to final day of study treatment</t>
  </si>
  <si>
    <t>Overall Survival (OS), Survival will be calculated according to the method of Kaplan and Meier. Both actual and estimated probability of being alive (along with a 95% confidence interval) at 24 weeks (6 months) and for any multiple of 6 months will be calculated for which the number of uncensored subjects is not smaller than 10., Up to 2 years|Survival at 24 Weeks, Percent survival at 24 weeks (6 months), 24 weeks</t>
  </si>
  <si>
    <t>DRUG: erlotinib hydrochloride|DRUG: selumetinib|OTHER: laboratory biomarker analysis</t>
  </si>
  <si>
    <t>Adenocarcinoma of the Pancreas|Recurrent Pancreatic Cancer|Stage III Pancreatic Cancer|Stage IV Pancreatic Cancer</t>
  </si>
  <si>
    <t>This phase II trial studies how well giving selumetinib and erlotinib hydrochloride together works in treating patients with locally advanced or metastatic pancreatic cancer that is refractory to chemotherapy. Selumetinib and erlotinib hydrochloride may stop the growth of cancer cells by blocking some of the enzymes needed for cell growth.</t>
  </si>
  <si>
    <t>https://clinicaltrials.gov/study/NCT01222689</t>
  </si>
  <si>
    <t>Selumetinib and Erlotinib Hydrochloride in Treating Patients With Locally Advanced or Metastatic Pancreatic Cancer</t>
  </si>
  <si>
    <t>NCT01222689</t>
  </si>
  <si>
    <t>2015-0503|NCI-2016-00351|2015-0503</t>
  </si>
  <si>
    <t>Progression Free Survival, The Progression Free Survival defined as the time from enrollment until radiologic disease progression and it is assessed by the investigator review using modified RECIST v1.1 criteria or by death by any cause. This was applied to all patients from MD Anderson Cancer Center Houston Tx USA., 5 years 8 months|Overall Survival, Overall Survival is defined as the time from the date of enrollment to the date of death or last follow up. This was applied to all patients from MD Anderson Cancer Center Houston Tx USA, 5 years 8 months</t>
  </si>
  <si>
    <t>Objective Response Rate, The primary endpoint was the objective response rate assessed by the investigator using the modified RECIST v1.1 criteria., 5 years 8 months</t>
  </si>
  <si>
    <t>DRUG: Olaparib</t>
  </si>
  <si>
    <t>Metastatic Pancreatic Adenocarcinoma|Pancreatic Ductal Adenocarcinoma|Stage IV Pancreatic Cancer AJCC v6 and v7</t>
  </si>
  <si>
    <t>This phase II trial studies how well olaparib works in treating patients with stage IV pancreatic cancer. Olaparib may stop the growth of tumor cells by blocking some of the enzymes needed for cell growth.</t>
  </si>
  <si>
    <t>https://clinicaltrials.gov/study/NCT02677038</t>
  </si>
  <si>
    <t>Olaparib in Treating Patients With Stage IV Pancreatic Cancer</t>
  </si>
  <si>
    <t>NCT02677038</t>
  </si>
  <si>
    <t>IRCCS San Raffaele, Milan, 26431, Italy</t>
  </si>
  <si>
    <t>LiMeT|22737</t>
  </si>
  <si>
    <t>UniversitÃ  Vita-Salute San Raffaele</t>
  </si>
  <si>
    <t>Evaluation of the molecular and cellular composition of CRC and, if possible, PDAC liver MTS by spatial transcriptomics technologies (NICHE-seq and Visium), Application of NICHE-seq to freshly isolated human tissues using photoactivatable (cages) fluorophores able to permeate within the cells, in particular comparing â‰¥5 chemotherapy treated vs â‰¥5 naive CRC MTS samples and â‰¥3 PDAC MTS samples in order elucidate the high-order spatial organization of immune cell types in the NICHE-seq area and their molecular pathways, at the same time. NICHE-seq and conventional single-cell RNA seq will proceed side-by-side to compare results. Some selected specimens will be analyzed with more advanced spatial transcriptomics techniques developed in recent years, like Visium Spatial Gene Expression (10X Genomics)., After liver metastasis/primary tumor resection/biopsy, usually within 12 months|Collection of clinical follow-up data, Overall survival (OS), disease free survival (DFS) and other follow-up parameters (patient's status, CEA levels, Ca 19-9 levels, adjuvant chemotherapy after surgery, date and site of recurrence, treatment at recurrence) will be collected and possibly correlated with the markers and pathways identified and validated in primary outcome measures., CRC patients: throughout the postoperative follow-up, for a maximum of 36 months; PDAC patients: throughout the postoperative follow-up, for a maximum of 24 months|Collection and biobanking of follow-up samples from patients with CRC and metachronous PDAC MTS to the liver, * CRC MTS patients: part of peripheral blood collected for hematochemical testing during follow-up visits
* newly-diagnosed metachronous PDAC MTS patients, previously enrolled in the non-metastatic PDAC cohort: peripheral blood and, whenever possible, tumor tissue from liver metastasis (fine-needle bioptic sample) collected at the time of liver recurrence diagnosis, during the follow-up after the primary tumor surgery., CRC: during the postoperative follow-up (up to 36 months), at six-month intervals; PDAC: during the postoperative follow-up (up to 24-months), at time of liver recurrence|Biobanking of biospecimens collected from CRC and PDAC patients and from healthy donors, * blood samples as detailed in the "biospecimen description" section: cryopreservation in liquid nitrogen of whole blood, plasma and purified mononuclear cells.
* tissue samples as detailed in the "biospecimen description" section: i) formalin-fixation and paraffin embedding; ii) OCT-based embedding and cryopreservation in liquid nitrogen.
Biobanked samples will be studied as described in 1-5, but possibly also with new state-of-the-art technologies developed in the next future.
Moreover, they will be used to set up in vitro and in vivo systems (e.g., patient-derived organoids, tissue chips, possibly patient-derived xenograft models) to validate the efficacy and safety of the novel ATMPs developed by research program., Throughout the protocol (7 years)</t>
  </si>
  <si>
    <t>Definition of tumor mutational burden, epigenetic and gene expression profile of the CRC and PDAC metastatic liver at bulk and at single cell level, CRC/PDAC MTS samples will be analyzed by:
* Whole exome DNA sequencing
* RNA sequencing
* ATAC sequencing
* Single cell RNA sequencing on sorted myelomonocytic and T cells infiltrating CRC/PDAC MTS samples.
Naive vs chemotherapy treated lesions as well as primary vs MTS lesions will be compared to evaluate chemotherapy-induced modifications and the molecular evolution in the distinct tumor sites, respectively., After liver metastasis/primary tumor resection/biopsy, usually within 12 months|Characterization of the immune landscapes of CRC and, if possible, PDAC liver MTS by high dimensional flow cytometry, Single cell suspension of CRC and PDAC MTS and paired autologous PBMCs and portal blood harvested before and after pre-operatory chemotherapy, will be analyzed by a series of parallel polychromatic high dimensional 28 color flow cytometry panels to study:
* Conventional MHC-restricted Tab cells, the main anti-tumor effectors;
* Innate-like T cells;
* B cells;
* Myelomonocytic populations involved in the stimulation or suppression of anti-tumor responses.
Whenever available, matched primary vs MTS lesions will be compared to evaluate the immune landscapes in the distinct tumor sites., For tissue specimens: immediately after tumor tissue resection/biopsy (analyses on fresh samples); for blood specimens: after blood drawing, usually within 12 months (analyses on fresh and/or thawed samples)|Histological validation of the molecular results obtained in 1. and 2., Validation of relevant markers and molecular pathways in terms of anatomical distribution, performed by polychromatic immunofluorence (IF, up to 6 colors) and immunohistochemistry (IHC, up to 4 colors) stainings on MTS CRC and PDAC biopsies, perilesional parenchyma and, whenever available, matched primary tumor samples. In addition to multiplex IF and IHC, some specimens will be characterized more deeply with advanced spatial proteomics technologies, such as GeoMx Digital Spatial Profiler (Nanostring)., After liver metastasis/primary tumor resection/biopsy, usually within 12 months|Definition of the antigenic landscape and TCR repertoire of CRC and PDAC liver MTS, Identification of tumor-reactive TCRs will be pursued through different and complementary strategies:
* The most relevant inhibitory checkpoint genes/pathways expressed by MTS-TILs will be used to enrich for tumor specificities by cell sorting harvested from CRC/PDAC MTS tumors, portal, hepatic and peripheral blood sample. After their activation, responding T cell cultures will be subject to bulk and single-cell TCR seq;
* In samples characterized by a low percentage of MTS-TILs, single cell immune profiling will be performed in order to simultaneously determine gene expression and correctly pair chain TCR sequences from individual T cells;
* The library of tumor-specific TCRs identified will be transiently expressed in reporter Jurkat cells to confirm their tumor antigen specificity;
* Identification and functional validation of transmembrane molecules enriched in cancer cells as possible targets for CAR design., After liver metastasis/primary tumor resection/biopsy, usually within 12 months</t>
  </si>
  <si>
    <t>Pancreatic Ductal Adenocarcinoma (PDAC)|Colorectal Cancer (CRC)|Liver Metastasis</t>
  </si>
  <si>
    <t>Liver metastases (MTS) are the main cause of death for patients affected by colorectal carcinoma (CRC) and pancreatic ductal adenocarcinoma (PDAC), thus representing the major unmet clinical need for these malignancies.
Based on preliminary and published data, the investigators hypothesize that innovative immune, gene and cell therapy approaches might overcome the tolerogenic liver microenvironment and represent powerful therapeutic tools for liver MTS of PDAC and CRC.
The investigators have therefore planned an observational clinical study to enroll distinct cohorts of patients (i.e., metastatic CRC, metastatic and non-metastatic PDAC) and finely characterize, through integrated state-of-the-art -omics, the immune and non-immune microenvironment of their primary tumor and/or liver metastases as well as correlate changes in the activation status and phenotype of peripheral blood leukocytes. Healthy volunteers will be enrolled as negative controls.
The investigators aim at identifying: i) actionable tumor associated antigens (TAAs) and local immune suppressive and regulatory pathways; ii) biological parameters for early diagnosis of relapse; iii) the effect of therapies on the shaping of anti-tumor immune responses.
Data collected will be instrumental for the generation of novel advanced therapy medicinal products (ATMPs). Indeed, this protocol is part of a multi-partner translational program, supported by the AIRC 5 per Mille 2019 grant, focused on the development, validation and implementation for clinical testing of ATMPs to ameliorate the cure of CRC and PDAC and possibly help the study of other solid tumors.
Moreover, the systematic and long-term follow-up of enrolled patients will possibly point at early predictors of differential prognosis and patients' categories eligible for tailored therapies, including those with the novel ATMPs.</t>
  </si>
  <si>
    <t>LiMeT</t>
  </si>
  <si>
    <t>https://clinicaltrials.gov/study/NCT04622423</t>
  </si>
  <si>
    <t>Advanced Therapies for Liver Metastases</t>
  </si>
  <si>
    <t>NCT04622423</t>
  </si>
  <si>
    <t>Tower Cancer Research Foundation, Beverly Hills, California, 90211, United States|City of Hope Comprehensive Cancer Center, Duarte, California, 91010, United States|USC / Norris Comprehensive Cancer Center, Los Angeles, California, 90033, United States|University of California Davis Comprehensive Cancer Center, Sacramento, California, 95817, United States|City of Hope South Pasadena, South Pasadena, California, 91030, United States|University of Chicago Comprehensive Cancer Center, Chicago, Illinois, 60637, United States|Decatur Memorial Hospital, Decatur, Illinois, 62526, United States|NorthShore University HealthSystem-Evanston Hospital, Evanston, Illinois, 60201, United States|Ingalls Memorial Hospital, Harvey, Illinois, 60426, United States|Loyola University Medical Center, Maywood, Illinois, 60153, United States|Illinois CancerCare-Peoria, Peoria, Illinois, 61615, United States|Central Illinois Hematology Oncology Center, Springfield, Illinois, 62702, United States|Southern Illinois University School of Medicine, Springfield, Illinois, 62702, United States|Fort Wayne Medical Oncology and Hematology Inc-Parkview, Fort Wayne, Indiana, 46845, United States|University of Maryland/Greenebaum Cancer Center, Baltimore, Maryland, 21201, United States|UM Saint Joseph Medical Center, Towson, Maryland, 21204, United States|University of Michigan Comprehensive Cancer Center, Ann Arbor, Michigan, 48109, United States|Mercy Hospital Saint Louis, St Louis, Missouri, 63141, United States|Laura and Isaac Perlmutter Cancer Center at NYU Langone, New York, New York, 10016, United States|NYP/Weill Cornell Medical Center, New York, New York, 10065, United States|Montefiore Medical Center-Einstein Campus, The Bronx, New York, 10461, United States|Montefiore Medical Center - Moses Campus, The Bronx, New York, 10467, United States|Penn State Milton S Hershey Medical Center, Hershey, Pennsylvania, 17033-0850, United States|University of Pittsburgh Cancer Institute (UPCI), Pittsburgh, Pennsylvania, 15232, United States|Medical College of Wisconsin, Milwaukee, Wisconsin, 53226, United States</t>
  </si>
  <si>
    <t>NCI-2011-01454|NCI-2011-01454|10-00099|CDR0000655378|UCCRC-8418|09-068|8418|N01CM00038|N01CM00071|N01CM62201|N01CM62204|N01CM62209|P30CA014599</t>
  </si>
  <si>
    <t>Allocation: RANDOMIZED|Intervention Model: PARALLEL|Masking: DOUBLE (PARTICIPANT, INVESTIGATOR)|Primary Purpose: TREATMENT</t>
  </si>
  <si>
    <t>Overall Survival, Time from randomization to death from any cause. Estimated in the two treatment groups by the Kaplan-Meier method and compared using a stratified logrank test., Up to 3 years|Objective Response Rate, Per Response Evaluation Criteria In Solid Tumors Criteria (RECIST v1.0) for target lesions and assessed by CT or MRI: Complete Response (CR), Disappearance of all target lesions; Partial Response (PR), \&gt;=30% decrease in the sum of the longest diameter of target lesions; Overall Response (OR) = CR + PR., Up to 6 months|Incidence of Adverse Events, Details are provided in Adverse Events section below. Reported here are percentage of patients in each arm with any grade 1 or higher adverse event, regardless of attribution., Up to 3 years|Activity (Overall Response Rate) in Crossover Patients, RECIST response rate in patients after crossover from placebo to vismodegib arm. Per Response Evaluation Criteria In Solid Tumors Criteria (RECIST v1.0) for target lesions and assessed by CT or MRI: Complete Response (CR), Disappearance of all target lesions; Partial Response (PR), \&gt;=30% decrease in the sum of the longest diameter of target lesions; Overall Response (OR) = CR + PR., Up to 6 months</t>
  </si>
  <si>
    <t>Progression-free Survival, Time from randomization to disease progression or death from any cause. Estimated in the two treatment groups by the Kaplan-Meier method and compared using a stratified logrank test., Up to 3 years</t>
  </si>
  <si>
    <t>DRUG: Gemcitabine Hydrochloride|OTHER: Hydrocortisone/Placebo|DRUG: Vismodegib</t>
  </si>
  <si>
    <t>Pancreatic Adenocarcinoma|Recurrent Pancreatic Carcinoma|Stage IV Pancreatic Cancer AJCC v6 and v7</t>
  </si>
  <si>
    <t>This randomized phase I/II trial studies gemcitabine hydrochloride and vismodegib to see how well they work compared with gemcitabine hydrochloride alone in treating patients with recurrent or metastatic pancreatic cancer. Drugs used in chemotherapy, such as gemcitabine hydrochloride, work in different ways to stop the growth of tumor cells, either by killing the cells or by stopping them from dividing. Vismodegib may slow the growth of tumor cells. It is not yet known whether giving gemcitabine hydrochloride together with vismodegib is more effective than gemcitabine hydrochloride alone in treating patients with pancreatic cancer.</t>
  </si>
  <si>
    <t>https://clinicaltrials.gov/study/NCT01064622</t>
  </si>
  <si>
    <t>Gemcitabine Hydrochloride With or Without Vismodegib in Treating Patients With Recurrent or Metastatic Pancreatic Cancer</t>
  </si>
  <si>
    <t>NCT01064622</t>
  </si>
  <si>
    <t>2019-1001|NCI-2020-03731|2019-1001</t>
  </si>
  <si>
    <t>Presence of hafnium, Will evaluation of the time-course dependent presence of hafnium in blood and urine following NBTXR3 intratumoral injection., Up to 1 year|Disease control rate, Defined as the proportion of patients without progression 6 months post NBTXR3 injection., 6 months|Proportion of locally advanced subjects who undergo surgical resection after receiving NBTXR3/radiation therapy (R3/RT), Up to 1 year|Resection status, Resection status as assessed macroscopically by surgeon R0- Macroscopically complete tumor removal with negative microscopic surgical margins, R1- Macroscopically complete tumor removal with positive microscopic margins (any or all), and R2- Macroscopically incomplete tumor removal with known or suspected residual gross disease., Up to 1 year</t>
  </si>
  <si>
    <t>Determination of the feasibility of NBTXR3 injection in pancreas, Feasibility refers to the ability to do intratumoral injection of NBTXR3. The outcome for each patient would be "feasible" or "not feasible.", Up to 1 year|Progression free survival (PFS), From NBTXR3 injection to local recurrence, local progression, distant progression, or death from any cause, whichever occurs first, assessed up to 1 year|Overall survival (OS), From NBTXR3 injection to death from any cause or EoS, whichever occurs first, assessed up to 1 year</t>
  </si>
  <si>
    <t>Dose-limiting toxicities, Any grade \&gt;= 3 adverse event related to NBTXR3 and/or radiation therapy. Any toxicity (grade \&gt;= 3) that is at least possibly related to study drug (NBTXR3) is a DLT. Adverse events will be scored based on National Cancer Institute - Common Terminology Criteria for Adverse Events (NCI-CTCAE v 5.0)., 4 weeks after last radiation dose|Maximum tolerated dose (MTD), MTD will be determined as the dose for which the isotonic estimate of the toxicity rate is closest to the target toxicity rate 30%., Up to 1 year|Recommended phase II dose (RP2D), Up to 1 year</t>
  </si>
  <si>
    <t>OTHER: Hafnium Oxide-containing Nanoparticles NBTXR3|RADIATION: Radiation Therapy</t>
  </si>
  <si>
    <t>Borderline Resectable Pancreatic Adenocarcinoma|Locally Advanced Pancreatic Ductal Adenocarcinoma|Resectable Pancreatic Ductal Adenocarcinoma|Stage III Pancreatic Cancer AJCC v8</t>
  </si>
  <si>
    <t>To find the recommended dose of NBTXR3 that can be given in combination with radiation therapy to patients with pancreatic cancer. To learn if the dose NBTXR3 found in Part 1 can help to control the disease.</t>
  </si>
  <si>
    <t>https://clinicaltrials.gov/study/NCT04484909</t>
  </si>
  <si>
    <t>NBTXR3 Activated by Radiation Therapy for the Treatment of Locally Advanced or Borderline-Resectable Pancreatic Cancer</t>
  </si>
  <si>
    <t>NCT04484909</t>
  </si>
  <si>
    <t>2007-0910|NCI-2010-01049</t>
  </si>
  <si>
    <t>Merck Sharp &amp; Dohme LLC</t>
  </si>
  <si>
    <t>Correlation Between Tissue IGF-I Expression in Patients Treated With MK-0646 and OS, IGF1 expression in tissue was measured and correlated with 1 year patients survival. Inadequate biopsy data for outcome measure., After completing treatment|Correlation Between Plasma IGF-I Expression in Patients Treated With MK-0646 and OS, IGF1 expression in plasma was measured in patients and correlated with 1 year patients survival.
Inadequate biopsy data for outcome measure., After completing treatment</t>
  </si>
  <si>
    <t>Overall Survival, Time interval (in months) from date of randomization until the date of death from any cause, From date of randomization until the date of death from any cause, assessed up to 100 months|Overall Response Rate, Complete response + Partial response using RECIST (Response Evaluation Criteria in Solid Tumors), From start of the treatment until disease progression/recurrence; or through study completion (average of 1 year)|Treatment Toxicity, Number of patients who developed toxicity from treatment according to the National Cancer Institute's Common Terminology Criteria, Through the treatment cycles</t>
  </si>
  <si>
    <t>MK-0646 Maximum Tolerable Dose, MK-0646 10 mg/kg was declared to be the MTD in combination with gemcitabine and 5 mg/kg the MTD in combination with Gemcitabine and erlotinib, up to 12 cycles|Progression Free Survival, Time interval (in months) from date of randomization until the date of first documented progression or date of death from any cause, whichever came first, From date of randomization until the date of first documented progression or date of death from any cause, whichever came first, assessed up to 100 months</t>
  </si>
  <si>
    <t>DRUG: MK-0646|DRUG: Gemcitabine|DRUG: Erlotinib</t>
  </si>
  <si>
    <t>Pancreatic Cancer|Pancreatic Adenocarcinoma</t>
  </si>
  <si>
    <t>Objectives:
Primary Objectives:
* Phase I: Determine the maximal tolerated dose (MTD) of MK-0646 in combination with gemcitabine or gemcitabine plus erlotinib and recommended phase II dose.
* Phase II:
  * Assess progression-free survival (PFS) with a) gemcitabine plus MK-0646 b) gemcitabine plus erlotinib plus MK-0646 and c) gemcitabine plus erlotinib.
  * Explore IGF1 tissue level as a predictive biomarker for MK-0646 therapy in phase II expansion cohort.
Secondary Objectives:
* Assess overall response rate (ORR), treatment toxicity, and overall survival (OS) with the addition of MK-0646 to gemcitabine or gemcitabine plus erlotinib.
* Correlate PFS and OS with IGF-1, IGFBP-3 levels and the expression of p-IRS, IGF-1R, EMT biomarkers, Akt, Erk, mTOR, and PI13k in tumor cells.
* To assess the incidence of single nucleotide polymorphisms of the IgF1R pathway related genes (IGF1, IGF1R, IRS1 and IRS2). These genotypes will be correlated with the clinical endpoints of this study, including OS, ORR and PFS.</t>
  </si>
  <si>
    <t>https://clinicaltrials.gov/study/NCT00769483</t>
  </si>
  <si>
    <t>MK-0646 and Gemcitabine +/- Erlotinib for Patients With Advanced Pancreatic Cancer</t>
  </si>
  <si>
    <t>NCT00769483</t>
  </si>
  <si>
    <t>PTCA199-10</t>
  </si>
  <si>
    <t>DRUG: mFOLFIRINOX plus IMRT</t>
  </si>
  <si>
    <t>Pancreatic Cancer|Radiotherapy</t>
  </si>
  <si>
    <t>The purpose of this study is to evaluate the efficacy of mFOLFIRINOX plus radiotherapy to Patients with CA19-9-normal Advanced Pancreatic Cancer refractory to chemotherapy.</t>
  </si>
  <si>
    <t>https://clinicaltrials.gov/study/NCT06249321</t>
  </si>
  <si>
    <t>mFOLFIRINOX Plus Radiotherapy to Patients With CA19-9-normal Advanced Pancreatic Cancer Refractory to Chemotherapy</t>
  </si>
  <si>
    <t>NCT06249321</t>
  </si>
  <si>
    <t>10000254|000254-C</t>
  </si>
  <si>
    <t>Number of Participants With Serious and/or Non-serious Adverse Events Assessed by the Common Terminology Criteria for Adverse Events (CTCAE v5.0), Here is the number of participants with serious and/or non-serious adverse events assessed by the Common Terminology Criteria for Adverse Events (CTCAE v5.0). A non-serious adverse event is any untoward medical occurrence.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Adverse Events were monitored/assessed from the first study intervention, Study Day 1 of Cycle 1 through 30 days after the study agent (s) was/were administered</t>
  </si>
  <si>
    <t>Number of Participants Who Experience a Non-serious Grade 2 or Higher Toxicity, by Grade and Type of Toxicity Assessed by the Common Terminology Criteria for Adverse Events (CTCAE), Non-serious adverse events of Minnelide were assessed by the Common Terminology Criteria for Adverse Events (CTCAE). A non-serious adverse event is any untoward medical occurrence. Grade 2 is moderate. Grade 3 is severe. Grade 4 is life-threatening. Grade 5 is death related to adverse events., Non-serious adverse events related to Minnelide that occur from start of treatment to 30 days after last treatment|Number of Participants Who Experience a Serious Grade 2 or Higher Toxicity, by Grade and Type of Toxicity Assessed by the Common Terminology Criteria for Adverse Events (CTCAE), Serious adverse events of Minnelite were assessed by the Common Terminology Criteria for Adverse Events (CTCAE). A serious adverse event is an adverse event or suspected adverse reaction that results in death, a life-threatening adverse drug experience, hospitalization, disruption of the ability to conduct normal life functions, congenital anomaly/birth defect or important medical events that jeopardize the patient or subject and may require medical or surgical intervention to prevent one of the previous outcomes mentioned. Grade 2 is moderate. Grade 3 is severe. Grade 4 is life-threatening. Grade 5 is death related to adverse events., Serious adverse events related to Minnelide that occur from start of treatment to 30 days after last treatment|Progression Free Survival (PFS), PFS is defined as the duration of time from start of treatment to time of progression or death, whichever occurs first. PFS will be determined using the Kaplan-Meier method and reported along with a 95% confidence interval for the median. Progression was assessed by the Response Evaluation Criteria in Solid Tumors (RECIST) criteria. Progressive Disease is at least a 20% increase in the sum of the diameters of target lesions, taking as reference the smallest sum on study. The appearance of one or more new lesions is also considered progressions., start of treatment to time of progression or death, a median of 1.76 months|Overall Survival (OS), OS is defined as the length of time from the start of treatment until death. OS will be determined by using the Kaplan-Meier method and reported along with a 95% confidence interval for the median., time from the start of treatment until death, a median of 4.91 months|Objective Response Rate (ORR), Objective response rate (ORR) will be calculated as the percentage of participants with Complete Response (CR) or Partial Response (PR) as defined by Response Evaluation Criteria in Solid Tumors (RECIST)1.1 criteria. Complete Response is disappearance of all target lesions. Any pathological lymph nodes (whether target or non-target) must have a reduction in short axis to \&lt;10 mm. Partial Response is at least a 30% decrease in the sum of the diameters of target lesions, taking as reference the baseline sum of diameters., From start of treatment until radiological progression response or off study; the median is approximately 6 weeks</t>
  </si>
  <si>
    <t>Proportion of Evaluable Participants Who Experience Clinical Benefit (Disease Control Rate = Complete Response (CR)+Partial Response (PR)+Stable Disease x16 Weeks) Reported Along With a 95% Confidence Interval, To determine the single agent antitumor activity (disease control rate = CR + PR + stable disease x16 weeks) of the anti-superenhancer agent Minnelide in participants with advanced, previously treated adenosquamous carcinoma of the pancreas (ASCP) using Response Evaluation Criteria in Solid Tumors (RECIST) criteria. Complete Response is disappearance of all target lesions. Any pathological lymph nodes (whether target or non-target) must have a reduction in short axis to \&lt;10 mm. Partial Response is at least a 30% decrease in the sum of the diameters of target lesions, taking as reference the baseline sum of diameters. Stable Disease is neither sufficient shrinkage to qualify for PR nor sufficient increase to qualify for progressive disease (PD), taking as reference the smallest sum of diameters while on study. Progressive Disease is least a 20% increase in the sum of the diameters of target lesions, taking as reference the smallest sum on study., 16 weeks</t>
  </si>
  <si>
    <t>DRUG: Minnelide|DIAGNOSTIC_TEST: ECG|DIAGNOSTIC_TEST: CT/MRI|PROCEDURE: Tumor Biopsy</t>
  </si>
  <si>
    <t>Adenosquamous Carcinoma of the Pancreas</t>
  </si>
  <si>
    <t>Background:
Pancreatic cancer is one of the most lethal types of cancer. American Society for Clinical Pathology (ASCP) is a highly aggressive type of pancreatic cancer. It is very rare. Researchers want to see if a drug called Minnelide can be used to treat ASCP.
Objective:
To see if Minnelide is an effective treatment for ASCP.
Eligibility:
Adults ages 18 and older with ASCP whose cancer did not respond to previous treatments.
Design:
Participants will be screened with:
Medical history
Physical exam
Blood and urine samples
Evaluation of ability to do daily activities
Electrocardiogram to test heart function
Body and/or brain scans. For these, participants will lie in a machine that takes pictures of the body. They may have a contrast agent injected into a vein.
Tumor sample. If one is not available, participants will have a tumor biopsy. The biopsy will be taken with a small needle put through the skin into the tumor.
Treatment will be given in 28-day cycles, for up to 12 cycles. There is a 7-day resting period between cycles. Participants will take Minnelide by mouth every day for 21 days of each cycle. They will keep a medicine diary.
Participants will have at least 1 study visit every cycle. They will review their medicine diary. They will repeat some screening tests.
Participants may have optional tumor biopsies. Some participants may need to take birth control during the study and for up to 6 months after treatment.
Participants will have an end-of-treatment visit 4 weeks after they stop taking the study drug. They will repeat some screening tests.</t>
  </si>
  <si>
    <t>https://clinicaltrials.gov/study/NCT04896073</t>
  </si>
  <si>
    <t>Superenhancer Inhibitor Minnelide in Advanced Refractory Adenosquamous Carcinoma of the Pancreas (ASCP)</t>
  </si>
  <si>
    <t>NCT04896073</t>
  </si>
  <si>
    <t>Northeast Alabama Regional Medical Center, Anniston, Alabama, 36207, United States|Rebecca and John Moores UCSD Cancer Center, La Jolla, California, 92093-0658, United States|Veterans Affairs Medical Center - San Diego, San Diego, California, 92161, United States|UCSF Comprehensive Cancer Center, San Francisco, California, 94115, United States|Veterans Affairs Medical Center - San Francisco, San Francisco, California, 94121, United States|CCOP - Christiana Care Health Services, Newark, Delaware, 19713, United States|Lombardi Cancer Center, Washington D.C., District of Columbia, 20007, United States|Walter Reed Army Medical Center, Washington D.C., District of Columbia, 20307-5000, United States|Veterans Affairs Medical Center - Washington, DC, Washington D.C., District of Columbia, 20422, United States|Broward General Medical Center, Fort Lauderdale, Florida, 33316, United States|Memorial Regional Hospital Comprehensive Cancer Center, Hollywood, Florida, 33021, United States|CCOP - Mount Sinai Medical Center, Miami Beach, Florida, 33140, United States|Florida Hospital Cancer Institute, Orlando, Florida, 32804, United States|Helen and Harry Gray Cancer Institute at Good Samaritan Medical Center, West Palm Beach, Florida, 33401, United States|Veterans Affairs Medical Center - Chicago (Westside Hospital), Chicago, Illinois, 60612, United States|University of Chicago Cancer Research Center, Chicago, Illinois, 60637-1470, United States|Louis A. Weiss Memorial Hospital, Chicago, Illinois, 60640, United States|West Suburban Center for Cancer Care, River Forest, Illinois, 60305, United States|Saint Anthony Medical Center, Rockford, Illinois, 61108, United States|Fort Wayne Medical Oncology and Hematology, Incorporated, Fort Wayne, Indiana, 46885-5099, United States|CCOP - Northern Indiana CR Consortium, South Bend, Indiana, 46601, United States|Hematology Oncology Associates of the Quad Cities, Bettendorf, Iowa, 52722, United States|Holden Comprehensive Cancer Center at University of Iowa, Iowa City, Iowa, 52242-1009, United States|Baptist Hospital East - Louisville, Louisville, Kentucky, 40207, United States|Marlene and Stewart Greenebaum Cancer Center, University of Maryland, Baltimore, Maryland, 21201, United States|Veterans Affairs Medical Center - Baltimore, Baltimore, Maryland, 21201, United States|Dana-Farber/Harvard Cancer Center at Dana Farber Cancer Institute, Boston, Massachusetts, 02115, United States|University of Massachusetts Memorial Medical Center - University Campus, Worcester, Massachusetts, 01655, United States|Lakeland Medical Center - St. Joseph, Saint Joseph, Michigan, 49085, United States|Veterans Affairs Medical Center - Minneapolis, Minneapolis, Minnesota, 55417, United States|University of Minnesota Cancer Center, Minneapolis, Minnesota, 55455, United States|Veterans Affairs Medical Center - Columbia (Truman Memorial), Columbia, Missouri, 65201, United States|Ellis Fischel Cancer Center at University of Missouri - Columbia, Columbia, Missouri, 65203, United States|Barnes-Jewish Hospital, St Louis, Missouri, 63110, United States|University of Nebraska Medical Center, Omaha, Nebraska, 68198-7680, United States|CCOP - Southern Nevada Cancer Research Foundation, Las Vegas, Nevada, 89106, United States|Veterans Affairs Medical Center - Las Vegas, Las Vegas, Nevada, 89106, United States|Norris Cotton Cancer Center, Lebanon, New Hampshire, 03756-0002, United States|Cooper University Hospital, Camden, New Jersey, 08103, United States|Veterans Affairs Medical Center - Buffalo, Buffalo, New York, 14215, United States|Roswell Park Cancer Institute, Buffalo, New York, 14263-0001, United States|Elmhurst Hospital Center, Elmhurst, New York, 11373, United States|Queens Cancer Center of Queens Hospital, Jamaica, New York, 11432, United States|CCOP - North Shore University Hospital, Manhasset, New York, 11030, United States|North Shore University Hospital, Manhasset, New York, 11030, United States|Memorial Sloan-Kettering Cancer Center, New York, New York, 10021, United States|New York Weill Cornell Cancer Center at Cornell University, New York, New York, 10021, United States|Mount Sinai Medical Center, NY, New York, New York, 10029, United States|State University of New York - Upstate Medical University, Syracuse, New York, 13210, United States|Veterans Affairs Medical Center - Syracuse, Syracuse, New York, 13210, United States|CCOP - Syracuse Hematology-Oncology Associates of Central New York, P.C., Syracuse, New York, 13217, United States|Veterans Affairs Medical Center - Asheville, Asheville, North Carolina, 28805, United States|Lineberger Comprehensive Cancer Center, UNC, Chapel Hill, North Carolina, 27599-7295, United States|NorthEast Oncology Associates, Concord, North Carolina, 28025, United States|Veterans Affairs Medical Center - Durham, Durham, North Carolina, 27705, United States|Duke Comprehensive Cancer Center, Durham, North Carolina, 27710, United States|Cape Fear Valley Health System, Fayetteville, North Carolina, 28302-2000, United States|Lenoir Memorial Hospital Cancer Center, Kinston, North Carolina, 28503-1678, United States|FirstHealth Moore Regional Hospital, Pinehurst, North Carolina, 28374, United States|New Hanover Regional Medical Center, Wilmington, North Carolina, 28402-9025, United States|CCOP - Southeast Cancer Control Consortium, Winston-Salem, North Carolina, 27104-4241, United States|Comprehensive Cancer Center at Wake Forest University, Winston-Salem, North Carolina, 27157-1082, United States|Veterans Affairs Medical Center - Fargo, Fargo, North Dakota, 58102, United States|Arthur G. James Cancer Hospital - Ohio State University, Columbus, Ohio, 43210-1240, United States|Lifespan: The Miriam Hospital, Providence, Rhode Island, 02906, United States|Veterans Affairs Medical Center - Dallas, Dallas, Texas, 75216, United States|Green Mountain Oncology Group, Bennington, Vermont, 05201, United States|Vermont Cancer Center at University of Vermont, Burlington, Vermont, 05401-3498, United States|Veterans Affairs Medical Center - White River Junction, White River Junction, Vermont, 05009, United States|Martha Jefferson Hospital, Charlottesville, Virginia, 22902, United States|Virginia Oncology Associates - Norfolk, Norfolk, Virginia, 23502, United States|MBCCOP - Massey Cancer Center, Richmond, Virginia, 23298-0037, United States|Oncology and Hematology Associates of Southwest Virginia, Inc., Roanoke, Virginia, 24014, United States|St. Mary's Medical Center, Huntington, West Virginia, 25701, United States|Ministry Medical Group - Northern Region, Rhinelander, Wisconsin, 54501, United States|University of Puerto Rico School of Medicine Medical Sciences Campus, San Juan, 00936-5067, Puerto Rico</t>
  </si>
  <si>
    <t>2009-04</t>
  </si>
  <si>
    <t>2001-01</t>
  </si>
  <si>
    <t>CALGB-89904|U10CA031946|CALGB-89904|CDR0000068495</t>
  </si>
  <si>
    <t>Time to disease progression, treatment up to 4 years post treatment|Toxicity, treatment and up to 4 years post treatment</t>
  </si>
  <si>
    <t>Overall Survival, 4 years post treatment</t>
  </si>
  <si>
    <t>DRUG: cisplatin|DRUG: docetaxel|DRUG: gemcitabine hydrochloride|DRUG: irinotecan hydrochloride</t>
  </si>
  <si>
    <t>RATIONALE: Drugs used in chemotherapy use different ways to stop tumor cells from dividing so they stop growing or die. It is not yet known if gemcitabine is more effective when given alone or in combination with another chemotherapy drug in treating cancer of the pancreas.
PURPOSE: Randomized phase II trial to compare the effectiveness of gemcitabine given alone or in combination with other chemotherapy drugs in treating patients who have metastatic cancer of the pancreas.</t>
  </si>
  <si>
    <t>https://clinicaltrials.gov/study/NCT00012220</t>
  </si>
  <si>
    <t>Gemcitabine Alone or in Combination With Other Chemotherapy Drugs in Treating Patients With Metastatic Cancer of the Pancreas</t>
  </si>
  <si>
    <t>NCT00012220</t>
  </si>
  <si>
    <t>PTCA199-7</t>
  </si>
  <si>
    <t>progression-free survival, PFS, PFS of subjects from recruiting to the time of disease progression, At the end of Cycle 1 (each cycle is 21 days)|objective response rate (ORR), CR + PR, At the end of Cycle 1 (each cycle is 21 days)|disease control rate (DCR), CR + PR + SD, At the end of Cycle 1 (each cycle is 21 days)</t>
  </si>
  <si>
    <t>Overall survivalï¼ŒOS, OS of subjects from recruiting to the time of death from any cause, At the end of Cycle 1 (each cycle is 21 days)</t>
  </si>
  <si>
    <t>COMBINATION_PRODUCT: mFOLFIRINOX plus radiotherapy</t>
  </si>
  <si>
    <t>The purpose of this study is to evaluate the efficacy of mFOLFIRINOX plus radiotherapy to Patients with CA19-9-normal Advanced Pancreatic Cancer.</t>
  </si>
  <si>
    <t>https://clinicaltrials.gov/study/NCT06149689</t>
  </si>
  <si>
    <t>mFOLFIRINOX Plus Radiotherapy to Patients With CA19-9-normal Advanced Pancreatic Cancer</t>
  </si>
  <si>
    <t>NCT06149689</t>
  </si>
  <si>
    <t>University of Alabama at Birmingham, Birmingham, Alabama, 35294, United States|City Of Hope, Duarte, California, 91010, United States|Sarcoma Oncology Research Center, Santa Monica, California, 90403, United States|Hartford Healthcare Cancer, New Britain, Connecticut, 06053, United States|H. Lee Moffitt Cancer Center &amp; Research Institute, Tampa, Florida, 33612, United States|Advent Health Florida Hospital Tampa, Tampa, Florida, 33613, United States|June E. Nylen Cancer Center, Sioux City, Iowa, 51101, United States|University Medical Center, New Orleans, Louisiana, 70112, United States|Karmanos Cancer Institute, Detroit, Michigan, 48201, United States|Washington University, St Louis, Missouri, 63110, United States|North Shore Hematology Oncology, East Setauket, New York, 11733, United States|NY Cancer and Blood Specialist, East Setauket, New York, 11733, United States|NYU Langone Health, New York, New York, 10016, United States|Central Park Hematology &amp; Oncology, New York, New York, 10028, United States|Weill Cornell, New York, New York, 10065, United States|New York Cancer and Blood Specialist, The Bronx, New York, 10469, United States|The Ohio State University, Columbus, Ohio, 43221, United States|Texas Oncology-Baylor, Dallas, Texas, 75246, United States|MD Anderson, Houston, Texas, 77030, United States|Virginia Mason Medical Center, Seattle, Washington, 98101, United States</t>
  </si>
  <si>
    <t>Tyme-88-Panc</t>
  </si>
  <si>
    <t>Tyme, Inc</t>
  </si>
  <si>
    <t>Progression Free Survival (PFS), Progression-Free Survival (PFS), is defined as the time from randomization to first documentation of objective tumor progression (progressive disease) or death due to any reasons whichever comes first. Disease progression per Response Evaluation Criteria in Solid Tumors (RECIST) 1.1 criteria is defined as a 20% increase in the sum of the longest diameter of target lesions, or a measurable increase in a non-target lesion, or the appearance of new lesions. Results are reported in weeks., Up to 12 months</t>
  </si>
  <si>
    <t>Overall Survival (OS), OS was defined as the number of days between the first study drug administration and death from any cause. Results are reported in weeks., Up to 12 months</t>
  </si>
  <si>
    <t>DRUG: SM-88 used with MPS (methoxsalen, phenytoin, sirolimus)|DRUG: Capecitabine, Gemcitabine, and 5-FU</t>
  </si>
  <si>
    <t>A prospective, open-label phase 2/3 trial in metastatic pancreatic cancer participants who have failed two lines of prior systemic therapy. The trial is designed to evaluate the safety and efficacy of SM-88 used with MPS (methoxsalen, phenytoin and sirolimus) in pancreatic cancer and will measure multiple endpoints, including overall survival, progression free survival, relevant biomarkers, quality of life, safety, and overall response rate.
(Part 1 enrollment complete) In the initial stage of the trial (36 participants), two dose levels of SM-88's metyrosine-derivative was evaluated.
(Part 2 actively enrolling) The second part will consist of a subsequent expansion of the trial to further assess safety and efficacy of SM-88 used with MPS containing the selected SM-88 RP2D from Part 1. A total of 250 participants in the second part will be randomized 1:1 either to the SM-88 arm (125 participants) or Physician's Choice of therapy for the Control Arm (125 participants). Participants should have previously received two lines of prior systemic therapy.</t>
  </si>
  <si>
    <t>https://clinicaltrials.gov/study/NCT03512756</t>
  </si>
  <si>
    <t>A Randomized Phase 2/3 Multi-Center Study of SM-88 in Participants With Metastatic Pancreatic Cancer</t>
  </si>
  <si>
    <t>NCT03512756</t>
  </si>
  <si>
    <t>Seoul National University Hospital, Seoul, 101, South Korea</t>
  </si>
  <si>
    <t>H-2111-047-1271</t>
  </si>
  <si>
    <t>GENECAST Co., Ltd.</t>
  </si>
  <si>
    <t>Seoul National University Hospital</t>
  </si>
  <si>
    <t>correlation of genetic mutation and prognosis, correlation of genetic mutation and prognosis, through study completion, an average of 1 year</t>
  </si>
  <si>
    <t>correlation of genetic mutation, concordance of genetic mutation between tissue and blood of treatment-naive status, the day of study enrollment (baseline)|detection sensitivity of genetic mutation by mmADPS, detection sensitivity of genetic mutation by mmADPS, the day of study enrollment (baseline)</t>
  </si>
  <si>
    <t>DIAGNOSTIC_TEST: cell free DNA in blood, genetic mutation in tissue</t>
  </si>
  <si>
    <t>Based on the cell free nucleic acid analysis information of blood samples and genetic mutation profile of EUS-FNB tissue from pancreatic cancer, the concordance between them is evaluated. And based on this information, biomarkers for diagnosis, treatment, and prognosis of pancreatic cancer are explored.</t>
  </si>
  <si>
    <t>https://clinicaltrials.gov/study/NCT05604573</t>
  </si>
  <si>
    <t>DNA Mutation Detection in Circulating Tumor DNA and Tissue by mmADPS for Pancreatic Cancer</t>
  </si>
  <si>
    <t>NCT05604573</t>
  </si>
  <si>
    <t>BC Cancer Agency Vancouver, Vancouver, British Columbia, Canada|Kingston Health Sciences Centre, Kingston, Ontario, Canada|London Health Sciences Centre, London, Ontario, Canada|Ottawa Hospital, Ottawa, Ontario, Canada|Princess Margaret Cancer Centre, Toronto, Ontario, M5G 2N9, Canada|Sunnybrook Hospital/Odette Cancer Centre, Toronto, Ontario, Canada|Unity Health (St. Joseph's and St. Michael's), Toronto, Ontario, Canada|Jewish General Hospital, Montreal, Quebec, Canada</t>
  </si>
  <si>
    <t>19-6059</t>
  </si>
  <si>
    <t>Pancreatic Cancer Canada</t>
  </si>
  <si>
    <t>Evaluate the feasibility of EUS FNB as an effective modality for the detection of GATA6 expression at first diagnosis, including number of unsuccessful EUS-FNBs., 2-4 years|Determine GATA6 in-situ hybridization (ISH)/immunohistochemistry (IHC) success rate, 2-4 years|Determine GATA6 expression levels in EUS-FNB specimen compared to surgical specimen, 2-4 years|Determine the DFS according to R0 or R1 resection status, 2-4 years|Determine the DFS according to baseline Ca19.9 levels, 2-4 years|Determine the DFS according to modified Moffitt RNA classification, 2-4 years|To determine the overall response rate (ORR) to neoadjuvant mFFX, 2-4 years|Determine the percentage of patients who progress on neoadjuvant mFFX, 2-4 years|Assess pathological response rate to mFFX in the neoadjuvant setting, 2-4 years|Determine the overall survival (OS) according to GATA6 expression level in the overall population and the GATA6 high/low populations, 2-4 years|Determine the overall survival (OS) according to R0/R1 resection status in the overall population and the GATA6 high/low populations, 2-4 years|Determine the overall survival (OS) according to baseline Ca19.9 levels in the overall population and the GATA6 high/low populations, 2-4 years|Determine the overall survival (OS) according modified Moffitt classification in the overall population and the GATA6 high/low populations, 2-4 years</t>
  </si>
  <si>
    <t>To assess disease free survival (DFS) in resectable PDAC treated with peri-operative mFFX according to baseline GATA6 expression level, Disease free survival, 2-4 years</t>
  </si>
  <si>
    <t>DRUG: Modified Folforinox (mFFX)</t>
  </si>
  <si>
    <t>To date, there have been no Canadian led neoadjuvant or peri-operative trials, this multicentre design gives the opportunity to build more experience with this strategy across Canada in more institutions. The design of this prospective trial will also test our important hypotheses regarding the use of biomarkers to understand the benefit of mFFX in improving outcomes for patients with resectable pancreas cancer. Data from this study would likely inform future studies where patients are given personalised options for the best treatment strategies rather than one empiric approach.</t>
  </si>
  <si>
    <t>NeoPancOne</t>
  </si>
  <si>
    <t>https://clinicaltrials.gov/study/NCT04472910</t>
  </si>
  <si>
    <t>GATA6 Expression as a Predictor of Response to Peri-Operative Chemotherapy in Resectable Pancreatic Adenocarcinoma</t>
  </si>
  <si>
    <t>NCT04472910</t>
  </si>
  <si>
    <t>Istituto Scientifico H. San Raffaele, Milan, 20132, Italy</t>
  </si>
  <si>
    <t>2013-03</t>
  </si>
  <si>
    <t>CDR0000698981|PACT-18|2010-024287-17</t>
  </si>
  <si>
    <t>Safety profile, outpatient visit, laboratory findings, every 3 weeks|Response rate and response duration, CT scan, every 2 months|Overall survival, outpatient visit, phone interview, every 3 weeks during therapy, every 2-3 months thereafter|PFS rate at 9 and 18 weeks, CT scan, every 9 weeks|Identify biomarkers predictive for resistance or sensitivity to trabectedin, tissue, blood, serum collection, at trial start|Impact of pharmacogenomic and pharmacokinetic profile on anti-tumor activity, blood samples, based on a pre-definid sample collection schedule</t>
  </si>
  <si>
    <t>Progression-free survival (PFS) rate at 6 months, CT scan, every 9 weeks</t>
  </si>
  <si>
    <t>DRUG: trabectedin|DRUG: trabectedin</t>
  </si>
  <si>
    <t>RATIONALE: Drugs used in chemotherapy, such as trabectedin, work in different ways to stop the growth of tumor cells, either by killing the cells or by stopping them from dividing.
PURPOSE: This phase II trial is studying how well trabectedin works in treating patients with metastatic pancreatic cancer after first-line chemotherapy.</t>
  </si>
  <si>
    <t>PACT-18</t>
  </si>
  <si>
    <t>https://clinicaltrials.gov/study/NCT01339754</t>
  </si>
  <si>
    <t>Trabectedin in Treating Patients With Metastatic Pancreatic Cancer After First-Line Chemotherapy</t>
  </si>
  <si>
    <t>NCT01339754</t>
  </si>
  <si>
    <t>USC/Norris Comprehensive Cancer Center and Hospital, Los Angeles, California, 90089-9181, United States|University of California Davis Cancer Center, Sacramento, California, 95817, United States</t>
  </si>
  <si>
    <t>UCDCC#211|232494|OSI 4132s|P30CA093373</t>
  </si>
  <si>
    <t>National Cancer Institute (NCI)|Genentech, Inc.</t>
  </si>
  <si>
    <t>Response Rate, Per Response Evaluation Criteria In Solid Tumors Criteria (RECIST v1.0) for target lesions and assessed by MRI: Complete Response (CR), Disappearance of all target lesions; Partial Response (PR), \&gt;=30% decrease in the sum of the longest diameter of target lesions; Overall Response (OR) = CR + PR., Up to 36 months|Overall Survival, Overall survival will be followed for survival every three months until documented progression, death or study termination. If a participant is still alive, survival time is censored at the time of last follow-up., Up to 36 months</t>
  </si>
  <si>
    <t>Progression Free Survival, Defined as the time from first day of treatment to the first observation of disease progression or death due to any cause. If a patient has not progressed or died, progression-free survival is censored at the time of last follow-up. Progression is defined using Response Evaluation Criteria In Solid Tumors Criteria (RECIST v1.0), as a 20% increase in the sum of the longest diameter of target lesions, or a measurable increase in a non-target lesion, or the appearance of new lesions., Up to 36 months</t>
  </si>
  <si>
    <t>DRUG: Erlotinib|DRUG: gemcitabine</t>
  </si>
  <si>
    <t>RATIONALE: Drugs used in chemotherapy, such as gemcitabine, work in different ways to stop the growth of tumor cells, either by killing the cells or by stopping them from dividing. Erlotinib may stop the growth of tumor cells by blocking some of the enzymes needed for cell growth. Giving gemcitabine together with erlotinib may kill more tumor cells.
PURPOSE: This phase II trial is studying how well giving gemcitabine together with erlotinib works in treating patients with metastatic or recurrent pancreatic cancer.</t>
  </si>
  <si>
    <t>https://clinicaltrials.gov/study/NCT00810719</t>
  </si>
  <si>
    <t>Gemcitabine and Erlotinib in Treating Patients With Metastatic or Recurrent Pancreatic Cancer</t>
  </si>
  <si>
    <t>NCT00810719</t>
  </si>
  <si>
    <t>University of Hawaii, Honolulu, Hawaii, 96813, United States</t>
  </si>
  <si>
    <t>CRCH0904</t>
  </si>
  <si>
    <t>University of Hawaii</t>
  </si>
  <si>
    <t>Overall survival, Assessments every 2 months until 2 years or death|Progression free survival, Assessments every 2 months with CT scan until progression by RECIST criteria up to maximum of 2 years|Best confirmed response, Assessments every 2 months with CT scan until progression by RECIST criteria up to maximum of 2 years|Duration of overall response, Assessments every 2 months with CT scan until progression by RECIST criteria up to maximum of 2 years</t>
  </si>
  <si>
    <t>6 month overall survival, 6 months</t>
  </si>
  <si>
    <t>DRUG: gemcitabine and oxaliplatin</t>
  </si>
  <si>
    <t>Metastatic Pancreatic Cancer|ERCC1</t>
  </si>
  <si>
    <t>The goal of this clinical trial is to improve and personalize pancreatic cancer care to deliver the most effective therapy while avoiding unnecessary exposure to potential side effects. Excision repair cross-complementation group 1 (ERCC1) protein and mRNA expression predicts response to oxaliplatin - patients whose cancers make small amounts of ERCC1 are much more likely to respond to cisplatin than those whose tumors produce large amounts. The hypothesis is that the combination of gemcitabine and oxaliplatin is a uniquely effective regimen for patients with metastatic pancreatic cancer whose tumors have a low expression of ERCC1.</t>
  </si>
  <si>
    <t>https://clinicaltrials.gov/study/NCT01524575</t>
  </si>
  <si>
    <t>Gemcitabine and Oxaliplatin in the Management of Metastatic Pancreatic Cancers With Low Expression of ERCC1</t>
  </si>
  <si>
    <t>NCT01524575</t>
  </si>
  <si>
    <t>UniversitÃ¤tsklinikum WÃ¼rzburg/Comprehensive Cancer Center Mainfranken, WÃ¼rzburg, Bavaria, 97080, Germany</t>
  </si>
  <si>
    <t>AIO-PAK-0113|AX-CL-PANC-PI-003324|2013-004796-12</t>
  </si>
  <si>
    <t>Celgene Corporation|ClinAssess GmbH</t>
  </si>
  <si>
    <t>AIO-Studien-gGmbH</t>
  </si>
  <si>
    <t>Safety, evaluate safety and tolerability of intensified neoadjuvant chemotherapy
* Exposure to study drugs
* Type, incidence, and severity of adverse events
* Dose reduction or discontinuation of study drugs due to adverse events
* Laboratory parameters, approx. 22 month|objective tumour response rate, assess objective tumour response rate (ORR) to intensified neoadjuvant chemotherapy Baseline tumor measurement(s) will be performed within 4 weeks before the first dose of study drug with either computed tomography (CT) including spiral CT or MRI according to investigator's choice and clinical practice at the respective trial site as done routinely also outside of clinical trial situations.The same method used at baseline must be used consistently for response assessment to neoadjuvant chemotherapy at the first restaging (after the first part of neoadjuvant chemotherapy) and the second restaging (after the second part of neoadjuvant chemotherapy) and thereafter., approx. 22 month|disease control rate (DCR), assess disease control rate (DCR) after intensified neoadjuvant chemotherapy, approx. 22 month|CA 19-9 change, Assess carbohydrate antigen 19-9 (CA 19-9) change during/after neoadjuvant chemotherapy. In this trial, CA 19-9 change to neoadjuvant chemotherapy will be evaluated as decrease to the baseline level at the 1st and 2nd restaging., 10 month|R0 and R1 resections, assess rate of R0 and R1 resections, 10 month|pathological responses, assess rate of grade 3 + 4 pathological responses according to grading scheme of treatment responses by Evans in resected patients., approx. 22 month|relapse-free survival (RFS), assess relapse-free survival (RFS): Relapse-free survival is the time from Day 1 after pancreatic resection to the date of relapse, defined as Day 1 after pancreatic resection to either local relapse of pancreatic cancer or occurrence of distant metastases. For each patient who is not known to have had a relapse as of the data-inclusion cut-off date for a particular analysis, time to relapse will be censored for that analysis at the date of the patient's last study visit prior to that cut-off date., approx. 22 month|Progression-free survival (PFS), PFS is the time from Day 1 of the first cycle of neoadjuvant chemotherapy to date of objective disease progression or to death of any cause.
For each patient who is not known to have had a progression as of the data-inclusion cut-off date for a particular analysis, time to progressive disease will be censored for that analysis at the date of the patient's last study visit prior to that cut-off date., approx. 2 years|perioperative morbidity and mortality, assess perioperative morbidity and mortality, 60 days|Tolerability, evaluate safety and tolerability of intensified neoadjuvant chemotherapy (see safety measure), 10 month|Overall Survival (OS), OS is the time from Day 1 of the first cycle of neoadjuvant chemotherapy to date of death from any cause.
The rate of patients who have died from any cause after one year and two years, respectively will be assessed. For each patient for whom it is not known whether he died or is still alive until the data-inclusion cut-off date for a particular analysis, time to death of any cause will be censored for that analysis at the date of the patient's last study visit prior to that cut-off date., approx. 22 month</t>
  </si>
  <si>
    <t>Conversion Rate, To compare the effect of intensified neoadjuvant chemotherapy on conversion rate to resectability in LAPC., approx. 10 month</t>
  </si>
  <si>
    <t>DRUG: Gem/nab-Pac|DRUG: FOLFIFINOX</t>
  </si>
  <si>
    <t>Ductal Adenocarcinoma of the Pancreas</t>
  </si>
  <si>
    <t>The aim ot the study is to investigate the efficacy and safety of two new intensified chemotherapy regimens (gemcitabine (Gem)/nab- paclitaxel (PAC), FOLFIRINOX) as neoadjuvant chemotherapy protocol in locally advanced, non-metastatic pancreatic cancer (LAPC) and consecutive conversion of the tumor to resectability.</t>
  </si>
  <si>
    <t>NEOLAP</t>
  </si>
  <si>
    <t>https://clinicaltrials.gov/study/NCT02125136</t>
  </si>
  <si>
    <t>Trial to Investigate Intensified Neoadjuvant Chemotherapy in Locally Advanced Pancreatic Cancer</t>
  </si>
  <si>
    <t>NCT02125136</t>
  </si>
  <si>
    <t>Clinica Universidad de Navarra, Universidad de Navarra</t>
  </si>
  <si>
    <t>Adverse Events, To decrease grade 4-5 gastrointestinal events to less than 5%., 2-years</t>
  </si>
  <si>
    <t>Overall Survival, A. To achieve a 1-year survival of 85%., 2-years</t>
  </si>
  <si>
    <t>RADIATION: MR-guided Irradiation</t>
  </si>
  <si>
    <t>The goal of this clinical trial is to learn if the use of dose-escalated MRI-guided irradiation increases the rates of disease control in patients with pancreatic cancer</t>
  </si>
  <si>
    <t>https://clinicaltrials.gov/study/NCT07132060</t>
  </si>
  <si>
    <t>MRI-guided Dose Intensification Program Locally Advanced Pancreatic Cancer</t>
  </si>
  <si>
    <t>NCT07132060</t>
  </si>
  <si>
    <t>APHP - Groupe Hospitalier PitiÃ©-SalpÃªtriÃ¨re, Paris, 75013, France</t>
  </si>
  <si>
    <t>D20180177|2019-001364-30</t>
  </si>
  <si>
    <t>Objective response rate, RECIST criteria 1.1 in case of evaluable lesion, At 24 months after inclusion|Disease control rate, RECIST criteria 1.1 in case of evaluable lesion, At 24 months after inclusion|Duration of response, The time interval between the first occurrence of partial or complete response according to RECIST criteria and secondary progression (clinic or radiologic), Tumor assessment will be done every 2 cycles (1cycle = 28 days), assessed up to 24 months after inclusion|Duration of disease control, The time interval between the first occurrence of disease control (stabilization or partial response or complete response) according to RECIST criteria and secondary progression (clinic or radiologic), Tumor assessment will be done every 2 cycles (1 cycle = 28 days), assessed up to 24 months after inclusion|Progression Free Survival (PFS), In most cases, patient will have a radiologic evaluation and radiologic progression will be defined according to RECIST criteria. In absence of radiologic evaluation (decision of investigator), clinic progression would be defined by investigators according to clinical deterioration of PS, increase of symptoms, and/or increase of tumor markers., From inclusion to the date of first event (progression or death) or date of last news if the patient is alive without progression, assessed up to 60 months|Carbohydrate antigen 19-9 (CA-19-9) and carcinoembryonic antigen (CEA) levels, At baseline (at selection or inclusion visit before starting treatment) and then each 2 cycles (every 8 weeks) until end of treatment, up to 24 months|Toxicities: Type, frequency and severity of adverse events and serious adverse events, Toxicities will be described and grades according to International Common Terminology Criteria for Adverse Events (CTCAE) version 4.0, From inclusion to end of treatment, up to 24 months|Safety: Rate of serious adverse events, grade 3-4 toxicities (hematologic and non-hematologic), Rate of serious adverse events, grade 3-4 toxicities (hematologic and non-hematologic). Adverse events will be graded according to the National Cancer Institute Common Terminology Criteria for Adverse Events (NCI CTCAE) version 4.0., From inclusion to end of treatment, up to 24 months|inLongitudinal changes in Quality of life (EORTC QLQ C-30 questionnaire and a consensual geriatric minimum data set (SOFOG) for patients â‰¥75 years), Quality of life will be studied by means of the EORTC QLQ C-30 questionnaire (30 questions, score from 30 to 126) and a consensual geriatric minimum data set (SOFOG: 7 questions, score from 0 to 24) for patients â‰¥75 years at inclusion and at each cycle. A 5-point deterioration in HRQoL scores will be considered as the minimal clinically important difference (MCID). Time until MCID will be analyzed (for each questionnaire) and compared between the two groups. The dynamic change under treatment will be compared at each cycle., At inclusion, before starting treatment, and then Day 1 of each cycle (every 4 weeks, 1 cycle = 28 days) until end of treatment, up to 24 months|Dose intensity of each protocol, The dose intensity (DI) of each protocol will be calculated based on the number of cycles received by each patient. The relative DI will be calculated as the ratio of the DI to the DI indicated in the protocol (obtained as the dose specified per cycle in mg/mÂ²), During the entire treatment period, up to 24 months|Quality-adjust Time Without Symptoms of disease or Toxicities (Q-TWiST), The Q-TWiST method combines treatment benefits and risks into a single measure by partitioning survival time into three health states and subsequently assigning quality-of life weights to the survival time in each state. The primary Q-TWiST analysis will be performed using the Intention-to-treat analysis(ITT) population, and will be supplemented with analyses in the per-protocol population (i.e., patients who received â‰¥80% of the protocol-defined treatment during the first 6 weeks of treatment) and analysed in pre-specified subgroups: age (\&lt;75 years, â‰¥75 years), baseline PS (0-1, 2), liver metastases (Yes, No), and tumour location (head, other)., During the entire treatment period, up to 24 months|Rate of second and third line, For the patients who will stop the treatment of the protocol (for progression, toxicity or other reason...), we will register the date of beginning and of last administration of each new line of chemotherapy administered during the follow-up., From end of study treatment to patient death, assessed up to 60 months.</t>
  </si>
  <si>
    <t>Overall survival (OS) at 24 months, OS will be defined as the delay between the date of inclusion and the date of death (whatever the cause) or the date of last news if the patient is alive., At 24 months after inclusion</t>
  </si>
  <si>
    <t>DRUG: Gemcitabine|DRUG: FOLFOX</t>
  </si>
  <si>
    <t>Pancreatic adenocarcinoma (PAC) incidence increases regularly in Western countries and it is expected to become the second leading cause of cancer-related mortality in 2020. The prognosis of this disease remains very poor with an overall 5-year survival rate less than 5%.
The FOLFIRINOX regimen (5-fluorouracil \[5-FU\], folinic acid, irinotecan, and oxaliplatin) and the combination of nab-paclitaxel with gemcitabine demonstrated to be more effective than gemcitabine alone, and are both validated as standard first-line treatment options for metastatic PAC. However, the use of FOLFIRINOX is limited to patients with ECOG performance status (PS) 0-1 and aged less than 75 years. Nab-paclitaxel is currently not reimbursed in France.</t>
  </si>
  <si>
    <t>GEMFOX</t>
  </si>
  <si>
    <t>https://clinicaltrials.gov/study/NCT04167007</t>
  </si>
  <si>
    <t>FOLFOX vs Gemcitabine in Patients With Metastatic Pancreatic Cancer Non-fit to FOLFIRINOX</t>
  </si>
  <si>
    <t>NCT04167007</t>
  </si>
  <si>
    <t>University of Alabama at Birmingham,Comprehensive Cancer Center, Birmingham, Alabama, 35294-0016, United States</t>
  </si>
  <si>
    <t>2011-07</t>
  </si>
  <si>
    <t>F080718006</t>
  </si>
  <si>
    <t>OSI Pharmaceuticals</t>
  </si>
  <si>
    <t>University of Alabama at Birmingham</t>
  </si>
  <si>
    <t>The Secondary Objectives Include Analysis of Recurrence-free and Overall Survival and the Development of a Predictive Assay for Response to Erlotinib Based on Selected Bio-markers in Endoscopic Ultrasound-Fine-needle Aspiration Specimens., The measurement was to be the average length of time before recurrence of disease and the overall survival time. As well as time from recurrence to death in subjects.This time will be measure in months till recurrence and them months to death., End of the study</t>
  </si>
  <si>
    <t>Epidermal Growth Factor Receptor Signaling(EGFR) in the Presence of Pancreatic Tumor Related to the Mechanism to Erlotinib., It was our belief that we would need a comprehensive analysis of a dynamic panel of biomarkers relevant to EGFR signaling as well as the erlotinib mechanism of action it seems more useful in that sense. Furthermore,the ability limited of pancreatic cancer tissue sampling precluded biomarker correlation assays.These could not be worked out in either a xenograft model or in in-vitro conditions., During the trial only</t>
  </si>
  <si>
    <t>DRUG: erlotinib</t>
  </si>
  <si>
    <t>1.1 Primary Objective
To evaluate the effects of short course preoperative erlotinib treatment in a panel of predictive biomarkers from a group of patients who undergo resection of pancreatic adenocarcinoma with curative intent.
1.2 Secondary Objectives
1.2.1 To analyze the effects of short course preoperative erlotinib treatment followed by postoperative erlotinib-gemcitabine therapy in the disease-free survival of patients who undergo curative intent resection of pancreatic adenocarcinoma.
1.2.2 To evaluate secondary endpoints of disease response such as duration of overall survival and patterns of recurrence for patients with resectable pancreatic cancer who undergo this treatment regimen.
1.2.3 To evaluate the plasma pharmacokinetics of erlotinib in pancreatic cancer patients both in the preoperative and postoperative setting, and to explore correlations between plasma and tumor erlotinib concentrations.
1.2.4 To develop a clinically relevant predictive assay of response to erlotinib based on selected biomarkers in endoscopic ultrasound-fine needle aspiration (EUS-FNA) specimens when it can be obtained at the time of pancreatic cancer diagnosis in chemotherapy-naive patients.</t>
  </si>
  <si>
    <t>https://clinicaltrials.gov/study/NCT00841035</t>
  </si>
  <si>
    <t>7 Day's of Erlotinib Neo-adjuvant, Followed by Adjuvant Erlotinib-gemcitabine in Pancreatic Cancer Patients</t>
  </si>
  <si>
    <t>NCT00841035</t>
  </si>
  <si>
    <t>the Affiliated Hospital of Qingdao University, Qingdao, Shandong, China</t>
  </si>
  <si>
    <t>QYFYWZLL27348</t>
  </si>
  <si>
    <t>The Affiliated Hospital of Qingdao University</t>
  </si>
  <si>
    <t>overall survival, Time from operation to death or the last follow-up, 2016.1.1-2022.12.31|Disease free survival, Time from operation to recurrence or the last follow-up, 2016.1.1-2022.12.31</t>
  </si>
  <si>
    <t>Skeletal Muscle Radiodensity|Myosteatosis|Scr/CysC Ratio|Pancreatic Ductal Adenocarcinoma</t>
  </si>
  <si>
    <t>Pancreatic ductal adenocarcinoma (PDAC) is a dismal disease with a 5-year survival rate as low as 6%. It causes body composition changes and many patients develop muscle loss with disease progression. Computed tomography (CT) is a common, noninvasive method of muscle assessment.Known as myoesteatosis,low muscle radiodensity is reflective of intermuscular adipose tissue that influences survival outcomes in patients with cancer.Serum creatinine (Scr) and cystatin C (CysC) are usually employed to estimate renal function in clinical practice. Scr is a metabolic waste product produced by creatine in skeletal muscle. CysC can be produced by all nucleated cells in the body at a constant production rate. CysC is used as an endogenous marker to reflect the glomerular filtration rate. Some studies have supported that the Scr/CysC ratio (CCR) is a simple and inexpensive measure that can be used to evaluate the skeletal muscle mass of patients with malignancies, such as gastric cancer. Therefore, the purpose of the present study is to explore the association between CCR and myosteatosis upon diagnosis of PDAC, specially whether the co-occurrence of these factors could predict survival outcomes.Preoperative assessment of muscle quality may be valuable for treatment planning and optimization of nutritional support.
This retrospective study enrolls patients who underwent surgery for PDAC, from January 2016 to December 2021. Patients will be divided into myosteatosis and non-myosteatosis groups. Clinical and imaging data are collected.The study does not have any intervention measures and harm to subjects.</t>
  </si>
  <si>
    <t>https://clinicaltrials.gov/study/NCT05584852</t>
  </si>
  <si>
    <t>Prognostic Value of Myosteatosis and Creatinine-to-cystatin C Ratio in Patients With Pancreatic Ductal Adenocarcinoma</t>
  </si>
  <si>
    <t>NCT05584852</t>
  </si>
  <si>
    <t>Soroka Medical Center, Beersheba, Israel|Rambam Health Care Campus, Haifa, Israel|Wolfson Medica Center, Holon, 5822012, Israel|Shaare Zedek Medical Center, Jerusalem, 9103102, Israel|Tel-Aviv Sourasky Medical Center, Tel Aviv, 64239, Israel|Shamir Medical Center (Asaf Harofeh), áº”erifin, 70300, Israel</t>
  </si>
  <si>
    <t>PROM-2301</t>
  </si>
  <si>
    <t>Lipomedix Pharmaceuticals Inc.</t>
  </si>
  <si>
    <t>Plasma MLP (mitomycin lipidic pro-drug) level after Promitil infusion, Plasma MLP levels before and after each Promitil dose (1h, 4h, 24h, 4, 7days) as measured in cycles 1 and 3, 12 weeks</t>
  </si>
  <si>
    <t>Incidence, severity, and duration of treatment-emergent adverse events (TEAEs), TEAEs assessed by NCI Common Toxicity Criteria Adverse Events (CTCAE v5.0)., 30 weeks|Objective response rate (ORR):, ORR: proportion of patients with partial or complete response (PR or CR, respectively), based on RECIST 1.1 criteria, 24 weeks|Duration of response (DOR), DOR: defined as the time from first evidence of confirmed objective response to the first occurrence of disease progression or death from any cause, 24 weeks|Disease control rate (DCR), DCR :defined as proportion of subjects alive and free of disease progression with either complete response (CR), partial response (PR) or stable disease (SD), 24 weeks|Overall survival (OS):, OS: time from first dose of Promitil to date of death from any cause, 52 weeks|To assess the changes in tumor biomarker levels following treatment with Promitil, Changes from baseline in CA19-9, CA125, CA15.3 and/or CEA blood levels, 24 weeks</t>
  </si>
  <si>
    <t>Progression-free survival (PFS) rate at Month 6, defined as the proportion of patients who are alive and without radiological or clinical progression, based on RECIST 1.1, 24 weeks</t>
  </si>
  <si>
    <t>DRUG: Promitil</t>
  </si>
  <si>
    <t>Cancer of Ovary|Pancreatic Ductal Adenocarcinoma</t>
  </si>
  <si>
    <t>This multicenter Phase 2a study was designed to evaluate the safety, tolerability, and efficacy of Promitil in patients with recurrent ovarian cancer and inoperable, locally advanced or metastatic pancreatic cancer, which bears deleterious germline or somatic mutations in BRCA1, BRCA2, or HRD (homologous recombination deficiency) -related genes.
Based on reported preclinical and clinical efficacy of Mitomycin C in BRCA-mutated tumors, and together with the demonstrated improved safety profile of Promitil in humans, it is expected that this liposomal formulation will have a favorable therapeutic index and significant clinical antitumor activity in patients with tumors bearing BRCA 1/2 and/or PALB2 mutations.</t>
  </si>
  <si>
    <t>https://clinicaltrials.gov/study/NCT06478862</t>
  </si>
  <si>
    <t>Promitil Treatment of Patients With Solid Tumors Associated With Deleterious Mutations Who Have Progressed After Therapy</t>
  </si>
  <si>
    <t>NCT06478862</t>
  </si>
  <si>
    <t>Yonsei University Health System, Severance Hospital, Seoul, South Korea</t>
  </si>
  <si>
    <t>4-2017-1161</t>
  </si>
  <si>
    <t>Yonsei University</t>
  </si>
  <si>
    <t>Overall survival, Overall survival : The length of time from either the date of diagnosis or the start of treatment for a disease, such as cancer, that patients diagnosed with the disease are still alive., he duration from diagnosis of pancreatic cancer to death or last follow-up (up to 100 weeks)</t>
  </si>
  <si>
    <t>Progression free survival, Progression free survival : The length of time during and after the treatment of a disease, such as cancer, that a patient lives with the disease but it does not get worse, the duration from treatment initiation to disease progression (Up to 100 weeks)</t>
  </si>
  <si>
    <t>Pancreatic Neoplasm</t>
  </si>
  <si>
    <t>The treatment performance of pancreatic cancer has not changed significantly over the past 20 years and is still less than 10%. In addition, 80-90% of pancreatic cancer patients are found to be already advanced at the time of diagnosis, and it is the best malignant tumor in the human body with a 5-year survival rate of less than 10% and a median survival period of less than 1 year. However, early diagnosis of pancreatic cancer is still difficult, and there is no effective treatment other than surgery, so the increase in long-term survival rate over the past 20 years has been insignificant or stagnant. The response rate to anticancer drug treatment after surgery or anticancer drug when surgery is not possible is only around 20%, so it is very urgent to discover new biomarkers in predicting drug resistance and recurrence after surgery and predicting prognosis in advance. Minimally non-invasive diagnostic techniques are very important to detect and track cancer progression in the clinic. In particular, histological diagnosis and analysis have limitations in carcinomas, such as pancreatic cancer, which are small and distant, making it difficult to obtain tissue samples. CA 19-9, a prognostic marker for existing pancreatic cancer, 1) has low specificity for early diagnosis of pancreas, 2) is not detected in lewis A, B antibody-negative patients, and 3) shows false positive in cases with cholangitis at the same time. Because it has many disadvantages, the development of prognostic biomarkers in blood is urgently needed.
Recently, a study has been reported that the presence or absence of detection of circulating tumor cells is directly related to the prognosis of pancreatic cancer patients, and can be used for monitoring the patient's treatment response and for recurrence after surgery. In particular, the process of cancer metastasis consists of epithelial-to-mesenchymal transition and migration of cancer cells into the blood, and the existence of cancer stem cells is very important for metastasis and drug treatment resistance. Eventually, it is known to cause pancreatic cancer metastasis and recurrence.
Cancer stem cells have the ability to self-renew, the capability of developing, multiple cell lineages, and the potential of extensive proliferation, and the ability to detect cancer stem cells in the blood is important in pancreatic cancer patients who are at high risk of metastasis and recurrence. It is a non-invasive screening tool. Comparatively evaluate the treatment response and prognosis of pancreatic cancer patients according to the characteristics and subtypes of circulating cancer cells.</t>
  </si>
  <si>
    <t>https://clinicaltrials.gov/study/NCT05745415</t>
  </si>
  <si>
    <t>Cancer Stem Cell Specific Aptamer's Ability to Detect Blood Circulating Cancer Stem Cells and Its Role as a Predictor of Prognosis in Pancreatic Cancer</t>
  </si>
  <si>
    <t>NCT05745415</t>
  </si>
  <si>
    <t>Charles R. Wood Cancer Center at Glens Falls Hospital, Glens Falls, New York, 12801, United States</t>
  </si>
  <si>
    <t>2011-06</t>
  </si>
  <si>
    <t>CALGB-151006|U10CA031946|CALGB-151006|CDR0000698059</t>
  </si>
  <si>
    <t>Association between 25(OH)D level and PFS, 25 months post-randomization</t>
  </si>
  <si>
    <t>Association between 25(OH)D level and OS, 35 months post-randomization</t>
  </si>
  <si>
    <t>GENETIC: polymorphism analysis|OTHER: immunologic technique|OTHER: laboratory biomarker analysis|OTHER: medical chart review</t>
  </si>
  <si>
    <t>RATIONALE: Studying samples of blood from patients with cancer in the laboratory may help doctors identify and learn more about biomarkers related to cancer. It may also help doctors predict how well patients will respond to treatment.
PURPOSE: This research trial is studying the relationship between vitamin D biomarkers and survival in blood samples from patients with advanced pancreatic cancer.</t>
  </si>
  <si>
    <t>https://clinicaltrials.gov/study/NCT01327794</t>
  </si>
  <si>
    <t>Relationship Between Vitamin D Biomarkers and Survival in Blood Samples From Patients With Advanced Pancreatic Cancer</t>
  </si>
  <si>
    <t>NCT01327794</t>
  </si>
  <si>
    <t>Seoul National University Hospital, Seoul, 110-744, South Korea</t>
  </si>
  <si>
    <t>H-2003-235-1115</t>
  </si>
  <si>
    <t>Progression-free survival, Time from enroll until disease progression or death, 8 weeks|Duration of response, Time from enroll untill disease progression or death in patients whose optimal response achieves CR or PR, 8 weeks|Disease control rate, The percentage of patients who have achieved complete response, partial response and stable disease, 8 weeks|Overall survival, Time from enroll until death from any cause, 8 weeks|Immune-related response, RECIST 1.1, ir response, 8 weeks</t>
  </si>
  <si>
    <t>Objective Response Rate, The percentage of patients whose optimal response achieves CR or PR between the initial response assessment and the time between treatment termination or intermediate dropout due to any cause, 8 weeks</t>
  </si>
  <si>
    <t>DRUG: Gemcitabine|DRUG: Nab-paclitaxel|DRUG: Pembrolizumab|DRUG: Oxaliplatin|DRUG: Leucovorin|DRUG: Irinotecan|DRUG: 5FU</t>
  </si>
  <si>
    <t>This is an open-label, phase 2 study of Pembrolizumab in combination with chemotherapy in chemotherapy-naÃ¯ve advanced pancreatic cancer</t>
  </si>
  <si>
    <t>https://clinicaltrials.gov/study/NCT04447092</t>
  </si>
  <si>
    <t>Pembrolizumab Plus Chemotherapy in 1st Line Treatment of Pancreatic Cancer</t>
  </si>
  <si>
    <t>NCT04447092</t>
  </si>
  <si>
    <t>Fudan University Shanghai Cancer Center, Shanghai, Shanghai Municipality, 200032, China</t>
  </si>
  <si>
    <t>RFA-2013</t>
  </si>
  <si>
    <t>Progression free survival, From date of randomization until the date of first documented progression or date of death from any cause, whichever came first, assessed up to 100 months.</t>
  </si>
  <si>
    <t>Overall survival, From date of randomization until the date of death, assessed up to 100 months.</t>
  </si>
  <si>
    <t>PROCEDURE: radiofrequency ablation|DRUG: S-1</t>
  </si>
  <si>
    <t>Carcinoma, Pancreatic</t>
  </si>
  <si>
    <t>This study aims to explore the efficacy and safety of radiofrequency ablation combined with S-1 in pancreatic cancer patients with liver metastasis, as well as the correlation of serum microRNA and patients' prognosis. This protocol will be overseen by the Fudan University Institutional Review Board which has Federal Wide Assurance through the U.S. Department of Health \&amp; Human Services (Approved: April 25, 2002).</t>
  </si>
  <si>
    <t>https://clinicaltrials.gov/study/NCT02634502</t>
  </si>
  <si>
    <t>Radiofrequency Ablation Combined With S-1 for Pancreatic Cancer With Liver Metastasis</t>
  </si>
  <si>
    <t>NCT02634502</t>
  </si>
  <si>
    <t>PIMO-PANC|UHN REB 10-0350-C</t>
  </si>
  <si>
    <t>correlation of hypoxia with molecular markers, colocalization of molecular markers using immunofluorescence microscopy: Stem-cell like populations markers of EMT Endogenous markers of hypoxia (HIF1a, CAIX), 5 Years|to assess utility of circulating osteopontin and miR-210 for identifying hypoxia, correlation of tumoral hypoxic fraction with plasma levels of osteopontin and miR-210, 5 Years</t>
  </si>
  <si>
    <t>characterization of intratumoral hypoxia in pancreatic cancer, estimation of tumoral hypoxic fraction by immunodetection of pimonidazole adducts., 5 Years|correlation of intratumoral hypoxia with patient survival rate, evaluation of correlation of tumoral hypoxia with disease-free survival using Cox proportional hazards analysis, 5 Years</t>
  </si>
  <si>
    <t>DRUG: Pimonidazole hydrochloride</t>
  </si>
  <si>
    <t>This study involves the administration of a hypoxia marker, pimonidazole hydrochloride, taken orally approximately 24 hours before surgical resection of a pancreatic tumor in order to identify areas of lower oxygen content on tumor samples.</t>
  </si>
  <si>
    <t>https://clinicaltrials.gov/study/NCT01248637</t>
  </si>
  <si>
    <t>Study of Intratumoral Hypoxia Using Pre-operative Administration of Pimonidazole</t>
  </si>
  <si>
    <t>NCT01248637</t>
  </si>
  <si>
    <t>Georgetown Lombardi Comprehensive Cancer Center, Washington D.C., District of Columbia, 20007, United States</t>
  </si>
  <si>
    <t>2016-11</t>
  </si>
  <si>
    <t>2015-1120</t>
  </si>
  <si>
    <t>Thomas Jefferson University|Sinai Health System|Virginia Mason Hospital/Medical Center|Cedars-Sinai Medical Center|George Mason University|Caris Life Sciences|Theranostics Health, Inc|Guardant Health, Inc.|Companion Diagnostics, Inc.</t>
  </si>
  <si>
    <t>Median overall survival, 60 months|Objective Response Rate, 60 months|Disease control rate, Disease Control Rate (DCR) = Complete Response (CR)+ Partial Response (PR) + Stable Disease (SD) at 6 months, 6 months|Median progression-free survival, 60 months|Change in tumor marker levels, Cancer Antigen (CA) 19-9 or Carcinoembryonic antigen (CEA), 60 months</t>
  </si>
  <si>
    <t>4 month progression free survival rate, 4 month progression free survival rate (PFS4mos) of MTT vs. SOC therapy as second line therapy in patients with metastatic pancreatic cancer, 4 months after treatment start</t>
  </si>
  <si>
    <t>OTHER: Molecularly Tailored Second Line Therapy|DRUG: Standard of Care Second Line Therapy</t>
  </si>
  <si>
    <t>The purpose of this study is to determine whether molecularly tailored therapy can improve the efficacy of treatment when compared to standard chemotherapy combinations for patients with metastatic pancreatic cancer receiving their second line of therapy for metastatic disease.</t>
  </si>
  <si>
    <t>PanCAN</t>
  </si>
  <si>
    <t>https://clinicaltrials.gov/study/NCT02967770</t>
  </si>
  <si>
    <t>Molecularly Tailored Therapy to Standard of Care as Second-Line Therapy in Metastatic Pancreatic Cancer</t>
  </si>
  <si>
    <t>NCT02967770</t>
  </si>
  <si>
    <t>Verspeeten Family Cancer Centre, London, Ontario, N6A 5W9, Canada</t>
  </si>
  <si>
    <t>ATARI-PDAC</t>
  </si>
  <si>
    <t>BeiGene (Canada) ULC|SDK Therapeutics, Inc.</t>
  </si>
  <si>
    <t>Daniel Breadner</t>
  </si>
  <si>
    <t>6-Month Progression-Free Survival Rate, The 6-month progression-free survival (PFS) rate is defined as the proportion of participants who remain alive and progression-free at 6 months from the start of study treatment. Tumour progression will be assessed by the site radiologist and/or investigator using iRECIST v1.1 criteria., 6 months.</t>
  </si>
  <si>
    <t>Number of Participants with Adverse Events as Assessed by CTCAE v5.0, Safety will be evaluated by the incidence of adverse events (AEs), including serious adverse events (SAEs), grade 3 and 4 adverse events, adverse events of all grades, and adverse events leading to the discontinuation of study medication. Adverse events will be graded according to the National Cancer Institute Common Terminology Criteria for Adverse Events (CTCAE), version 5.0. Safety outcomes will be analyzed using descriptive analyses, including the number and percentage of participants with AEs, SAEs, deaths, adverse events leading to treatment discontinuation, and adverse events by severity and relatedness. Adverse events will be summarized by system organ class and preferred term using the Medical Dictionary for Regulatory Activities (MedDRA). Clinically significant changes in vital signs and clinical laboratory results will be summarized descriptively, and shift tables will be provided showing change in CTCAE grade from baseline to worst post-baseline grade., Up to 6 months.</t>
  </si>
  <si>
    <t>DRUG: ATRA|DRUG: Arsenic Trioxide (ATO)|DRUG: Gemcitabine|DRUG: Nab-paclitaxel|DRUG: Tislelizumab</t>
  </si>
  <si>
    <t>Advanced Pancreatic Ductal Adenocarcinoma</t>
  </si>
  <si>
    <t>This study is testing whether adding three drugs, All-Trans Retinoic Acid (ATRA), SDK002 (also called Arsenic Trioxide or ATO), and tislelizumab, to standard chemotherapy is safe for people with advanced pancreatic cancer. Advanced pancreatic cancer means the cancer has spread or cannot be removed with surgery. The study will also look at whether this treatment combination may help people live longer.
Participants will receive standard chemotherapy drugs, gemcitabine and nab-paclitaxel, together with ATRA, SDK002, and tislelizumab. ATRA is related to vitamin A and may affect how cancer cells grow. SDK002 is a drug used to treat sine cancers and may help other treatments work better. Tislelizumab is an immunotherapy drug, which helps the immune system recognize and attack cancer cells. This is a phase 1 study, which means the main goal is to test safety and side effects. All participants receive the same treatment, and both the study doctors and participants know which drugs are being given.</t>
  </si>
  <si>
    <t>https://clinicaltrials.gov/study/NCT07348107</t>
  </si>
  <si>
    <t>ATRA and SDK002 in Combination With Chemotherapy and Anti-PD-1 Inhibitor in Patients With Advanced Pancreatic Ductal Adenocarcinoma.</t>
  </si>
  <si>
    <t>NCT07348107</t>
  </si>
  <si>
    <t>Ruijin Hospital Affiliated to Shanghai Jiao Tong University School of Medicine, Shanghai, Shanghai Municipality, 200025, China</t>
  </si>
  <si>
    <t>2025-11</t>
  </si>
  <si>
    <t>D-P220426-MRD-RJ-1</t>
  </si>
  <si>
    <t>Death and overall survival, Overall survival difference between MRD-positive and MRD-negative patients, 3 years</t>
  </si>
  <si>
    <t>DEVICE: ctDNA-based MRD detection</t>
  </si>
  <si>
    <t>Short-term relapse and poor survival are prevalent in patients with pancreatic adenocarcinoma (PAAD) after surgeries. Despite the importance of adjuvant treatments for resected PAAD patients, there is currently no suitable biomarker to identify those individuals with high risk of recurrence and inform therapeutic decision making. In this study, we aim to examine whether postoperative circulating tumor DNA (ctDNA) could be used as a biomarker for early detection of minimal residual disease (MRD) and predicting relapse in resected PAAD through high-depth targeted next-generation sequencing.</t>
  </si>
  <si>
    <t>https://clinicaltrials.gov/study/NCT05479708</t>
  </si>
  <si>
    <t>ctDNA-based Minimal Residual Disease Detection for Resected Pancreatic Adenocarcinoma</t>
  </si>
  <si>
    <t>NCT05479708</t>
  </si>
  <si>
    <t>CHU de la Timone, Marseille, 13385, France</t>
  </si>
  <si>
    <t>2015-01</t>
  </si>
  <si>
    <t>CDR0000703689|FFCD-1004|EU-21118|EUDRACT-2010-022987-11</t>
  </si>
  <si>
    <t>Federation Francophone de Cancerologie Digestive</t>
  </si>
  <si>
    <t>Overall Survival, 2 years</t>
  </si>
  <si>
    <t>capability of CDA to predict the occurrence of early severe hematological toxicity upon gemcitabine, 2 months</t>
  </si>
  <si>
    <t>DRUG: gemcitabine hydrochloride</t>
  </si>
  <si>
    <t>RATIONALE: Studying samples of blood from patients with cancer in the laboratory may help doctors learn more about changes that occur in DNA and identify biomarkers related to cancer. It may also help doctors predict how patients will respond to treatment.
PURPOSE: This clinical trial is studying gemcitabine hydrochloride in treating patients with pancreatic cancer that has been removed by surgery.</t>
  </si>
  <si>
    <t>https://clinicaltrials.gov/study/NCT01416662</t>
  </si>
  <si>
    <t>Gemcitabine Hydrochloride in Treating Patients With Pancreatic Cancer That Has Been Removed by Surgery</t>
  </si>
  <si>
    <t>NCT01416662</t>
  </si>
  <si>
    <t>Department of Oncology, Ruijin Hospital, Shanghai, 200025, China</t>
  </si>
  <si>
    <t>Metro-PC</t>
  </si>
  <si>
    <t>Ruijin Hospital</t>
  </si>
  <si>
    <t>Overall Survival (OS), was defined as the time from the date of surgery until the date of any death occurred, 5 year|Recurrence-free Survival (RFS), was defined as the time from the date of surgery until the date of local recurrence of the tumor, 1 year|AEs, Hand and foot syndrome and other treatment related AE, 5 year|Exploratory biomarkers, including effects of metronome chemotherapy on immune cells, such as NK cells, T cells, TAMs, B cells, etc, 1 yaer</t>
  </si>
  <si>
    <t>One year disease-free survival, was defined as the rate of disease recurrence, metastasis or death due to disease progression within 1 year after the surgery, 1 year</t>
  </si>
  <si>
    <t>DRUG: Capecitabine</t>
  </si>
  <si>
    <t>The latest guidelines recommend Gemcitabine plus Capecitabine as the first choice of adjuvant chemotherapy for pancreatic cancer patients in good physical condition. In order to prolong the survival of patients and improve the cure rate, metronomic chemotherapy with capecitabine is a safe, effective and economical treatment mode after adjuvant chemotherapy. This study is trying to determine that compared with observation group, if capecitabine metronomic medication is a better choice after adjuvant chemotherapy.</t>
  </si>
  <si>
    <t>https://clinicaltrials.gov/study/NCT03959150</t>
  </si>
  <si>
    <t>Metronomic Chemotherapy With Capecitabine for Pancreatic Cancer</t>
  </si>
  <si>
    <t>NCT03959150</t>
  </si>
  <si>
    <t>Centre Radiotherapie Oncologie Moyenne Garonne, Agen, 47000, France|Centre Hospitalier d'Aix en Provence, Aix-en-Provence, 13616, France|Centre Paul Papin, Angers, 49036, France|Polyclinique Sainte Marguerite, Auxerre, 89000, France|Centre Hospitalier d'Auxerre, Auxerre, 89011, France|Institut Sainte Catherine, Avignon, 84000, France|Hopital Duffaut, Avignon, 84902, France|Centre Hospitalier de la Cote Basque, Bayonne, 64100, France|Centre Hospitalier de Beauvais, Beauvais, 72037, France|Centre Hospitalier Regional de Besancon - Hopital Jean Minjoz, BesanÃ§on, 25030, France|Hopital de Beziers, BÃ©ziers, 34525, France|Hopital Saint Andre, Bordeaux, 33075, France|Institut Bergonie, Bordeaux, 33076, France|Polyclinique Bordeaux Nord Aquitaine, Bordeaux, 33300, France|Clinique Tivoli, Bordeaux, F-33000, France|Hopital Ambroise Pare, Boulogne-Billancourt, F-92104, France|Centre Hospitalier Pierre Oudot, Bourgoin, 38300, France|CHU de Caen, Caen, 14033, France|Polyclinique Du Parc, Caen, 14052, France|Hopital Beaujon, Clichy, 92110, France|Hopital Louis Pasteur, Colmar, 68024, France|Centre Hospitalier Compiegne, CompiÃ¨gne, 60321, France|Centre Hospitalier Universitaire Henri Mondor, CrÃ©teil, 94000, France|Centre Hospitalier de Dax, Dax, 40100, France|Centre Hospitalier de Digne les Bains, Digne-les-Bains, 04003, France|Hopital Du Bocage, Dijon, 21034, France|Centre de Lutte Contre le Cancer Georges-Francois Leclerc, Dijon, 21079, France|Centre Hospitalier Draguignan, Draguignan, 83300, France|CHU de Grenoble - Hopital de la Tronche, Grenoble, 38043, France|Centre Hospitalier Departemental, La Roche-sur-Yon, F-85025, France|Centre Hospitalier de Lagny, Lagny-sur-Marne, 77405, France|Hopital Louis Pasteur - Le Coudray, Le Coudray, 28630, France|Centre Hospitalier Universitaire de Bicetre, Le Kremlin-BicÃªtre, 94275, France|Clinique Victor Hugo, Le Mans, F-72000, France|Hopital Robert Boulin, Libourne, 33500, France|Polyclinique Du Bois, Lille, 59000, France|Polyclinique des Quatre Pavillons, Lormont, 33310, France|Centre Hospitalier St. Joseph St. Luc, Lyon, 69007, France|Hopital Prive Jean Mermoz, Lyon, 69008, France|Hopital de la Croix Rousse, Lyon, 69317, France|Centre Leon Berard, Lyon, 69373, France|Hopital Edouard Herriot - Lyon, Lyon, 69437, France|Marseille Institute of Cancer - Institut J. Paoli and I. Calmettes, Marseille, 13273, France|CHU de la Timone, Marseille, 13385, France|Centre Gray, Maubeuge, 59600, France|Centre Hospitalier Chanaux, MÃ¢con, 71018, France|Centre Hospitalier de Meaux, Meaux, 77104, France|Centre Hospitalier General de Mont de Marsan, Mont-de-Marsan, 40000, France|Centre Hospitalier de Montelimar, MontÃ©limar, 26200, France|C.H.U. de Nimes - Groupe Hospitals-Universitaire Caremeau, NÃ®mes, 30029, France|Clinique De Valdegour, NÃ®mes, 30900, France|CHR D'Orleans - Hopital de la Source, OrlÃ©ans, 45067, France|Hopital Pitie-Salpetriere, Paris, 75013, France|Hopital Europeen Georges Pompidou, Paris, 75015, France|Hopital Bichat - Claude Bernard, Paris, 75018, France|Hopital Saint-Louis, Paris, 75475, France|Hopital Saint Antoine, Paris, 75571, France|Hopital Saint Joseph, Paris, 75674, France|Hopital Tenon, Paris, 75970, France|Centre Catalan d'Oncologie, Perpignan, 66000, France|Hopital Haut Leveque, Pessac, 33604, France|Centre Hospitalier Lyon Sud, Pierre-BÃ©nite, 69495, France|CHU Poitiers, Poitiers, 86021, France|Hopital Rene Dubos, Pontoise, 95300, France|CHU - Robert Debre, Reims, 51092, France|Hopital Charles Nicolle, Rouen, 76031, France|Centre Hospitalier, Saint-Omer, 62505, France|Centre Hospitalier de Tarbes, Tarbes, 65013, France|Centre Hospitalier Regional Metz Thionville, Thionville, 57126, France|CHRU de Tours - Hopital Trousseau, Tours, 37000, France|Nouvelle Clinique Generale, Valence, 26000, France|Centre Hospitalier Bretagne Atlantique, Vannes, 56016, France</t>
  </si>
  <si>
    <t>2008-02</t>
  </si>
  <si>
    <t>CDR0000589283|GERCOR-LAP-07-D07-1|EU=20827|ROCHE-GERCOR-LAP-07-D07-1|EudraCT- 2007-001174-81</t>
  </si>
  <si>
    <t>Progression-free survival, time from the date of the first randomization to the date of progressive disease or death, assessed up to 8 years after the beginning of the study.|Relationship between biological markers and survival, 1 biopsy/patient of the pancreas before treatment, From baseline to death, assessed up to 8 years after the beginning of the study|tolerance to erlotinib, To evaluate tolerance to erlotinib as maintenance treatment after the end of CT or CRT.
During each visit, any adverse events will be noted and graded according to version 3 of the NCI-CTCAE. Any adverse events that persist at the end of the CTI will be followed up until they disappear., from start of treatment until the event has resolved or stabilized or until death</t>
  </si>
  <si>
    <t>Overall survival, an interim analysis is planned when 196 deaths will be observed, from the date of the first randomization to the date of patient death,due to any cause, or to the last date the patient was known to be alive, assessed up to 8 years after the beginning of the study</t>
  </si>
  <si>
    <t>DRUG: capecitabine|DRUG: erlotinib hydrochloride|DRUG: gemcitabine hydrochloride|OTHER: laboratory biomarker analysis|RADIATION: radiation therapy</t>
  </si>
  <si>
    <t>RATIONALE: Drugs used in chemotherapy, such as gemcitabine and capecitabine, work in different ways to stop the growth of tumor cells, either by killing the cells or by stopping them from dividing. Erlotinib may stop the growth of tumor cells by blocking some of the enzymes needed for cell growth. Radiation therapy uses high-energy x-rays to kill tumor cells. It is not yet known which regimen of chemotherapy with or without erlotinib and/or radiation therapy is most effective in treating pancreatic cancer.
PURPOSE: This randomized phase III trial is studying giving gemcitabine together with or without capecitabine and/or radiation therapy to see how well it works compared with giving gemcitabine together with or without erlotinib in treating patients with locally advanced pancreatic cancer that cannot be removed by surgery.</t>
  </si>
  <si>
    <t>https://clinicaltrials.gov/study/NCT00634725</t>
  </si>
  <si>
    <t>Gemcitabine With or Without Capecitabine and/or Radiation Therapy or Gemcitabine With or Without Erlotinib in Treating Patients With Locally Advanced Pancreatic Cancer That Cannot Be Removed by Surgery</t>
  </si>
  <si>
    <t>NCT00634725</t>
  </si>
  <si>
    <t>Nuvance Health, Norwalk, Connecticut, 06856, United States</t>
  </si>
  <si>
    <t>2025-04</t>
  </si>
  <si>
    <t>15-10</t>
  </si>
  <si>
    <t>Nuvance Health</t>
  </si>
  <si>
    <t>PCR miRNA validation, Determine miRNAs that may distinguish pancreatic patients from unaffected individuals. This could be developed into a diagnostic test., Through study completion, up to 5 years|miRNA PCR expression, Determine miRNAs whose levels correlate with treatment response, both in patients with and without elevations in the serum tumor marker CA 19-9., Through study completion, up to 5 years</t>
  </si>
  <si>
    <t>Analysis of miRNA profile, Analyze the miRNA profiles present at each time point., Through study completion, up to 5 years</t>
  </si>
  <si>
    <t>PROCEDURE: Blood draw</t>
  </si>
  <si>
    <t>Pancreatic Cancer Stage III|Pancreatic Cancer Stage IV|Pancreatic Ductal Adenocarcinoma|Pancreatic Neoplasms</t>
  </si>
  <si>
    <t>Aberrant miRNA production has been linked to a wide range of human cancers and shown to play important roles in their genesis and growth. These miRNA can be detected in the blood and tumors of patients with cancer. The investigators hypothesize that the detection of certain miRNAs present in the blood/serum of patients with pancreatic cancer may be important to the early diagnosis of the disease. Furthermore, the investigators hypothesize that miRNA detection in PC patients will yield prognostic information and help predict the response to treatment.</t>
  </si>
  <si>
    <t>https://clinicaltrials.gov/study/NCT04406831</t>
  </si>
  <si>
    <t>The Role of MicroRNA in the Diagnosis, Prognosis and Response to Treatment in Pancreatic Cancer</t>
  </si>
  <si>
    <t>NCT04406831</t>
  </si>
  <si>
    <t>Bart Geboers, Amsterdam, Non-US/Non-Canadian, Netherlands</t>
  </si>
  <si>
    <t>2022-09</t>
  </si>
  <si>
    <t>NL55158.029.15</t>
  </si>
  <si>
    <t>Dr. M.R. Meijerink</t>
  </si>
  <si>
    <t>Progression free survival, From date of randomization until the date of first documented progression or date of death from any cause, whichever came first, assessed up to 100 months|Untreatable progression-free survival (uPFS), From date of randomization until the date of first documented progression or date of death from any cause, whichever came first, assessed up to 100 months|Number of participants with treatment-related adverse events as assessed by CTCAE v4.0, Incidence of Treatment-Emergent Adverse Events [Safety and Tolerability] within 90 days after the procedure (IRE/SABR)|Pain assessment, Pain assessment by using a scale., From date of randomization until the date of first documented progression or date of death from any cause, whichever came first, assessed up to 100 months by using the a scale|Cost-effectiveness analysis, Direct and indirect total cost of care for both treatment arms (cost-effectiveness analysis);, From date of randomization until the date of first documented progression or date of death from any cause, whichever came first, assessed up to 100 months|Quality of life of patients treated with IRE/SABR, Assessing quality of life by using questionnaires., From date of randomization until the date of date of death from any cause, whichever came first, assessed up to 100 months by using questionnaires|Change in immune status and reactivity after the procedure (IRE/SABR) by assessing the level of immune cells pre- and post-IRE, Measurement of circulating immune cells pre- and post-IRE, Up to 3 months post-procedure|Tumor marker CA 19.9, From date of randomization until the date of first documented progression or date of death from any cause, whichever came first, assessed up to 100 months</t>
  </si>
  <si>
    <t>Overall survival, From date of randomization until the date of date of death from any cause, assessed up to 100 months</t>
  </si>
  <si>
    <t>PROCEDURE: Irreversible electroporation (IRE)|PROCEDURE: Stereotactic ablative radiotherapy (SABR)</t>
  </si>
  <si>
    <t>Irreversible electroporation (IRE) is a promising new ablation technique to fight pancreatic cancer. The primary aim of the CROSSFIRE trial is to compare the efficacy (in terms of overall survival) of FOLFIRINOX and IRE (experimental arm) to the efficacy of FOLFIRINOX and stereotactic ablative radiotherapy (SABR) (control arm) in patients with locally advanced, non-resectable, non-metastasized, pancreatic cancer (LAPC). Secondary outcomes are progression free survival, safety/toxicity, immunomodulation, tumor marker Cancer Antigen (CA) 19.9, quality of life (QoL), and total direct and indirect costs for each treatment arm (cost-effectiveness analysis).</t>
  </si>
  <si>
    <t>CROSSFIRE</t>
  </si>
  <si>
    <t>https://clinicaltrials.gov/study/NCT02791503</t>
  </si>
  <si>
    <t>CROSSFIRE Trial: Comparing the Efficacy of Irreversible Electroporation With Radiotherapy</t>
  </si>
  <si>
    <t>NCT02791503</t>
  </si>
  <si>
    <t>2029-07</t>
  </si>
  <si>
    <t>2027-07</t>
  </si>
  <si>
    <t>4-2025-0681</t>
  </si>
  <si>
    <t>Progression-free survival, Progression-free survival will be measured from the start of carbon ion radiotherapy to radiologic tumor progression or death from any cause, whichever occurs first., Up to 2 years from the start of treatment|Local control rate, Local control will be assessed through serial CT, MRI, or PET-CT imaging to determine the absence of local tumor progression within the irradiated region., Up to 2 years from the start of treatment|Quality of Life: EORTC QLQ-C30 Score, Quality of life will be assessed using the EORTC QLQ-C30 questionnaire. The score ranges from 0 to 100. Higher scores indicate a higher response level (or better functioning/worse symptom, depending on the scale)., Baseline, end of radiotherapy, and every 3-6 months up to 2 years|Treatment-related toxicity, Acute and late toxicities will be recorded and graded according to CTCAE version 5.0 to evaluate the safety profile of carbon ion radiotherapy in frail pancreatic cancer patients., During radiotherapy and every 3-6 months up to 2 years|Tumor marker changes (CA 19-9, CEA), Changes in tumor markers (CA 19-9 and CEA) will be monitored to assess treatment response trends following carbon ion radiotherapy., Baseline and every follow-up visit up to 2 years|Quality of Life: FACT-Hep Score, Secondary Outcome - Quality of life will be assessed using the FACT-Hep questionnaire. Higher scores indicate better quality of life., Baseline, end of radiotherapy, and every 3-6 months up to 2 years</t>
  </si>
  <si>
    <t>Overall survival in frail patients with pancreatic cancer receiving carbon ion radiotherapy, Overall survival will be assessed from the date of treatment initiation to death from any cause. The study will determine whether carbon ion radiotherapy provides a clinically meaningful improvement in survival compared with historical outcomes in frail patients with pancreatic cancer who previously received only supportive care or conventional X-ray radiotherapy., Up to 2 years from the start of treatment</t>
  </si>
  <si>
    <t>OTHER: Carbon Ion Radiotherapy</t>
  </si>
  <si>
    <t>"This prospective, single-arm phase II study aims to evaluate the efficacy and safety of carbon ion radiotherapy in frail patients with histologically confirmed, non-metastatic pancreatic cancer who are not eligible for surgery or systemic chemotherapy. Frail status is defined as a Clinical Frailty Scale (CFS) score â‰¥4 or the presence of significant medical comorbidities limiting aggressive treatment.
Carbon ion radiotherapy, known for its superior dose distribution and high linear energy transfer, may offer improved tumor control with acceptable toxicity in this vulnerable population. This study will assess overall survival, progression-free survival, local control, toxicity, and quality of life.</t>
  </si>
  <si>
    <t>https://clinicaltrials.gov/study/NCT07257523</t>
  </si>
  <si>
    <t>Carbon Ion Radiotherapy in Frail Patients With Pancreatic Cancer</t>
  </si>
  <si>
    <t>NCT07257523</t>
  </si>
  <si>
    <t>City of Hope Comprehensive Cancer Center, Duarte, California, 91010, United States|UCI Health - Chao Family Comprehensive Cancer Center and Ambulatory Care, Irvine, California, 92612, United States|UC Irvine Health/Chao Family Comprehensive Cancer Center, Orange, California, 92868, United States|UCHealth University of Colorado Hospital, Aurora, Colorado, 80045, United States|Northwestern University, Chicago, Illinois, 60611, United States|Memorial Hospital East, Shiloh, Illinois, 62269, United States|University of Kentucky/Markey Cancer Center, Lexington, Kentucky, 40536, United States|Johns Hopkins University/Sidney Kimmel Cancer Center, Baltimore, Maryland, 21287, United States|National Cancer Institute Developmental Therapeutics Clinic, Bethesda, Maryland, 20892, United States|National Institutes of Health Clinical Center, Bethesda, Maryland, 20892, United States|Siteman Cancer Center at Saint Peters Hospital, City of Saint Peters, Missouri, 63376, United States|Siteman Cancer Center at West County Hospital, Creve Coeur, Missouri, 63141, United States|Washington University School of Medicine, St Louis, Missouri, 63110, United States|Siteman Cancer Center-South County, St Louis, Missouri, 63129, United States|Siteman Cancer Center at Christian Hospital, St Louis, Missouri, 63136, United States|NYU Langone Hospital - Long Island, Mineola, New York, 11501, United States|Laura and Isaac Perlmutter Cancer Center at NYU Langone, New York, New York, 10016, United States|NYP/Columbia University Medical Center/Herbert Irving Comprehensive Cancer Center, New York, New York, 10032, United States|UNC Lineberger Comprehensive Cancer Center, Chapel Hill, North Carolina, 27599, United States|University of Cincinnati Cancer Center-UC Medical Center, Cincinnati, Ohio, 45219, United States|Ohio State University Comprehensive Cancer Center, Columbus, Ohio, 43210, United States|University of Cincinnati Cancer Center-West Chester, West Chester, Ohio, 45069, United States|University of Oklahoma Health Sciences Center, Oklahoma City, Oklahoma, 73104, United States|University of Pittsburgh Cancer Institute (UPCI), Pittsburgh, Pennsylvania, 15232, United States|University of Wisconsin Carbone Cancer Center - Eastpark Medical Center, Madison, Wisconsin, 53718, United States|University of Wisconsin Carbone Cancer Center - University Hospital, Madison, Wisconsin, 53792, United States</t>
  </si>
  <si>
    <t>NCI-2022-08984|NCI-2022-08984|202304010|10522|10522|UM1CA186689</t>
  </si>
  <si>
    <t>Pharmacodynamic effect of CA-4948 in combination with chemotherapy, Pharmacodynamic indices from biopsies obtained from expansion cohorts will be summarized using descriptive statistics (means, median, and standard deviations) at each measurement time point and the change will be compared by paired t-test or Wilcoxon rank-sum test as appropriate., Up to 1 year|Pharmacokinetics (PK) of both CA-4948 and nab-paclitaxel, Done to confirm whether a clinically relevant drug-drug interaction occurs. Plasma concentration-time curves will be analyzed by noncompartmental methods using routines supplied in the Phoenix WinNonlin Professional software package. Exposure obtained by noncompartmental methods will also be compared to toxicity and efficacy outcomes using graphical and statistical programs. A formal population PK or exposure-response analyses may be conducted based on these initial findings., Cycle 1 day 1 (C1D1) (pre-dose, 0.5, 1, 2, 4, 6, 8 hours [h]), C1D8 (pre-dose), C2D1 (pre-dose, 0.5, 1, 2, 4, 6, 8h), C2D2: (24h post C2D1 dose), C2D8 (pre-dose), C3D1 (pre-dose), C3D17 (+/- 3 d)</t>
  </si>
  <si>
    <t>Incidence of adverse events, Tabulations of adverse events will be produced by severity and by relationship to study drug., Up to 1 year|Overall response rate (ORR), For efficacy data in the expansion cohort, ORR and its 95% confidence interval will be calculated., Up to 1 year|Progression-free survival (PFS), Will be described using Kaplan-Meier product limit methods., From start of study treatment to time of progression or death, whichever occurs first, assessed up to 1 year|Overall survival (OS), Will be described using Kaplan-Meier product limit methods., Up to 1 year</t>
  </si>
  <si>
    <t>Dose limiting toxicity rate, Done to determine the maximum tolerated dose for the combination of CA-4948 and gemcitabine/nab-paclitaxel chemotherapy backbone. Data analysis of the study will be descriptive in nature. Demographic and clinical characteristics of the sample, toxicity by severity, as well as loss to follow-up will be summarized using descriptive statistics. Safety endpoints will be listed for each dose level., Up to 1 year</t>
  </si>
  <si>
    <t>PROCEDURE: Biopsy Procedure|PROCEDURE: Biospecimen Collection|PROCEDURE: Computed Tomography|BIOLOGICAL: Emavusertib|DRUG: Gemcitabine Hydrochloride|DRUG: Nab-paclitaxel</t>
  </si>
  <si>
    <t>Metastatic Pancreatic Ductal Adenocarcinoma|Stage III Pancreatic Cancer AJCC v8|Stage IV Pancreatic Cancer AJCC v8|Unresectable Pancreatic Ductal Adenocarcinoma</t>
  </si>
  <si>
    <t>This phase I trial tests the safety, side effects, and best dose of emavusertib (CA-4948) in combination with gemcitabine and nab-paclitaxel in treating patients with pancreatic ductal adenocarcinoma that has spread from where it first started (primary site) to other places in the body (metastatic) or cannot be removed by surgery (unresectable). CA-4948 is in a class of medications called kinase inhibitors. It works by blocking the action of abnormal proteins called interleukin-1 receptor-associated kinase 4 (IRAK4) and FMS-like tyrosine kinase 3 (FLT3) that signal cells to multiply. This may help keep cancer cells from growing. The usual approach for patients with pancreatic ductal adenocarcinoma is treatment with chemotherapy drugs gemcitabine and nab-paclitaxel. Gemcitabine is a chemotherapy drug that blocks the cells from making DNA and may kill cancer cells. Paclitaxel is in a class of medications called anti-microtubule agents. It stops cancer cells from growing and dividing and may kill them. Nab-paclitaxel is an albumin-stabilized nanoparticle formulation of paclitaxel which may have fewer side effects and work better than other forms of paclitaxel. Giving CA-4948 in combination with gemcitabine and nab-paclitaxel may shrink or stabilize metastatic or unresectable pancreatic ductal adenocarcinoma.</t>
  </si>
  <si>
    <t>https://clinicaltrials.gov/study/NCT05685602</t>
  </si>
  <si>
    <t>CA-4948 Added to Standard Chemotherapy to Treat Metastatic or Unresectable Pancreatic Cancer</t>
  </si>
  <si>
    <t>NCT05685602</t>
  </si>
  <si>
    <t>Kathrin Wode, Stockholm, 14186, Sweden</t>
  </si>
  <si>
    <t>131016|2014-004552-64</t>
  </si>
  <si>
    <t>Allocation: RANDOMIZED|Intervention Model: PARALLEL|Masking: TRIPLE (PARTICIPANT, CARE_PROVIDER, INVESTIGATOR)|Primary Purpose: TREATMENT</t>
  </si>
  <si>
    <t>University of Witten/Herdecke|Karolinska Institutet|Regional Cancer Centre Stockholm Gotland|Stiftelsen Konung Gustaf V:s Jubileumsfond fÃ¶r cancerforskning|Signe &amp; Ane Gyllenbergs Stiftelse|Ekhagastiftelsen|Dagmar Ferbs Minnesfond|Cancerforskningsfonden i Norrland|Immunpathologisches Labor, University TÃ¼bingen|The SjÃ¶berg Foundation</t>
  </si>
  <si>
    <t>Karolinska University Hospital</t>
  </si>
  <si>
    <t>Quality of Life questionnaire EORTC QLQ-C30, Evaluation according to EORTC QLQ-C30 Scoring Manual, At 7 visits during study (9 months)|Quality of Life questionnaire EORTC PAN -26, Evaluation according to EORTC PAN-26 Scoring Manual, At 7 visits during study (9 months)|Weight in kilograms, height in meters, BMI in kg/m^2, Body weight, Body Mass Index, At 7 visits during study (9 months)|Corticosteroid use in milligrams betamethasone per day and indication (appetite, chemotherapy, nausea, pain, general wellbeing, other: specified), Corticosteroid use and indication, At 7 visits during study (9 months)|Number of visits of homecare team per week, Costs for supportive care, At 7 visits during study (9 months)|Use of oral nutrition support per week (number used per day), Costs for supportive care, At 7 visits during study (9 months)|Use of symptom relieving medication in mg/day (painkillers, antiemetic and anxiolitic medication), Costs for supportive care, At 7 visits during study (9 months)|Chemotherapy use (number of cycles first line, second line, ..) and dose reduction in%, Costs for supportive care, At 7 visits during study (9 months)|Number of parenteral nutrition infusions per week, Costs for supportive care, At 7 visits during study (9 months)|Days of unplanned inpatient care, Costs for inpatient care, At 7 visits during study (9 months)|Incidence of treatment-emergent adverse events (AE), Safety, Through study completion (9 months)</t>
  </si>
  <si>
    <t>Overall survival (OS), OS defined as time from randomization to death for any reason, End of study (estimated 3 years)</t>
  </si>
  <si>
    <t>DRUG: Mistletoe extract (Iscador Qu)|DRUG: Placebo</t>
  </si>
  <si>
    <t>In this study a mistletoe preparation (Iscador Qu) is added to standard therapy in inoperable pancreatic cancer in order to evaluate effect on overall survival and health-related quality of life. Half of participants will take subcutaneous injections with mistletoe in addition to standard therapy (palliative chemotherapy or best supportive care); the other half will receive a placebo and standard therapy.</t>
  </si>
  <si>
    <t>MISTRAL</t>
  </si>
  <si>
    <t>https://clinicaltrials.gov/study/NCT02948309</t>
  </si>
  <si>
    <t>Mistletoe Therapy in Primary and Recurrent Inoperable Pancreatic Cancer</t>
  </si>
  <si>
    <t>NCT02948309</t>
  </si>
  <si>
    <t>IRB-2025-1714ï¼ˆIITï¼‰</t>
  </si>
  <si>
    <t>Pancreatic Cancer Resectable|Pancreatic Cancer Non-resectable</t>
  </si>
  <si>
    <t>This study is a single-center, observational clinical trial designed to enroll a total of 70 pancreatic cancer patients. Tumor tissue sections from 60 patients will be retrospectively collected to establish a treatment response prediction model using spatial transcriptomics and other analyses. Fresh tumor tissue and blood samples from 10 patients will be prospectively collected to establish pancreatic cancer organoids and humanized immunocompetent mouse models for functional validation and exploration of the underlying molecular mechanisms.</t>
  </si>
  <si>
    <t>https://clinicaltrials.gov/study/NCT07326150</t>
  </si>
  <si>
    <t>Construction of a Predictive Model for the Efficacy of Chemoprevention Combined With Targeted Therapy in Pancreatic Cancer</t>
  </si>
  <si>
    <t>NCT07326150</t>
  </si>
  <si>
    <t>Stavanger University Hospital, Stavanger, 4068, Norway</t>
  </si>
  <si>
    <t>2019-01</t>
  </si>
  <si>
    <t>2017-10</t>
  </si>
  <si>
    <t>2013/1743|2013-000633-13</t>
  </si>
  <si>
    <t>Helse Stavanger HF</t>
  </si>
  <si>
    <t>Post-baseline over-all survival, Baseline and 9 months|Post-baseline disease-specific survival, Baseline and 9 months|Post-baseline time to progression, Baseline and 9 months|Clinical response to treatment by RECIST 1.1, Radiologic, clinical and biochemical assessment, Baseline and 9 months|Changes in quality of life during treatment, Quality of Life is assessed every 4 weeks during treatment and then every 8th weeks., Baseline and 9 months</t>
  </si>
  <si>
    <t>Change in levels of circulating tumor cells (CTCs) during treatment, Baseline and 9 months</t>
  </si>
  <si>
    <t>DRUG: Nab paclitaxel / gemcitabine</t>
  </si>
  <si>
    <t>The majority patients diagnosed with pancreatic cancer have metastatic disease at the time of diagnosis. The prognosis is extremely poor with a 5-year survival rate of less than 5%. Treatment with chemotherapy can improve efficacy, but still the median progression-free survival in patients receiving nab-paclitaxel and gemcitabine is only 5,5 months and median overall survival is less than one year. There is a urgent need for tools for predicting the efficacy of the treatment. The current trial aims at investigating the biomarker potential of circulating tumor cells (CTCs) in metastatic pancreatic cancer patients treated by gemcitabine and nab-paclitaxel.</t>
  </si>
  <si>
    <t>PACT-ACT-v6</t>
  </si>
  <si>
    <t>https://clinicaltrials.gov/study/NCT02707159</t>
  </si>
  <si>
    <t>Circulating Tumor Cells as Tools for Therapy Response in Nab-paclitaxel Treated Metastatic Pancreatic Cancer Patients</t>
  </si>
  <si>
    <t>NCT02707159</t>
  </si>
  <si>
    <t>Centre Georges FranÃ§ois Leclerc, Dijon, 21079, France|Centre Hospitalier Universitaire Grenoble Alpes, Grenoble, 38043, France|Centre LÃ©on BÃ©rard, Lyon, 69373, France|Centre Hospitalier Lyon Sud, Pierre-BÃ©nite, 69495, France</t>
  </si>
  <si>
    <t>ET21-169</t>
  </si>
  <si>
    <t>Centre Leon Berard</t>
  </si>
  <si>
    <t>PD biomarkers of response and resistance to niraparib, transcriptom profiling, HRD panel and HRD-signature (scarring / pattern), Dosing ctDNA \&amp; NGS/RNASeq, At screening, cycle 3 day 1, cycle 5 day 1, cycle 7 day 1, (each cycle is 28 days) and at the end of study visit (within 30 days after last treatment administration)</t>
  </si>
  <si>
    <t>Disease control rate (DCR), After 16 weeks of treatment (DRC-16W) according to RECIST V1.1, 16 weeks|Best overall response Rate, According to RECIST V1.1, At least 12 months following inclusion|Duration of response (DoR), At least 12 months following inclusion|Progression Free survival (PFS), At least 12 months following inclusion|Overall survival (OS), At least 12 months following inclusion|Safety and tolerability of niraparib in pancreatic cancer patients, incidence and severity of AEs (with severity determined according to NCI CTCAE v5.0), At least 12 months following inclusion</t>
  </si>
  <si>
    <t>Efficacy of niraparib in patients with HR-deficient pancreatic cancer, Objective response rate at Week 16 (ORR-16W) according to RECIST V1.1, 16 weeks</t>
  </si>
  <si>
    <t>This trial is a single arm open-label, phase II aiming to assess the clinical activity of niraparib in chemotherapy-naÃ¯ve biomarker-selected pancreatic cancer patients.</t>
  </si>
  <si>
    <t>PARPi-PANC</t>
  </si>
  <si>
    <t>https://clinicaltrials.gov/study/NCT05442749</t>
  </si>
  <si>
    <t>Niraparib as First Line Therapy With Metastatic Homologous Repair-deficient Pancreatic Cancer</t>
  </si>
  <si>
    <t>NCT05442749</t>
  </si>
  <si>
    <t>UCLA, Los Angeles, California, 60153, United States|UCSF, San Francisco, California, 94143, United States|Stanford University, School of Medicine, Stanford, California, 94305, United States|Loyola University, Maywood, Illinois, 60153, United States|Medical University of South Carolina, Charleston, South Carolina, 29425, United States|University of Texas Southwestern Medical Center, Dallas, Texas, 75390, United States|Swedish Cancer Institute, Seattle, Washington, 98107, United States|BC Cancer Agency, Vancouver, British Columbia, V5Z 4E6, Canada|Princess Margaret Cancer Centre, Toronto, Ontario, Canada</t>
  </si>
  <si>
    <t>IRB-27492|PANC0015|NCI-2013-01658</t>
  </si>
  <si>
    <t>Local Progression-free Survival (Local PFS), Local progression-free survival (PFS) means the period of time that a participant remains alive without recurrence or advancement of the disease at the baseline sites of the tumor (local progression). The effect of the study treatments was assessed as the median local PFS of participants in the treatment groups. The outcome is reported as the median local PFS with standard deviation., 38 months|Progression-free Survival (PFS) at 1 Year, Progression-free survival (PFS) means the period of time that a participant remains alive without tumor progression either locally or at a distant site in the body (metastasis). The effect of the study treatments was assessed as the number of participants in each treatment group that remained alive without tumor progression, at 1 year after treatment.
The outcome is reported as a number without dispersion., 1 year|Metastasis-free Survival (MFS), Metastasis-free survival (MFS) means the period of time that a participant remains alive without the appearance of new tumor lesions a distant site in the body (metastasis). The effect of the study treatments was assessed as the median MFS of participants in the treatment groups. The outcome is reported as the median PFS with standard deviation., 62 months|Overall Survival (OS), The effect of the study treatments was assessed as the length of time participants in each treatment group that remained alive. The outcome is reported as the median OS with standard deviation., 62 months|Grade 2 or Greater Gastrointestinal (GI) Toxicity, Toxicity means an adverse event related to the study treatment. Toxicity was assessed between treatment groups as the number of treatment-related , â‰¥ grade 2 events of gastritis, fistula, enteritis, or ulcer; plus any other Grade 3 to 5 gastrointestinal (GI) toxicity. The outcome is reported as the number of defined adverse events by preferred term for each treatment group, occurring within 3 months of the start of treatment. These adverse events by definition are all within the Common Terminology Criteria for Adverse Events (CTCAE) version 4.01 Gastrointestinal Body System. The outcome is reported as numbers without dispersion.
All-cause Mortality mFFX 7 SBRT 8, 3 months</t>
  </si>
  <si>
    <t>Progression-free Survival (PFS), Progression-free survival (PFS) means the period of time that a participant remains alive without tumor progression either locally or at a distant site in the body (metastasis). The effect of the study treatments was assessed as the median PFS of participants in the treatment groups. The outcome is reported as the median PFS with standard deviation., 38 months</t>
  </si>
  <si>
    <t>DRUG: Oxaliplatin|DRUG: Irinotecan|DRUG: Leucovorin|DRUG: 5FU|RADIATION: Stereotactic Body Radiotherapy (SBRT)</t>
  </si>
  <si>
    <t>The goal of this study is to determine the safety and efficacy of a chemotherapy regimen known as Modified FOLFIRINOX (mFFX) alone or with the addition of Stereotactic Body Radiotherapy (SBRT). We hope to learn if this new treatment combination helps to control the disease and improve survival for patients with locally advanced pancreatic cancer.</t>
  </si>
  <si>
    <t>https://clinicaltrials.gov/study/NCT01926197</t>
  </si>
  <si>
    <t>Phase 3 Study of FOLFIRINOX (mFFX) +/- SBRT in Locally Advanced Pancreatic Cancer</t>
  </si>
  <si>
    <t>NCT01926197</t>
  </si>
  <si>
    <t>Shandong Cancer Hospital and Institute, Jinan, Shandong, 0531, China</t>
  </si>
  <si>
    <t>SDZLEC2025-283-01</t>
  </si>
  <si>
    <t>Shandong Cancer Hospital and Institute</t>
  </si>
  <si>
    <t>Overall Survival (OS), Overall survival will be defined as the time from the start of SCART treatment to death from any cause. Patients still alive at the time of analysis will be censored at the date of last follow-up., Up to 12 months after enrollment|Local Control Rate (LCR), Local tumor control will be assessed according to RECIST v1.1 criteria based on radiographic imaging (CT/MRI). Local control rate will be calculated as the proportion of patients without local progression., Up to 12 months after enrollment|Objective Response Rate (ORR), Objective tumor response will be evaluated using RECIST v1.1 criteria by imaging assessment., Up to 12 months after enrollment|Adverse Events (AEs), Incidence and severity of treatment-related adverse events (AEs) will be graded according to CTCAE v5.0 during and after radiotherapy., Up to 12 months after enrollment</t>
  </si>
  <si>
    <t>Maximum Tolerated Dose (MTD), The maximum tolerated dose (MTD) of SCART (Stereotactic Centralized Ablative Radiation Therapy) will be determined using a standard 3+3 dose-escalation design. MTD is defined as the highest dose level at which the incidence of dose-limiting toxicities (DLTs), graded according to CTCAE v5.0, does not exceed 33% of patients in that cohort., Within 90 days after completion of radiotherapy|Dose-Limiting Toxicities (DLTs), Incidence of dose-limiting toxicities (DLTs) graded according to the National Cancer Institute Common Terminology CTCAE v5.0. DLTs will be evaluated during the dose-escalation phase to assess the safety of SCART (Stereotactic Centralized Ablative Radiation Therapy)., Within 90 days after completion of radiotherapy</t>
  </si>
  <si>
    <t>RADIATION: SCART Dose Escalation Arm</t>
  </si>
  <si>
    <t>Pancreatic Cancer|Locally Advanced Pancreatic Cancer</t>
  </si>
  <si>
    <t>This is a single-arm, phase I clinical study designed to evaluate the safety and feasibility of SCART (Stereotactic Centralized Ablative Radiation Therapy) dose escalation in patients with locally advanced pancreatic cancer. Pancreatic cancer carries a dismal prognosis, and the majority of patients are not surgical candidates at diagnosis. Radiotherapy is an important local treatment modality, but conventional approaches have shown limited efficacy. SCART is intended to deliver higher ablative doses to the tumor core while minimizing toxicity to surrounding normal tissues. In this trial, eligible patients will receive SCART with escalating dose levels using a standard 3+3 design. The primary endpoints are to determine the dose-limiting toxicity (DLT) and the maximum tolerated dose (MTD). Secondary endpoints include overall survival (OS), local control rate (LCR), and objective response rate (ORR).</t>
  </si>
  <si>
    <t>SCART-P</t>
  </si>
  <si>
    <t>https://clinicaltrials.gov/study/NCT07173374</t>
  </si>
  <si>
    <t>Stereotactic Centralized Ablative Radiotherapy for Locally Advanced Pancreatic Cancer: A Single-Arm Phase I Safety and Feasibility Study</t>
  </si>
  <si>
    <t>NCT07173374</t>
  </si>
  <si>
    <t>Department of Surgical Gastroenterology, Copenhagen, 2200, Denmark|Ismail GÃ¶genur, KÃ¸ge, 4600, Denmark</t>
  </si>
  <si>
    <t>EU CT 2023-506553-37-00</t>
  </si>
  <si>
    <t>Zealand University Hospital</t>
  </si>
  <si>
    <t>Feasibility of implementing preoperative propranolol in the preoperative setting for patients with pancreatic cancer using the APEASE framework., Examining the feasibility and implementation of preoperative 40 mg propranolol twice daily in patients undergoing surgery for pancreatic cancer. Challenges in the implementation will be assessed through the use of the APEASE framework, which looks in to Acceptability, Practicability, Effectiveness, Affordability, Spill-over effects, and Equity., Within 1 year from end of the trial.</t>
  </si>
  <si>
    <t>Safety of 40 mg propranolol twice daily on blood pressure., Examining the safety of preoperative propranolol 40 mg twice daily prior to elective surgery for pancreatic cancer by continuous at-home measurements of blood pressure twice daily during the intervention period., Through study completion, within 14 days after surgery.|Safety of 40 mg propranolol twice daily on heart rate., Examining the safety of preoperative propranolol 40 mg twice daily prior to elective surgery for pancreatic cancer by continuous at-home measurements of heart rate twice daily during the intervention period., Through study completion, within 14 days after surgery.</t>
  </si>
  <si>
    <t>Preoperative anxiety, Assessed through the Hamilton Anxiety Rating Scale (HAMA) questionnaire, Obtained preoperatively at baseline (immediately after inclusion) and immediately after intervention (before surgery)|Preoperative anxiety and depression, Assessed through the Hospital Anxiety and Depression Scale (HADS) questionnaire, Obtained preoperatively at baseline (immediately after inclusion) and immediately after intervention (before surgery)|Preoperative quality of life, Preoperative quality of life assessed through the quality of life questionnaire., Obtained preoperatively at baseline (immediately after inclusion) and immediately after intervention (before surgery)|Density and subtypes of tumor-infiltrating lymphocytes in the tumor microenvironment., Histopathological assessment of the density and subtypes of tumor-infiltrating lymphocytes.
Immunohistochemistry technique will be used., Through study completion. At latest within 1 year from last participant completes trial.|Desmoplasia in the tumor microenvironment., Histopathological assessment of desmoplasia in the tumor microenvironment.
Immunohistochemistry technique will be used., Through study completion. At latest within 1 year from last participant completes trial.|Neural markers in the tumor microenvironment., Histopathological assessment of neural marker expression (e.g., NGF, BDNF, tyrosin hydroxylase)
Immunohistochemistry technique will be used., Through study completion. At latest within 1 year from last participant completes trial.|Adrenergic receptor (ADRB1&amp;ADRB2) expression in the tumor microenvironment., Histopathological assessment of the expression of adrenergic receptors (ADRB1 and ADRB2).
Immunohistochemistry technique will be used for this purpose., Through study completion. At latest within 1 year from last participant completes trial.|Spatial distribution of immune cells in the tumor microenvironment., Spatial distribution of immune cells in the tumor microenvironment using Immunohistochemistry technique and NanoString GeoMx techniques will be used for this purpose., Through study completion. At latest within 1 year from last participant completes trial.|Immune cells and subtypes in blood samples, Assessing the number and subsets of immune cells in the obtained blood samples before and after propranolol treatment and between the two arms (propranolol versus placebo). This will be examined through FlowCytometry., Through study completion. At latest within 1 year from last participant completes trial.|Circulating tumor cells before and after intervention in blood samples., Assessment of circulating tumor cells in blood samples before and after intervention., Through study completion. At latest within 1 year from last participant completes trial.|RNA-level gene expression in blood samples., RNA-level expression of genes related to immune-surveillance through NanoString nCounter technique., Through study completion. At latest within 1 year from last participant completes trial.|Heart rate variability in both trial arms, Examining differences in heart rate variability among participants and between intervention and comparator group., Through study completion, an average of 1 year.|Postoperative complications, Assessment of postoperative complications based on the Clavien-Dindo Score (CD) ranging from I to V, where I is any decline from normal postoperative course and V is death of patient., After participant finishes trial and when last follow up (5 years from surgery) date is due.|Survival 30-days after surgery, Assessment of survival 30 days after surgery., After participant finishes trial and when last follow up (5 years from surgery) date is due.|Survival 90-days after surgery, Assessment of survival 90 days after surgery., After participant finishes trial and when last follow up (5 years from surgery) date is due.|Overall survival 1-year after surgery, Assessment of overall surival 1-year after surgery, After participant finishes trial and when last follow up (5 years from surgery) date is due.|Overall survival 3-years after surgery, Assessment of overall survival 3-years after surgery, After participant finishes trial and when last follow up (5 years from surgery) date is due.|Overall survival 5-years after surgery, Assessment of overall survival 5-years after surgery, After participant finishes trial and when last follow up (5 years from surgery) date is due.</t>
  </si>
  <si>
    <t>DRUG: Propranolol|DRUG: Placebo</t>
  </si>
  <si>
    <t>The IMPULS trial is a randomized, triple-blinded, placebo controlled, single center, pilot trial examining the efficacy and safety of preoperative propranolol in patients scheduled for pancreatic cancer surgery. The study is conducted as a type 1 hybrid efficacy-implementation trial of 30 patients.
This study is designed to provide pilot data for a future larger perioperative study of propranolol with the aim of improving outcomes for pancreatic cancer surgery.
In total, 30 participants will be allocated in a 1:1 ratio with 15 participants enrolled in each trial arm (propranolol vs. placebo). Participants will be allocated to either 40 mg propranolol twice daily or placebo twice daily in 10 days prior to planned surgery.
Primary outcomes: Evaluating the efficacy of preoperative propranolol on anxiety and in pro-tumorigenic changes (e.g., in the tumor tissue and in blood samples) in patients undergoing surgery for pancreatic cancer. Furthermore, to obtain follow up data (e.g., 90-day mortality, postoperative complications etc. on the patients receiving propranolol versus placebo). Heart rate variability among the participants will also be examined.
Secondary: Examining the safety and tolerability of 40 mg preoperative propranolol twice daily in patients undergoing surgery for pancreatic cancer.
Tertiary: Evaluating the feasibility and implementation of the trial (using the APEASE framework). This will help identify barriers and enablers to a future larger study.
Short-time propranolol treatment is considered safe with a mild and manageable safety-profile. Risk-management, mitigations and guidelines to ensure patient safety is included in the protocol. Since this clinical trial is exploratory in nature, no sample-size calculation is performed.</t>
  </si>
  <si>
    <t>IMPULS</t>
  </si>
  <si>
    <t>https://clinicaltrials.gov/study/NCT06145074</t>
  </si>
  <si>
    <t>Examining Safety, Efficacy and Feasibility of Preoperative Propranolol in Patients With PDAC.</t>
  </si>
  <si>
    <t>NCT06145074</t>
  </si>
  <si>
    <t>Banner MD Anderson Cancer Center, Gilbert, Arizona, 85234, United States|Mayo Clinic Comprehensive Cancer Center, Phoenix, Arizona, 85054, United States|City of Hope, Duarte, California, 91010, United States|Cedars-Sinai Medical Center, Los Angeles, California, 90048, United States|University of California Los Angeles, Los Angeles, California, 90095, United States|University of California, Irvine, Orange, California, 92868, United States|University of Colorado Hospital-Anschutz Cancer Pavillion, Aurora, Colorado, 80045, United States|University of Miami, Coral Gables, Florida, 33124, United States|University of Florida Health Cancer Center, Gainesville, Florida, 32610, United States|Mayo Clinic Comprehensive Cancer Center, Jacksonville, Florida, 32224, United States|Moffitt Cancer Center, Tampa, Florida, 33612, United States|Emory Winship Cancer Institute, Atlanta, Georgia, 30322, United States|University of Iowa, Iowa City, Iowa, 52242, United States|Ochsner Health, New Orleans, Louisiana, 70121, United States|Massachusetts General Hospital, Boston, Massachusetts, 02210, United States|Dana Farber Cancer Institute, Boston, Massachusetts, 02215, United States|University of Michigan, Ann Arbor, Michigan, 48109, United States|Mayo Clinic Comprehensive Cancer Center, Rochester, Minnesota, 55905, United States|Northwell Health, Lake Success, New York, 11042, United States|Memorial Sloan Kettering Cancer Center, New York, New York, 10022, United States|New York Presbyterian Weill Cornell Medical Center, New York, New York, 10065, United States|Lehigh Valley Health Network, Allentown, Pennsylvania, 18003, United States|University of Pennsylvania, Philadelphia, Pennsylvania, 19104, United States|Sarah Cannon Research Institute, Nashville, Tennessee, 37203, United States|Vanderbilt University Medical Center, Nashville, Tennessee, 37212, United States|University of Texas Southwestern, Dallas, Texas, 75390, United States|The University of Texas MD Anderson Cancer Center, Houston, Texas, 77030, United States|Medical College of Wisconsin, Milwaukee, Wisconsin, 53226, United States</t>
  </si>
  <si>
    <t>ELI-002-201</t>
  </si>
  <si>
    <t>Elicio Therapeutics</t>
  </si>
  <si>
    <t>Phase 2: Overall Survival (OS), To compare OS between cohorts, ELI-002 7P vs Observation, After Visit 13 (Week 20)|Phase 1 and Phase 2: Determine the biomarker reduction or clearance rate, The ctDNA reduction or clearance is defined as reduction or clearance of ctDNA from baseline, or if ctDNA was not detectable at baseline, serum tumor biomarker (such as CA19-9 and CEA) reduction and clearance compared to baseline, 6 months|Phase 2: Determine the 1-year DFS, Compare between cohorts, ELI-002 7P vs Observation, the 1-year DFS, 1 year|Phase 2: Evaluate the safety of ELI-002 7P, Safety will be assessed by the incidence of AEs and clinically significant laboratory tests and vital signs, 30 days after the last ELI-002 7P dose</t>
  </si>
  <si>
    <t>Phase 1: Evaluate the safety of ELI-002 7P, Safety will be assessed by the incidence of adverse events (AEs) and clinically significant changes in laboratory tests and vital signs, 28 days after the first dose of ELI-002 7P|Phase 2: Compare ELI-002 7P versus standard of care (SOC; observation) in DFS (disease free survival), DFS is assessed by the investigator through computed tomography (CT) imaging or magnetic resonance imaging (MRI) with contrast and using iRECIST criteria, After the last radiographic assessment at Visit 26 (Week 150)</t>
  </si>
  <si>
    <t>DRUG: ELI-002 7P</t>
  </si>
  <si>
    <t>Pancreatic Ductal Adenocarcinoma|Colorectal Cancer|KRAS G12D|KRAS G12R|KRAS G12V|KRAS G12A|KRAS G12C|KRAS G12S|KRAS G13D|NRAS G12D|NRAS G12R|NRAS G12V|NRAS G12C|NRAS G12S</t>
  </si>
  <si>
    <t>This is a Phase 1/2 study to assess the safety and efficacy of ELI-002 7P immunotherapy (a lipid-conjugated immune-stimulatory oligonucleotide \[Amph-CpG-7909\] plus a mixture of lipid-conjugated peptide-based antigens \[Amph-Peptides 7P\]) as adjuvant treatment in subjects with solid tumors with mutated KRAS/NRAS. This study builds on the experience obtained with related product ELI-002 2P, which was studied in protocol ELI-002-001 under IND 26909.</t>
  </si>
  <si>
    <t>AMPLIFY-7P</t>
  </si>
  <si>
    <t>https://clinicaltrials.gov/study/NCT05726864</t>
  </si>
  <si>
    <t>A Study of ELI-002 7P in Subjects With KRAS/NRAS Mutated Solid Tumors</t>
  </si>
  <si>
    <t>NCT05726864</t>
  </si>
  <si>
    <t>Istituto Clinico humanitas, Milan, 20089, Italy</t>
  </si>
  <si>
    <t>2022-11</t>
  </si>
  <si>
    <t>2021-11</t>
  </si>
  <si>
    <t>EMT PC 1.1</t>
  </si>
  <si>
    <t>Istituto Clinico Humanitas</t>
  </si>
  <si>
    <t>Prediction of prognosis of PC by EMT-TF mRNA levels in blood, To identify biomarkers suitable for the selection of PC patients amenable of responsiveness to medical and surgical treatment., Analysis at least: 7-15 days from surgery (T1), 30 days (T2) from surgery, 6 months (T3) from surgery, 1 year (T4) from surgery</t>
  </si>
  <si>
    <t>Assessments of diagnosis of PC by EMT-TF mRNA levels in blood, To determine the stage, the remission or the progression of a pancreatic cancer in a pancreatic cancer affected subject not administered with an appropriate antitumor treatment (e.g., neo-adjuvant therapy) comprising the step of assaying a biological sample from said subject for the presence of a panel of mRNAs encoding for transcription factors involved in epithelial to mesenchymal transition., Analysis at day 0: at diagnosis or before surgery for PC patients; before colonoscopy in controls</t>
  </si>
  <si>
    <t>DIAGNOSTIC_TEST: Liquid biopsy</t>
  </si>
  <si>
    <t>The present study is aimed at detecting and measuring mRNA levels of genes involved in epithelial to mesenchymal transition (EMT) in biological samples, i.e. in peripheral blood samples of pancreatic cancer (PC) patients and healthy controls, to determine the presence of disease, its progression and risk of recurrence.</t>
  </si>
  <si>
    <t>https://clinicaltrials.gov/study/NCT04323917</t>
  </si>
  <si>
    <t>Detection of High Expression Levels of EMT-Transcription Factor mRNAs in Patients With Pancreatic Cancer and Their Diagnostic Potential</t>
  </si>
  <si>
    <t>NCT04323917</t>
  </si>
  <si>
    <t>HÃ´pital Beaujon, Clichy, 92210, France|HÃ´pital HENRI MONDOR, CrÃ©teil, 94010, France|HÃ´pital Claude Hurriez, Lille, 59037, France|Institut Paoli-Calmettes, Marseille, 13573, France|CHU Robert DebrÃ©, Reims, 51092, France|Institut Curie, Saint-Cloud, 92210, France|HÃ´pital PAUL BROUSSE 12 Avenue Paul Vaillant Couturier, Villejuif, 94800, France</t>
  </si>
  <si>
    <t>IC 2021-15</t>
  </si>
  <si>
    <t>Institut Curie</t>
  </si>
  <si>
    <t>Progression-Free Survival (PFS), PFS, defined as the time from the date of treatment initiation to the date of progression or death whatever the cause. Progression will be assessed by the investigator based on TAP-CT scan every 8 weeks according to RECIST v1.1., 18 months|Overall Survival (OS), OS, defined from the date of treatment initiation to the date of death whatever the cause., 18 months|Disease Control Rate (DCR), DCR, defined as the percentage of patients who have achieved complete response, partial response or stable disease according to RECIST v1.1 among patients who start treatment., 18 months|Treatment-related severe (grade 3-5) toxicities, Toxicities will be graded, according to the National Cancer Institute (NCI) Common Terminology Criteria for Adverse Events (CTCAE) v5.0 (digestive, hematologic, neuropathy)., 18 months|Feasibility of study procedure, Measured as the rate of usable samples, 12 months</t>
  </si>
  <si>
    <t>Objective Response Rate (ORR) at 4 months based on thorax-abdomen-pelvis (TAP) CT scan every 8 weeks according to RECIST v1.1., ORR, defined as the percentage of patients whose disease decreased by at least 30% (partial response - PR) and/or disappeared (complete response - CR) under treatment among patients who start treatment., 4 months</t>
  </si>
  <si>
    <t>OTHER: Clinical value of 5 transcriptomic signatures to personalize the therapeutic decision for L1 in PDAC|OTHER: Biomarkers of tumor signatures (translational studies)</t>
  </si>
  <si>
    <t>Carcinoma, Pancreatic Ductal|Prognosis</t>
  </si>
  <si>
    <t>The aim of this study is to assess the clinical value of 5 transcriptomic signatures prognostic of chemotherapeutic sensitivity to improve the Objective Response Rate (ORR) of first-line (L1). Chemotherapy regimen (FOLFIRINOX vs Gem-nabP) will be selected based on transcriptomic signatures applied to the pre-therapeutic liver biopsy of newly diagnosed PDAC patients.</t>
  </si>
  <si>
    <t>PACsign</t>
  </si>
  <si>
    <t>https://clinicaltrials.gov/study/NCT05475366</t>
  </si>
  <si>
    <t>Personalized First-line Chemotherapy Choice in Advanced Pancreatic Adenocarcinoma Using Transcriptomic Signatures</t>
  </si>
  <si>
    <t>NCT05475366</t>
  </si>
  <si>
    <t>2016-0410|NCI-2016-01956|2016-0410</t>
  </si>
  <si>
    <t>Quantity of T-Cell Infiltration Pre-treatment and Post Treatment Following Administration of BL-8040 by Itself and BL-8040 With Pembrolizumab, Biomarker Analysis (TCR analysis, flow cytometry panel) of biopsy core samples was utilized to detect the presence and amount of T Cell infiltration into the tumor tissue., pre treatment at baseline and post treatment (2 months)|Quantity of Circulating T-Cells Pre-treatment and Post Treatment Following Administration of BL-8040, Biomarker Analysis (TCR analysis, flow cytometry panel) of biopsy core samples was utilized to detect the Quantity of circulating T-Cells into the tumor tissue., pre treatment and post treatment, up to 3 years|Number of Participants With Treatment-Related Adverse Events as Assessed by CTCAE v4.0, Utilizing CTCAE v4.0, the number of treatment-related adverse events was recorded., 2 years</t>
  </si>
  <si>
    <t>Overall Response Rate, To assess the overall response rate (complete response or partial response) PER RECIST 1.0 after treatment with CXCR4 antagonist BL-8040 (BL-8040) and pembrolizumab, 3 years</t>
  </si>
  <si>
    <t>DRUG: CXCR4 Antagonist BL-8040|BIOLOGICAL: Pembrolizumab|OTHER: Pharmacological Study</t>
  </si>
  <si>
    <t>Metastatic Pancreatic Adenocarcinoma|Recurrent Pancreatic Adenocarcinoma|Stage IV Pancreatic Cancer AJCC v6 and v7</t>
  </si>
  <si>
    <t>This pilot phase IIb trial studies how well pembrolizumab and CXCR4 antagonist BL-8040 work in treating patients with pancreatic cancer that has spread to other places. Immunotherapy with monoclonal antibodies, such as pembrolizumab, may help the body's immune system attack the cancer, and may interfere with the ability of tumor cells to grow and spread. CXCR4 antagonist BL-8040 may stop the growth of tumor cells by blocking some of the enzymes needed for cell growth. Giving pembrolizumab and CXCR4 antagonist BL-8040 may work better in treating patients with pancreatic cancer.</t>
  </si>
  <si>
    <t>https://clinicaltrials.gov/study/NCT02907099</t>
  </si>
  <si>
    <t>Pembrolizumab and CXCR4 Antagonist BL-8040 in Treating Patients With Metastatic Pancreatic Cancer</t>
  </si>
  <si>
    <t>NCT02907099</t>
  </si>
  <si>
    <t>2018-0342|NCI-2019-04856|2018-0342|P30CA016672</t>
  </si>
  <si>
    <t>Objective response rate (ORR), ORR will be evaluated per Response Evaluation Criteria in Solid Tumors (RECIST) and Immune-Modified Response Evaluation Criteria in Solid Tumors (iRECIST) criteria. Descriptive statistics including with 90% confidence interval will be computed., Up to 1 year|Duration of response (DOR), DOR will be evaluated per RECIST and iRECIST. Descriptive statistics including with 90% confidence interval will be computed., Up to 1 year|Disease control rate (DCR), DCR will be evaluated per RECIST and iRECIST. Descriptive statistics including with 90% confidence interval will be computed., Up to 1 year|Time to progression (TTP), TTP will be evaluated per RECIST and iRECIST. Descriptive statistics including with 90% confidence interval will be computed., Up to 1 year|PFS, PFS will be evaluated per RECIST and iRECIST. Descriptive statistics including with 90% confidence interval will be computed., Up to 1 year|Overall survival, Descriptive statistics including with 90% confidence interval will be computed., Up to 1 year</t>
  </si>
  <si>
    <t>Incidence of adverse events, Descriptive statistics including with 90% confidence interval will be computed., Up to 30 days post treatment</t>
  </si>
  <si>
    <t>Progression free survival (PFS), Descriptive statistics including with 90% confidence interval will be computed., Up to 1 year</t>
  </si>
  <si>
    <t>BIOLOGICAL: Pegylated Recombinant Human Hyaluronidase PH20|BIOLOGICAL: Pembrolizumab</t>
  </si>
  <si>
    <t>This phase II trial studies how well pembrolizumab and PEGPH20 work in treating patients with pancreatic cancer that has spread to other places in the body (metastatic). Immunotherapy with monoclonal antibodies, such as pembrolizumab, may help the body's immune system attack the cancer, and may interfere with the ability of tumor cells to grow and spread. PEGPH20 is an enzyme that breaks down hyaluronic acid coating tumor cells which may inhibit growth of tumor cells. Giving pembrolizumab and PEGPH20 may work better in treating patients with pancreatic cancer compared to pembrolizumab alone.</t>
  </si>
  <si>
    <t>https://clinicaltrials.gov/study/NCT04058964</t>
  </si>
  <si>
    <t>Pembrolizumab and PEGPH20 in Treating Patients With Metastatic Pancreatic Cancer</t>
  </si>
  <si>
    <t>NCT04058964</t>
  </si>
  <si>
    <t>Centro Integral Oncologico Clara Campal, Madrid, 28050, Spain</t>
  </si>
  <si>
    <t>TARGTHPANC 001|2011-001017-13</t>
  </si>
  <si>
    <t>Sofia Perea, Director Clinical Trials Unit.</t>
  </si>
  <si>
    <t>Overall Survival, 1 year</t>
  </si>
  <si>
    <t>DRUG: Targeted Therapy Tailored Treatment|DRUG: Standard Chemotherapy</t>
  </si>
  <si>
    <t>In recent years, treatment of advanced pancreatic cancer is changing. Currently, there are several active schedules of chemotherapy that can be used, such as gemcitabine as monotherapy or in combination with capecitabine or erlotinib, and FOLFIRINOX. Moreover, the development of biomarker (therapeutic targets) that can predicte response to treatment is a new important tool to be used in clinical practice to select the best scheme for each patient. Preliminary studies showed that therapeutic target determination, using tumor tissue collected from patients, could determine the presence of groups of "chemotherapy responders". Such is the case of EGFR amplification and/or K-Ras gene status and correlation with response to erlotinib. Moreover, Thymidilate Synthase, Thimidine Phosphorylase, ERCC-1 and Topoisomerase I expression by immunohistochemistry in GI tumor samples has been related to resistance or response to 5FU-capecitabine, oxaliplatin and irinotecan respectively. Based on this data the investigators designed a phase II clinical trial to evaluate the efficacy of selected treatment for pancreatic cancer patients based on the determination of therapeutic targets. The therapeutic target-driven treatment efficacy will be compared to the prospective treatment of a control group of patients treated at the discretion of the physician-researcher</t>
  </si>
  <si>
    <t>https://clinicaltrials.gov/study/NCT01394120</t>
  </si>
  <si>
    <t>Chemotherapy Selection Based on Therapeutic Targets for Advanced Pancreatic Cancer</t>
  </si>
  <si>
    <t>NCT01394120</t>
  </si>
  <si>
    <t>University of California, San Francisco, San Francisco, California, 94143, United States|Sidney Kimmel Comprehensive Cancer Center at Johns Hopkins, Baltimore, Maryland, 21231-2410, United States</t>
  </si>
  <si>
    <t>06456|NCI-2011-01215|UCSF-H12191-29556-01</t>
  </si>
  <si>
    <t>Eli Lilly and Company|Taiho Pharmaceutical Co., Ltd.</t>
  </si>
  <si>
    <t>Andrew Ko</t>
  </si>
  <si>
    <t>Correlate Intratumoral Expression Levels of Other Genes, Including Deoxycytidine Kinase (dCK), Equilibrative Nucleoside Transporter 1 (ENT1) and Concentrative Nucleoside Transporters 1 and 3 (CNT1 and CNT3), With Response to Gemcitabine., Pearson's correlation coefficients ("r") will be calculated to summarize the relationship between deoxycytidine kinase (dCK), equilibrative nucleoside transporter 1 (ENT1) and concentrative nucleoside transporters 1 and 3 (CNT1 and CNT3), with response to gemcitabine in a table format. Coefficients are on a continuous scale ranging from -1 to +1 with a value of -1 indicating a perfect negative linear association of intratumoral expression levels and response to gemcitabine, a value of 0 indicating no association between intratumoral expression levels and response to gemcitabine, and a value of +1 indicating a positive linear association of intratumoral expression levels and response to gemcitabine., Up to 2 years|Correlate Intratumoral Expression Levels of Thymidylate Synthase (TS), Thymidine Phosphorylase (TP), Dihydropyrimidine Dehydrogenase (DPD), Orotate Phosphoribosyltransferase (ORPT) With Response to the Combination of Gemcitabine/S-1., Pearson's correlation coefficients ("r") will be calculated to summarize the relationship between intratumoral expression levels of thymidylate synthase (TS), thymidine phosphorylase (TP), dihydropyrimidine dehydrogenase (DPD), orotate phosphoribosyltransferase (ORPT) with response to the combination of gemcitabine/S-1 in a table format. Coefficients are on a continuous scale ranging from -1 to +1 with a value of -1 indicating a perfect negative linear association of intratumoral expression levels and the combination of gemcitabine/S-1, a value of 0 indicating no association between intratumoral expression levels and response to the combination of gemcitabine/S-1, and a value of +1 indicating a positive linear association of intratumoral expression levels and response to the combination of gemcitabine/S-1., Up to 2 years|Median Overall Survival, Overall survival will be defined from the date of receiving the first treatment until death, Up to 2 years|Number of Patients With Dose Modifications, Treatment-related toxicities resulting in a dose modification be classified using the NCI Common Terminology Criteria for Adverse Events (CTCAE) version 3 will be tabulated., 8 weeks after 6th patient is enrolled|Percentage of Patients Classified as Potential Biomarker Responders, Defined as the percentage of patients who will be categorized as potential biomarker responders if their CA19-9 has declined by \&gt; 10 % from peak value (peak value may have been at either week 1 or 3) during the initial gemcitabine monotherapy phase, Assessed after the first 5 weeks of treatment|Median Time to Progression, Time to progression will be summarized according to the method of Kaplan and Meier, Up to 2 years|Percentage of Patients With at Biomarker Response, A biomarker response for any given line of therapy is defined as patients with a baseline CA19-9 level \&gt; 75 units per cubic centimeter (U/cc) who demonstrate a \&gt; 25% decline in their peak CA19-9 level, sustainable for at least 2 consecutive measurements, Up to 2 years</t>
  </si>
  <si>
    <t>Correlate Intratumoral Expression Level of Ribonucleotide Reductase Subunit 1 (RRM1) With Response to Gemcitabine in Patients With Advanced Pancreatic Cancer., Pearson's correlation coefficients ("r") will be calculated to summarize the relationship between RRM1 and response to gemcitabine. Coefficients are on a continuous scale ranging from -1 to +1 with a value of -1 indicating a perfect negative linear association of RRM1 and response to gemcitabine, a value of 0 indicating no association between RRM1 and response to gemcitabine, and a value of +1 indicating a positive linear association of RRM1 and response to gemcitabine., Up to 2 years</t>
  </si>
  <si>
    <t>DRUG: S-1|DRUG: gemcitabine hydrochloride</t>
  </si>
  <si>
    <t>RATIONALE: Studying samples of tumor tissue and blood from patients with cancer in the laboratory may help doctors learn more about changes that may occur in DNA and identify biomarkers related to cancer. It may also help doctors predict a patient's response to treatment and help plan the best treatment.
PURPOSE: This phase II trial is studying gene expression in predicting treatment response in patients receiving gemcitabine and S-1 for locally advanced unresectable or metastatic pancreatic cancer.</t>
  </si>
  <si>
    <t>https://clinicaltrials.gov/study/NCT00429858</t>
  </si>
  <si>
    <t>Gemcitabine and S-1 for Locally Advanced Unresectable or Metastatic Pancreatic Cancer</t>
  </si>
  <si>
    <t>NCT00429858</t>
  </si>
  <si>
    <t>I 3555023|NCI-2023-08681|I 3555023</t>
  </si>
  <si>
    <t>Pharmacodynamics parameters, Will be collected at baseline and day 23, At baseline and cycle 2 day 23|Overall response rate, Will be assessed use a two-stage, single-arm Simon minimax design., Up to 12 months|Disease control rate, The disease control (complete response + partial response + stable disease) will be summarized using frequencies and relative frequencies. The disease control rate will be estimated with a 95% credible region obtained by Jeffrey's prior method., Up to 12 months|Progression-free survival, Will be summarized using standard Kaplan-Meier methods, where estimates of median survival will be obtained with 95% confidence intervals., From treatment until disease progression, death from disease, or last follow up, assessed up to 12 months|Overall survival, Will be summarized using standard Kaplan-Meier methods, where estimates of median survival will be obtained with 95% confidence intervals., From treatment until death due to any cause or last follow up, assessed up to 12 months</t>
  </si>
  <si>
    <t>Incidence of adverse events, Toxicity and adverse events will be assessed using the National Cancer Institute Common Terminology Criteria for Adverse Events version 5.0., Up to 30 days|Maximum tolerated dose (MTD), The MTD will be determined from the observed dose limiting toxicities per cohort using an accelerated dose-escalation design., 4 weeks from administation|Recommended phase 2 dose, The recommended phase 2 dose will be determined based on the MTD (or highest dose administered if the MTD is not reached), the pharmacokinetic/pharmacodynamic modeling, and overall clinical safety and efficacy data., 4 weeks from administration|Half life, PK parameters of half-life area, On days 1, 2, 15, and 16 of cycle 1 in dose-escalation phase|Maximum plasma concentration, PK parameters of maximum plasma concentration, On days 1, 2, 15, and 16 of cycle 1 in dose-escalation phase|Area under the curve, PK parameter area under the curve, On days 1, 2, 15, and 16 of cycle 1 in dose-escalation phase|CL/F, apparent clearance of the analyte in the plasma, On days 1, 2, 15, and 16 of cycle 1 in dose-escalation phase</t>
  </si>
  <si>
    <t>PROCEDURE: Biopsy|PROCEDURE: Biospecimen Collection|PROCEDURE: Computed Tomography|DRUG: DDX5 Degrader FL118|PROCEDURE: Magnetic Resonance Imaging</t>
  </si>
  <si>
    <t>Advanced Pancreatic Ductal Adenocarcinoma|Locally Advanced Pancreatic Ductal Adenocarcinoma|Metastatic Pancreatic Ductal Adenocarcinoma|Refractory Pancreatic Ductal Adenocarcinoma|Stage II Pancreatic Cancer AJCC v8|Stage III Pancreatic Cancer AJCC v8|Stage IV Pancreatic Cancer AJCC v8|Unresectable Pancreatic Ductal Adenocarcinoma</t>
  </si>
  <si>
    <t>This phase I trial tests the safety, side effects, and best dose of FL118 in treating patients with pancreatic ductal adenocarcinoma that may have spread from where it first started to nearby tissue, lymph nodes, or distant parts of the body (advanced). FL118 is a small anti-tumor molecule that inhibits the expression of multiple cancer-associated anti-apoptotic proteins. An anti-apoptotic protein is a protein that interferes with or inhibits cell death. In adults, apoptosis is used to rid the body of cells that have been damaged beyond repair. Apoptosis also plays a role in preventing cancer. If apoptosis is for some reason prevented, it can lead to uncontrolled cell production that can subsequently develop into a tumor. FL118 has been shown to inhibit or block the proteins that prevent damaged/mutated (genetically changed) cells from dying, and, by doing so, prevent the growth of cancerous cells and tumor development.</t>
  </si>
  <si>
    <t>https://clinicaltrials.gov/study/NCT06206876</t>
  </si>
  <si>
    <t>FL118 for Treating Patients With Advanced Pancreatic Ductal Adenocarcinoma</t>
  </si>
  <si>
    <t>NCT06206876</t>
  </si>
  <si>
    <t>HÃ´pital Cochin, Paris, 75014, France</t>
  </si>
  <si>
    <t>2025-12</t>
  </si>
  <si>
    <t>DAT23014</t>
  </si>
  <si>
    <t>URC-CIC Paris Descartes Necker Cochin</t>
  </si>
  <si>
    <t>Overall survival after diagnosis of pancreatic cancer, Overall survival will be assessed using mortality data recorded in the AP-HP Clinical Data Warehouse. The objective is to evaluate prognosis and identify risk factors associated with death after a diagnosis of pancreatic cancer, by integrating clinical, biological, histological and radiomics information. Survival will be analysed at multiple time points, including 1 month, 6 months, and 1 year after diagnosis., From diagnosis up to 7 years after</t>
  </si>
  <si>
    <t>DRUG: Patients treated with FOLFOX or FOLFIRINOX in first line|DRUG: Patients treated with GEMCITABINE in first line</t>
  </si>
  <si>
    <t>Pancreatic Cancer|MeSH Term-Pancreatic Cancer, Adult)</t>
  </si>
  <si>
    <t>Pancreatic cancer, which has a poor prognosis, is becoming increasingly common in industrialized countries. Chemotherapy is the main treatment available for metastatic disease. Response to chemotherapy is currently assessed using imaging to monitor changes in the size of lesions undergoing treatment. Radiomics is a new method of analyzing quantitative data extracted from imaging that can be used to develop prediction algorithms and evaluate response to treatment. There is little robust radiomics data available for evaluating response to first-line treatments for pancreatic adenocarcinoma. Our main hypothesis is that quantifying tumor-related architectural changes could enable early identification of patients who will not respond to chemotherapy.</t>
  </si>
  <si>
    <t>RADIOPAN</t>
  </si>
  <si>
    <t>https://clinicaltrials.gov/study/NCT07243288</t>
  </si>
  <si>
    <t>Evaluation of an Early Radiomic Signature in Patients With Metastatic Pancreatic Adenocarcinoma Treated With First-line Chemotherapy</t>
  </si>
  <si>
    <t>NCT07243288</t>
  </si>
  <si>
    <t>Veterans Affairs Medical Center - Nashville, Nashville, Tennessee, 37212, United States|Vanderbilt-Ingram Cancer Center, Nashville, Tennessee, 37232-6838, United States</t>
  </si>
  <si>
    <t>2045-10</t>
  </si>
  <si>
    <t>CDR0000584214|P30CA068485|VU-VICC-GI-0283|VU-VICC-010680</t>
  </si>
  <si>
    <t>Vanderbilt University Medical Center</t>
  </si>
  <si>
    <t>Identification of new potential biomarkers of increased gastrointestinal cancer risk using tissue and biofluid samples from patients undergoing colonoscopy, endoscopy, or surgery, Genomic and proteomic biomarkers, Through study completion, approximately 30 years|Development of new screening strategies based on substances found in tissue and biofluid samples, Genomic and proteomic biomarker discovery, Through study completion, approximately 30 years</t>
  </si>
  <si>
    <t>Colorectal Cancer|Esophageal Cancer|Gastric Cancer|Pancreatic Cancer|Precancerous Condition</t>
  </si>
  <si>
    <t>RATIONALE: Studying samples of tissue, blood, urine, stool, and other biological fluids from patients with cancer and from healthy volunteers undergoing colonoscopy or endoscopy may help doctors identify and learn more about biomarkers related to cancer.
PURPOSE: This research study is looking at gastrointestinal biomarkers in tissue and biological fluid samples from patients and participants undergoing colonoscopy, endoscopy, or surgery.</t>
  </si>
  <si>
    <t>https://clinicaltrials.gov/study/NCT00899626</t>
  </si>
  <si>
    <t>Gastrointestinal Biomarkers in Tissue and Biological Fluid Samples From Colorectal Cancer Patients</t>
  </si>
  <si>
    <t>NCT00899626</t>
  </si>
  <si>
    <t>Ruijing Hospital, Shanghai, China</t>
  </si>
  <si>
    <t>S-C2504015-PC</t>
  </si>
  <si>
    <t>Overall survival (OS), To evaluate the impact of ct-DNA MRD-guided adjuvant therapy on overall survival (OS), defined as the proportion of patients alive from the time of randomization until the 36th month (3-year OS rate) or until the 60th month(5-years OS rate)., From the time of randomization until the 36th month (3-year OS rate) or until the 60th month(5-years OS rate)|Adjuvant chemotherapy completion rate, Adjuvant chemotherapy completion rate, defined in the experimental group (arm A) as the proportion of patients completing 1-cycle, 2-cycle, 3-cycle, or 4-cycle treatment based on MRD results (each cycle is about 12 weeks), and in the control group (arm B) as the proportion of patients completing the prescribed chemotherapy duration (generally 2-cycle treatment, about 24 weeks)., From the time of randomization to the end of treatment (arm A: 12 weeks, 24 weeks, 36 weeks, or 48 weeks; arm B: 24 weeks)|Adverse events (AE) and serious adverse events (SAE) rates, Incidence of AE and SAE assessed via NCI CTCAE version 5.0 in the two treatment modalities.
Definition of AE Possible adverse events include: drug-related peripheral sensory neuropathy, diarrhea, neutropenia, thrombocytopenia, nausea, vomiting, mucositis, fatigue, and hand-foot syndrome; as well as puncture site infections related to blood draws during the trial.
Definition of SAE
Possible serious adverse events include:
1. Death of the patient;
2. Life-threatening adverse events, such as Grade 4 non-hematologic toxicity or Grade 4 hematologic toxicity accompanied by fever and bleeding;
3. Any adverse event requiring hospitalization or prolongation of existing hospitalization;
4. Irreversible adverse events;
5. Unexpected adverse events not listed in the drug label that may impact the continuation of the study., From the time of randomization until the date of first recorded adverse events or serious adverse events as mentioned above, assessed up to 60 months (5-years)</t>
  </si>
  <si>
    <t>Disease free survival (DFS), To evaluate the impact of ct-DNA MRD-guided adjuvant therapy on disease-free survival (DFS), defined as the proportion of patients alive without objectively documented disease progression from the time of randomization until the 36th month., From the time of randomization up to three years</t>
  </si>
  <si>
    <t>DIAGNOSTIC_TEST: circulating tumor DNA (ctDNA)-based MRD|DRUG: adjuvant chemotherapy regimens</t>
  </si>
  <si>
    <t>Pancreatic adenocarcinoma (PAAD) is a leading cause of cancer-related deaths worldwide. Although surgical resection can be curative, the 5-year overall survival (OS) rate after resection alone is approximately 20%. Adjuvant chemotherapy can improve survival outcomes in patients with resected PAAD. This study will explore the application of ctDNA MRD in guiding adjuvant therapy in these patients.
This prospective, randomized, interventional trial will evaluate a ct-DNA MRD-guided adjuvant therapy strategy in PAAD patients who have undergone radical resection at our institution. Prior to adjuvant chemotherapy, patients will be randomized (1:1) to either the experimental arm (Arm A) or the control arm (Arm B). Arm A will receive ct-DNA MRD-guided therapy, while Arm B will receive non-ctDNA-driven standard of care post-operative adjuvant therapy.
In Arm A, patients will receive a physician-selected, guideline-recommended adjuvant therapy regimen in 12-week cycles. ctDNA MRD will be assessed before the end of first cycle and at weeks 8 and 11. If two consecutive post-treatment MRD tests are negative, therapy will be "de-escalated" (discontinued) with regular follow-up as determined by the clinician. Otherwise, another treatment cycle will be administered, with the same MRD assessment. Following the second cycle, patients without two negative MRD results (only tested at week 8 and week 11 within each cycle) will "escalate" to a longer duration of chemotherapy (comparing to the 6-month standard of care) at the clinician's discretion. Treatment will continue until disease progression, intolerance, or study termination.
Arm B will receive standard post-operative adjuvant therapy for a duration recommended by CSCO guidelines (typically 6 months), followed by regular follow-up every 8 weeks.
The primary endpoint is to compare the prognosis, tolerability, and treatment completion rates between the two arms.</t>
  </si>
  <si>
    <t>ADAPT-MRD</t>
  </si>
  <si>
    <t>https://clinicaltrials.gov/study/NCT06966440</t>
  </si>
  <si>
    <t>Adjuvant Pancreatic Therapy Guided by MRD</t>
  </si>
  <si>
    <t>NCT06966440</t>
  </si>
  <si>
    <t>HELIOS Klinikum Bad Saarow, Bad Saarow, 15526, Germany|MVZ am Oskar-Helene-Heim, Berlin, Germany|Klinikum Coburg, Coburg, Germany|Onkozentrum Dresden/Freiberg, Dresden, Germany|Gemeinschaftspraxis HÃ¤matologie und Onkologie, Erfurt, Germany|Institute for Clinical Cancer Research Krankenhaus Nordwest, Frankfurt, 60488, Germany|Klinikum Frankfurt HÃ¶chst, Frankfurt, Germany|UniversitÃ¤tsklinikum Halle, Halle, Germany|ÃœberÃ¶rtliche Gemeinschaftspraxis Schwerpunkt Haematologie, internistische Onkologie &amp; Palliativmedizin, Hamburg, Germany|St. Bernward Krankenhaus, Hildesheim, Germany|Klinikum Kassel Klinik fÃ¼r HÃ¤matologie und Onkologie, Kassel, Germany|Klinikum Konstanz, Konstanz, Germany|ÃœBAG - MVZ Dr. Vehling-Kaiser GmbH HÃ¤matologisch-onkologische Tagesklinik Landshut, Landshut, Germany|Magdeburg, Klinikum Magdeburg gGmbH, Magdeburg, Germany|Mayen, Institut fÃ¼r Versorgungsforschung, Mayen, Germany|Gemeinschaftspraxis fÃ¼r HÃ¤matologie und Onkologie, MÃ¼nster, Germany|HÃ¤matologisch-Onkologische Schwerpunktpraxis, Naunhof, Germany|Friedrich-Ebert-Krankenhaus, NeumÃ¼nster, Germany|medius KLINIK OSTFILDERN RUIT, Ostfildern, Germany|BAG Innere Medizin - HÃ¤matologie - Onkologie, Regensburg, 93053, Germany|Elblandklinikum Riesa, Riesa, 01589, Germany|RoMed Klinikum Onkologische Tagesklinik, Rosenheim, Germany|Onkologische Schwerpunktpraxis, Speyer, Germany|Marienhospital, Stuttgart, Germany</t>
  </si>
  <si>
    <t>PARAGON|AIO-LQ-0214</t>
  </si>
  <si>
    <t>Institut fÃ¼r Klinische Krebsforschung IKF GmbH at Krankenhaus Nordwest</t>
  </si>
  <si>
    <t>Progression- free survival (PFS), As for the main objective, there is no formal secondary endpoint in a registry study. Therfore, in this section we will explain the main data to be collected and the main outcome measures., through study completion, an average of 1 year|Disease-free survival (DFS), As for the main objective, there is no formal secondary endpoint in a registry study. Therfore, in this section we will explain the main data to be collected and the main outcome measures., through study completion, an average of 1 year|Overall survival (OS), As for the main objective, there is no formal secondary endpoint in a registry study. Therfore, in this section we will explain the main data to be collected and the main outcome measures., through study completion, an average of 1 year</t>
  </si>
  <si>
    <t>The course of Quality of Life (QoL) throughout the entire course of therapy for patients with pancreatic adenocarcinoma, EORTC-QLQC30 according to EORTC scoring manual, through study completion, an average of 1 year|Other patient reported outcome (PRO), Physical performance status patient questionnaire according to ECOG criteria, through study completion, an average of 1 year</t>
  </si>
  <si>
    <t>OTHER: Quality of live questionnaires|OTHER: Optional translational project</t>
  </si>
  <si>
    <t>Due to the generally poor prognosis, with no chance of long-term survival, health related quality of life is a very important objective in the treatment of patients with pancreatic cancer. The non-interventional, prospective, multicentre PARAGON study is desinged to evaluate the health-related quality of life in patients with metastatic pancreatic cancer, by analyzing the course of QoL throughout all applied therapy lines for patients with pancreatic adenocarcinoma, measured according to EORTC scoring manual and patient reported outcome.</t>
  </si>
  <si>
    <t>PARAGON</t>
  </si>
  <si>
    <t>https://clinicaltrials.gov/study/NCT04119362</t>
  </si>
  <si>
    <t>PARAGON Platform for Outcome, Quality of Life, and Translational Research on Pancreatic Cancer</t>
  </si>
  <si>
    <t>NCT04119362</t>
  </si>
  <si>
    <t>Aberdeen Royal Infirmary, Aberdeen, United Kingdom|Northern Ireland Cancer Centre, Belfast, United Kingdom|Queen Elizabeth Hospital, Birmingham, United Kingdom|Royal Bournemouth Hospital, Bournemouth, United Kingdom|Bristol Oncology Centre, Bristol, United Kingdom|Addenbrooke's Hospital, Cambridge, United Kingdom|Castle Hill Hospital, Cottingham, United Kingdom|Ninewells Hospital, Dundee, United Kingdom|Western General, Edinburgh, United Kingdom|Glasgow Royal Infirmary, Glasgow, United Kingdom|Huddersfield Royal Infirmary, Huddersfield, United Kingdom|Raigmore Hospital, Inverness, United Kingdom|St James's Hospital, Leeds, United Kingdom|Royal Liverpool Hospital, Liverpool, United Kingdom|Guy's Hospital, London, United Kingdom|Imperial College Healthcare Trust, London, United Kingdom|King's College Hospital, London, United Kingdom|Royal Free London Hospital, London, United Kingdom|Royal Marsden Hospital, London, United Kingdom|St Bart's Hospital, London, United Kingdom|St George's Hospital, London, United Kingdom|University College London Hospital, London, United Kingdom|Manchester Royal Infirmary, Manchester, United Kingdom|The Christie, Manchester, Manchester, United Kingdom|Milton Keynes Hospital, Milton Keynes, United Kingdom|Freeman Hospital, Newcastle, United Kingdom|Nottingham Hospitals NHS Trust, Nottingham, United Kingdom|Churchill Hospital, Oxford, United Kingdom|Pool Hospital, Poole, United Kingdom|Weston Park, Sheffield, United Kingdom|University Hospital Southampton, Southampton, United Kingdom|Morriston Hospital, Swansea, United Kingdom|Royal Albert Edward Infirmary, Wigan, United Kingdom</t>
  </si>
  <si>
    <t>GN17on293</t>
  </si>
  <si>
    <t>Cancer Research UK|NHS Greater Glasgow and Clyde</t>
  </si>
  <si>
    <t>Judith Dixon-Hughes</t>
  </si>
  <si>
    <t>Progression Free Survival, To assess the progression-free survival (PFS) in patients enrolled in Precision-Panc and relate this to molecular profile information, At time of progression (this is estimated at around 6-9 months for this group of patients)</t>
  </si>
  <si>
    <t>Overall Survival, To assess the overall survival (OS) in patients enrolled in Precision-Panc and relate this to molecular profile information., From date of registration until date of death from any cause, assessed up to 5 years|Number of participants with biopsy related adverse events as assesed by CTCAE v4.03, To assess the safety of obtaining tumour biopsies suitable for molecular profiling within a standard patient treatment pathway., At time of biopsy, usually within one week of screening</t>
  </si>
  <si>
    <t>Proving that patients with pancreatic cancer can have their tissue molecularly assessed and be followed up in a clinical trial setting, The number of patients screened and registered to the master protocol will be recorded. The number of patients who we are able to molecular assess will be recorded and all patients will be followed up in the master protocol until death., At end of study (5 years)</t>
  </si>
  <si>
    <t>OTHER: Patients with suspected or confirmed pancreatic cancer will be be asked to provide biopsy material for molecular profiling</t>
  </si>
  <si>
    <t>Neoplasms Pancreatic</t>
  </si>
  <si>
    <t>The Precision-Panc Master Protocol is a "portal" protocol for patients with known or suspected pancreatic cancer to be accrued through multiple centres in the UK, with the option of being subsequently enrolled into PRIMUS (Pancreatic canceR Individualised Multi-arm Umbrella Studies) examining different treatment regimens and/or biomarker development. Eligible patients will undergo tumour biopsy and blood collection prospectively for molecular profiling at a central laboratory and the results may be used to inform enrolment to PRIMUS studies.</t>
  </si>
  <si>
    <t>https://clinicaltrials.gov/study/NCT04161417</t>
  </si>
  <si>
    <t>Precision-Panc Master Protocol: Personalising Treatment for Pancreatic Cancer</t>
  </si>
  <si>
    <t>NCT04161417</t>
  </si>
  <si>
    <t>Marine GILABERT, MD, Marseille, 13009, France</t>
  </si>
  <si>
    <t>PACAomics / IPC 2011-004</t>
  </si>
  <si>
    <t>Histology, To determine the histologic characteristics of the pancreatic tumor, within twenty four hours</t>
  </si>
  <si>
    <t>Biomarkers, Genomics, transcriptomics and proteomics analyses to determine presence or absence of biomarkers, within twenty four hours</t>
  </si>
  <si>
    <t>PROCEDURE: suspected pancreatic tumor</t>
  </si>
  <si>
    <t>Pancreatic Tumor</t>
  </si>
  <si>
    <t>Pancreatic cancer is among the most serious human neoplasia and the most difficult to treat.
Most patients present at diagnosis a non resectable, locally advanced or metastatic disease, with a median survival of 12 month.
The aim of this study is the identification of diagnosis biomarkers, predictive of the therapeutic response.
This project investigate the use of molecular analyses applied to pancreatic tumor cells collected by microbiopsy under ultrasound-endoscopy, and blood cells.</t>
  </si>
  <si>
    <t>PACAomics</t>
  </si>
  <si>
    <t>https://clinicaltrials.gov/study/NCT01692873</t>
  </si>
  <si>
    <t>Prognostic and Predictive Biomarkers of Therapeutic Response in Pancreatic Tumors</t>
  </si>
  <si>
    <t>NCT01692873</t>
  </si>
  <si>
    <t>Academic Medical Center, Amsterdam, North Holland, 1105AZ, Netherlands|Erasmus MC, Rotterdam, South Holland, 3000CA, Netherlands</t>
  </si>
  <si>
    <t>2013-11</t>
  </si>
  <si>
    <t>NL45913.018.13</t>
  </si>
  <si>
    <t>Erasmus Medical Center|Dutch Cancer Society</t>
  </si>
  <si>
    <t>DWI, DCE-MRI, T2*, and 18F-HX4-PET/CT parameters obtained just before surgery correlate with immunohistochemically determined parameters of the tumor microenvironment assessed in tumor tissue obtained at surgery, See before, Within two week before surgery and within 1h after surgery|Immunohistochemically determined parameters of the tumor microenvironment assessed in pretreatment tumor biopsies and post-surgery resection material correlate, See before, Within 4 weeks before start treatment and within 1h after surgery</t>
  </si>
  <si>
    <t>Predictive value of pretreatment DWI, DCE-MRI, T2*, and 18F-HX4-PET/CT on recurrence free survival in patients with pancreatic cancer treated with surgery and adjuvant chemotherapy or with neoadjuvant radiochemotherapy, surgery and adjuvant chemotherapy., DWI: mean ADC of the whole tumor. DCE: mean Ktrans of the whole tumor. T2\*: average value of the whole tumor. 18F-HX4-PET/CT: SUVmean of the whole tumor., Within two weeks before start radiochemotherapy or within two weeks before surgery|Predictive value of pretreatment DWI, DCE-MRI, T2*, and 18F-HX4-PET/CT on pathological response in patients with pancreatic cancer treated with neoadjuvant radiochemotherapy, DWI: mean ADC of the whole tumor. DCE: mean Ktrans of the whole tumor. T2\*: average value of the whole tumor. 18F-HX4-PET/CT: SUVmean of the whole tumor., Within two weeks before start radiochemotherapy|Predictive value of changes in DWI, DCE-MRI, T2*, and 18F-HX4-PET/CT parameters after radiochemotherapy on pathological response in patients with pancreatic cancer treated with neoadjuvant radiochemotherapy, DWI: mean ADC of the whole tumor. DCE: mean Ktrans of the whole tumor. T2\*: average value of the whole tumor. 18F-HX4-PET/CT: SUVmean of the whole tumor., Within two weeks before start radiochemotherapy and within two weeks before surgery|Predictive value of changes in DWI, DCE-MRI, T2*, and 18F-HX4-PET/CT parameters after radiochemotherapy on recurrence-free survival in patients with pancreatic cancer treated with neoadjuvant radiochemotherapy, surgery and adjuvant chemotherapy, DWI: mean ADC of the whole tumor. DCE: mean Ktrans of the whole tumor. T2\*: average value of the whole tumor. 18F-HX4-PET/CT: SUVmean of the whole tumor., Within two weeks before start radiochemotherapy and within two weeks before surgery|Immunohistochemically determined parameters of the tumor microenvironment assessed after resection of the pancreatic tumor to predict overall and recurrence-free survival, Tumor stroma: SMA (DAKO M0851, 1:800); collagen (picro-sirius red), SHH (H160 anti-SHH, 1:500).
Tumor angiogenesis: VEGF (VEGF RB-9031, 1:200) and CD34 (Immunotech 0787, 1:600).
Tumor hypoxia: HIF-1Î± (Abcam 2185, 1:750), GLUT1 (NeoMarkers RB-90522,1:500), and CA-IX (Mo-anti-CA-IX m75, 1:25).
Measure: Percentage of staining of the total tumor area, Within 1h after surgery|Immunohistochemically determined parameters of the tumor microenvironment assessed in a pretreatment tumor biopsy to predict overall and recurrence-free survival, Tumor stroma: SMA (DAKO M0851, 1:800); collagen (picro-sirius red), SHH (H160 anti-SHH, 1:500).
Tumor angiogenesis: VEGF (VEGF RB-9031, 1:200) and CD34 (Immunotech 0787, 1:600).
Tumor hypoxia: HIF-1Î± (Abcam 2185, 1:750), GLUT1 (NeoMarkers RB-90522,1:500), and CA-IX (Mo-anti-CA-IX m75, 1:25)., Within 1h after surgery</t>
  </si>
  <si>
    <t>Predictive value of pretreatment DWI, DCE-MRI, T2*, and 18F-HX4-PET/CT on overall survival in patients with pancreatic cancer treated with surgery and adjuvant chemotherapy or with neoadjuvant radiochemotherapy, surgery and adjuvant chemotherapy., DWI: mean ADC of the whole tumor. DCE: mean Ktrans of the whole tumor. T2\*: average value of the whole tumor. 18F-HX4-PET/CT: SUVmean of the whole tumor., Within two weeks before start radiochemotherapy or within two weeks before surgery</t>
  </si>
  <si>
    <t>DRUG: Gadobutrol|DRUG: [F-18]HX4|DRUG: Gemcitabine|RADIATION: Radiotherapy|PROCEDURE: Pancreaticoduodenectomy</t>
  </si>
  <si>
    <t>Pancreatic cancer is a highly lethal disease. Patients with resectable or borderline resectable disease may benefit from preoperative radiochemotherapy. However, only a subset of patients will respond to this potentially toxic and expensive treatment. Therefore, novel predictive markers are needed to determine treatment efficacy at an early stage. Preferably, these markers could be determined non-invasively and provide insight into the biology of pancreatic cancer. Pancreatic cancers are heterogeneous tumors. The tumor microenvironment is often characterized by large amounts of stroma, hypovascularization, and hypoxia. As these three factors can all contribute to treatment resistance, a quantitative assessment of these markers may aid in the prediction of response to preoperative radiochemotherapy. Moreover, these assessments may have prognostic value. Finally, further insight into the interrelation of these aspects of the tumor microenvironment can contribute to the evaluation of new targeted treatment options. Tumor cellularity and extracellular matrix composition can be assessed non-invasively in vivo by diffusion weighted magnetic resonance imaging (DWI) and tumor vascularity can be assessed by dynamic contrast enhanced magnetic resonance imaging (DCE-MRI). Finally, tumor hypoxia can be evaluated by T2\* MRI and PET-CT, using the 18F-labeled hypoxic marker HX4.
Objective of the study:
The primary aim of the study is to assess whether DWI, DCE-MRI, T2\*, and 18F-HX4-PET/CT predict overall survival in patients with pancreatic cancer treated with surgery and adjuvant chemotherapy or with neoadjuvant radiochemotherapy, surgery and adjuvant chemotherapy. Secondary aims of the study include the assessment of the predictive value of DWI, DCE-MRI, T2\*, and 18F-HX4-PET/CT for pathological response to neoadjuvant chemoradiation, the correlation of DWI, DCE-MRI, T2\*, and 18F-HX4-PET/CT with histopathological assessment of tumor stroma, vascularization, and hypoxia, and the assessment of the predictive value of these histopathological markers for overall survival.</t>
  </si>
  <si>
    <t>MIPA</t>
  </si>
  <si>
    <t>https://clinicaltrials.gov/study/NCT01989000</t>
  </si>
  <si>
    <t>The Role of the Tumor Microenvironment of Pancreatic Cancer to Predict Treatment Outcome</t>
  </si>
  <si>
    <t>NCT01989000</t>
  </si>
  <si>
    <t>Tongji Hospital, Tongji Medical College, HUST, Wuhan, Hubei, 430030, China</t>
  </si>
  <si>
    <t>E-sR2020</t>
  </si>
  <si>
    <t>Huazhong University of Science and Technology</t>
  </si>
  <si>
    <t>survival time, relationship between expression level of chosen exosomal RNA and patients' survival time in PAAD group, up to 18 months</t>
  </si>
  <si>
    <t>senstivity, sensitivity of exo-sRNA, up to 8 weeks|specificity, specificity of exo-sRNA to differentiate between PAAD and other benigh or malignant pancreatic occupying lesions, up to 8 weeks</t>
  </si>
  <si>
    <t>PROCEDURE: Venous sampling</t>
  </si>
  <si>
    <t>This study is for the verification of biomarkers for pancreatic cancer treatment using small RNA liquid biopsy, combined with EUS-FNA tissues.</t>
  </si>
  <si>
    <t>https://clinicaltrials.gov/study/NCT04636788</t>
  </si>
  <si>
    <t>Circulating Extracellular Exosomal Small RNA as Potential Biomarker for Human Pancreatic Cancer</t>
  </si>
  <si>
    <t>NCT04636788</t>
  </si>
  <si>
    <t>Linkoping University Hospital, LinkÃ¶ping, 582 72, Sweden</t>
  </si>
  <si>
    <t>ScanPan 1</t>
  </si>
  <si>
    <t>Lund University|Sahlgrenska University Hospital|Karolinska University Hospital|Uppsala University Hospital|University Hospital, UmeÃ¥|University of Southern Denmark|University of Copenhagen|Oslo University Hospital</t>
  </si>
  <si>
    <t>Linkoeping University</t>
  </si>
  <si>
    <t>Chemotherapy associated morbidity, Measured as the number of adverse events occuring during neoadjuvant chemotherapy, 3 years|Surgical morbidity according to the Clavien-Dindo classification, Classified according to the Clavien-Dindo classification and reported as the most severe complication, 90 days after surgery|Surgical morbidity according to the CCI (comprehensive complication index), All complications occuring up to 90 days after surgery are combined in a CCI for each patient, 90 days post operatively|Pos operative pancreatic fistula (POPF), Defined according to established criteria, proportion of patients experiencing POPF will be reported, 90 days post operatively|Post pancreatectomy hemorrhage (PPH), Defined according to established criteria, proportion of patients experiencing PPH will be reported, 90 days post operatively|Delayed gastric emptying (DGE), Defined according to established criteria, proportion of patients experiencing DGE will be reported, 90 days post operatively|R0 resection rate of liver metastasis, Defined as \&lt;1mm margin on pathology assessment, 3 yeras|Histological tumor response, Graded on pathology assessment as the proportion of viable tumour cells in the specimen, 3 years|Overall survival, Calculated with the Kaplan-Meier method 2 years after last surgery, 5 years|Progression free survival, Calculated with the Kaplan-Meier method 2 years after last surgery, 5 years|Disease free survival, Calculated with the Kaplan-Meier method 2 years after last surgery, 5 years|Quality of life after surgery, Measured with EQ5D before and up to 2 years after surgery, 5 years</t>
  </si>
  <si>
    <t>Safety of surgery, Safety of liver metastases treatment with surgery or ablation as measured by the proportion of patients experiencing severe complications (defined by the Clavien-Dindo classification), Up to 90 days after surgery|Feasibility of treatment, Measured as the proportion of patients starting neoadjuvant chemotherapy that finally get invasive treatment for their liver metastases, 3 years</t>
  </si>
  <si>
    <t>PROCEDURE: Liver resection (ablation)</t>
  </si>
  <si>
    <t>Disseminated Pancreatic Cancer</t>
  </si>
  <si>
    <t>Dissemination from pancreatic ductal adenocarcinoma (PDAC) occurs in clinical practice either in the form of recurrence after initial treatment with curative intent resection (metachronous) or more frequently prevails already at the time of diagnosis (synchronous). Traditionally, metastatic pancreatic cancer (mPDAC) is considered not to be eligible for meaningful aggressive therapies to be implemented. However, with the development of local as well as more effective systemic therapeutic regimens a variety of clinical situations have to be reevaluated. For instance, recent reports have indicated an option for maintained or even prolonged survival after resections and/or ablations of oligometastatic pancreatic cancer (OMDPDAC), as represented by a single or few liver metastasis (es). These reports are burdened by methodological weaknesses such as being retrospective, single institution and reporting only from highly selected case series.
A common denominator of acceptable outcome is, however, that all metastatic lesions have been preoperatively treated and responded to chemotherapy, indicating an advantageous tumor biology.
Hence an unbiased approach, including neo-adjuvant chemotherapy before any aggressive local treatment must be explored to the updated management opportunities in terms of assessing the prevalence, safety, feasibility, tolerability and possible disease control options.
Primary objective (clinical): To prospectively investigate (on an intention to treat basis) the safety, feasibility, tolerability and clinical outcomes of all patients with PDAC presenting with limited metastatic disease, where a treatment option can be launched with the ambition of local disease control and eventually better survival.
The cohorts to be included are:
Primary cohort: Patients with liver limited (metachronous and synchronous) metastasis(es) due to PDAC. This cohort is further subdivided to:
Limited liver disease. Extended liver disease. Secondary cohort: Patients with OMDPDAC and at least one extrahepatic manifestation of PDAC.
Secondary objective (translational) is to improve the understanding of PDAC liver metastases biology by studying the mechanistic aspects of metastases invasion as well as intra- and peri-tumoral liver metastatic niche, and by charting the cellular composition of liver metastases on single cell level with a focus on the impact of cellular interactions on tumor cell growth and differentiation. Furthermore, the study aims to identify blood-based biomarkers of response to oncologic/surgical treatment.</t>
  </si>
  <si>
    <t>ScanPan1</t>
  </si>
  <si>
    <t>https://clinicaltrials.gov/study/NCT05271110</t>
  </si>
  <si>
    <t>Surgery for Liver Metastases From PDAC</t>
  </si>
  <si>
    <t>NCT05271110</t>
  </si>
  <si>
    <t>Samsung Medical Center, Seoul, 135-710, South Korea</t>
  </si>
  <si>
    <t>2019-10-054</t>
  </si>
  <si>
    <t>Progression-Free Survival (PFS), up to 6 weeks</t>
  </si>
  <si>
    <t>DRUG: Vactosertib</t>
  </si>
  <si>
    <t>To determine recommended phase 2 dose and to evaluate the safety of vactosertib in combination with nal-IRI/FL in patients with metastatic pancreatic ductal adenocarcinoma (PDAC) who have failed first-line gemcitabine and nab-paclitaxel</t>
  </si>
  <si>
    <t>https://clinicaltrials.gov/study/NCT04258072</t>
  </si>
  <si>
    <t>Vactosertib With Nal-IRI/FL in Metastatic Pancreatic Ductal Adenocarcinoma.</t>
  </si>
  <si>
    <t>NCT04258072</t>
  </si>
  <si>
    <t>Erasmus MC, Rotterdam, South Holland, 3000 CA, Netherlands</t>
  </si>
  <si>
    <t>2026-04</t>
  </si>
  <si>
    <t>NL83224.078.22|2022-003780-23</t>
  </si>
  <si>
    <t>Allocation: NA|Intervention Model: SEQUENTIAL|Masking: NONE|Primary Purpose: OTHER</t>
  </si>
  <si>
    <t>AIM ImmunoTech Inc.|AstraZeneca</t>
  </si>
  <si>
    <t>Joachim Aerts, MD PhD</t>
  </si>
  <si>
    <t>Determine the clinical effect of combination therapy with durvalumab and rintatolimod on survival rate, Overall survival (OS) of participants will be defined as the time between start combination therapy with durvalumab and rintatolimod to date of death, from the date of first administration of the combination therapy durvalumab and rintatolimod to date of death from any cause, assessed up to 60 months.|Determine the clinical effect of combination therapy with durvalumab and rintatolimod on progression free survival (PFS), Progression free survival (PFS), defined as the time between start of combination therapy with durvalumab and rintatolimod to date of progression (according to RECIST criteria version 1.1) or death, whichever occurs first, From the date of first administration of the combination therapy durvalumab and rintatolimod to date of progression (according to RECIST criteria version 1.1) or death from any cause, whichever occurs first, assessed up to 60 months.|Explore the immunogenic effect of combination therapy with durvalumab and rintatolimod on the circulating immune profile, During the study period peripheral blood samples will be collected. The immune profile will be explored in treatment naÃ¯ve blood samples and compared in paired blood samples after combination therapy. Also, immuno-oncology gene expression signatures will be determined using multiplex gene expression analysis. Immunogenic efficacy, defined as \&gt;50% increase in circulating Ki67+ CD 8+ T cell in the peripheral blood, will be evaluated 12 weeks after combination therapy, From baseline till end of study (week 49)|Explore the immunogenic effect of combination therapy with durvalumab and rintatolimod on the infiltrating immune profile, During the study period tumor site biopsies will be taken from an accessible metastasis site. One before and one after 3 study treatments. The immune profile will be explored in treatment naÃ¯ve tissue samples and compared in paired tissue samples after combination therapy. Also, immuno-oncology gene expression signatures will be determined using multiplex gene expression analysis., From start of the study phase till week 12|Determine the clinical effect of combination therapy on quality of life using questionnaires, For all participants quality of life questionnaires will be collected using questionnaires EORTC QLQ-C30, At baseline, 6 weeks, 3 months, 9 months, and 1 year after start immunotherapy</t>
  </si>
  <si>
    <t>Phase Ib: Determine safety of combination therapy with durvalumab and rintatolimod, The primary endpoint of the safety run-in (phase Ib) is the recommended phase II dose (RP2D) defined by the highest dose per protocol without dose-limiting toxicity (DLT) according to a 3+3 design related to the intervention. A DLT is defined as the occurrence of an adverse event (AE) that is at least possibly related to the investigational product (IP) or investigational regimen (IR), with two exceptions: any grade of vitiligo or alopecia will not qualify as a DLT. The DLT assessment period is from the time of first dose of IP/IR and ends upon administration of the first dose of IP/IR on Cycle 2, Day 1 (28 day cycle). Toxicities will be scored according to CTC criteria version 5.0 (Published November 27th, 2017). All participants that cannot complete the combination therapy as planned due to directly related toxicity will be discussed in the Study Steering Committee and they will determine whether the patient is classified as having a DLT., from the start of rintatolimod until 6 weeks after the first day of the first cycle of durvalumab (one cycle is 28 days)|Phase II: Determine the clinical benefit rate of combination therapy with durvalumab and rintatolimod., Response is defined as stable disease, partial or complete response according to Response Evaluation Criteria in Solid Tumors (RECIST 1.1), determined 6 months after start of combination therapy. If the number of responses is â‰¥ 4 out of 25 patients further research of this treatment regime is justified. Furthermore, the lower boundary of the 90% CI should be higher than 5% to justify further research of this treatment regime., Determined 6 months after start of combination therapy</t>
  </si>
  <si>
    <t>BIOLOGICAL: Durvalumab|DRUG: Rintatolimod</t>
  </si>
  <si>
    <t>Pancreatic ductal adenocarcinoma (PDAC) is estimated to become the second leading cause of cancer-related death by 2030. Effective management of PDAC is challenged by a combination of late diagnosis, lack of effective screening methods and high risk of early metastasis. Although systemic chemotherapy improves survival, 5-year survival is only 6%. Chemotherapy efficacy is attenuated by innate and acquired drug resistance of tumor cells, a strong desmoplastic reaction that limits local accessibility of drugs and a "cold" tumor microenvironment (TME) with high infiltrating levels of immunosuppressive cells. In PDAC, increased T cell exhaustion defined by increased PD-1/PD-L1 activity in both peripheral blood and tumor microenvironment, is associated with poor prognosis. Hence the rationale for targeting the PD-1/PD-L1 axis with the aim to release the "brake" and exert an anti-tumor response. In PDAC successful results with Immune Checkpoint Inhibition (ICI) monotherapy are limited and combination therapy with other agents is encouraged; specifically agents that induce dendritic cell priming. We hypothesize that combination therapy of ICI therapy with a toll like receptor 3 (TLR-3) agonist is a potential effective strategy. TLR-3 agonists are hypothesized to increase dendritic cell maturation and cross-priming naÃ¯ve cytotoxic CD8 T cells while eliminating regulatory T-cell attraction, thereby acting as an immune-boosting agent. We propose that rintatolimod/durvalumab-combination therapy is feasible and may induce synergistic anti-tumor immune responses in PDAC.</t>
  </si>
  <si>
    <t>DURIPANC</t>
  </si>
  <si>
    <t>https://clinicaltrials.gov/study/NCT05927142</t>
  </si>
  <si>
    <t>Combining Anti-PD-L1 Immune Checkpoint Inhibitor Durvalumab With TLR-3 Agonist Rintatolimod in Patients With Metastatic Pancreatic Ductal Adenocarcinoma for Therapy Efficacy</t>
  </si>
  <si>
    <t>NCT05927142</t>
  </si>
  <si>
    <t>2028-12</t>
  </si>
  <si>
    <t>2026-07</t>
  </si>
  <si>
    <t>2025-523195-23-00|01KD2421A</t>
  </si>
  <si>
    <t>University Hospital Freiburg|Technical University of Munich|National Center for Tumor Diseases, Heidelberg|Wuerzburg University Hospital|Berlin Institute of Health|Miltenyi Biotec B.V. &amp; Co. KG</t>
  </si>
  <si>
    <t>University Hospital Tuebingen</t>
  </si>
  <si>
    <t>Change in immune cell infiltration in tumor tissue (cells/mmÂ²), Immune cell infiltration assessed in paired pre- and post-treatment tumor biopsies using multiplex immunofluorescence (MACSima platform). Cell density will be quantified as number of immune cells per mmÂ² tumor tissue., Baseline and approximately Day 28 post-infusion.|Microbiome diversity assessed by Shannon index, Analysis of stool and tumor microbiome diversity using 16S rRNA sequencing and shotgun metagenomics. Microbiome diversity will be quantified using the Shannon diversity index., Baseline (pre-lymphodepletion) Day 0 (immediately before CAR-T infusion) Day 28 post-infusion|Phenotype of innate-like T cell subsets in CAR-T products, Characterization of Î³Î´ T cells, NKT cells, and MAIT cells in manufactured CAR-T products and their association with clinical outcome., At product release (Day 0) and follow-up samples up to Month 12.|Change in CD318 antigen expression in tumor tissue (% positive tumor cells), CD318 expression assessed in paired pre- and post-treatment biopsies using spatial transcriptomics and proteomics. Reported as percentage of tumor cells expressing CD318., Baseline and approximately Day 28 post-infusion.|Relative abundance of bacterial taxa in stool and tumor microbiome, Analysis of stool and tumor microbiome composition using 16S rRNA sequencing and shotgun metagenomics. Microbiome composition will be reported as the relative abundance (%) of bacterial taxa., Baseline (pre-lymphodepletion) Day 0 (before CAR-T infusion) Day 28 post-infusion</t>
  </si>
  <si>
    <t>Objective response rate (ORR), Proportion of patients achieving complete or partial response as best overall response, assessed by RECIST v1.1 and/or iRECIST criteria., Up to 12 months after CAR-T cell infusion.|Duration of response (DoR), Time from first documented response (complete or partial) to documented disease progression or death from any cause, whichever occurs first., Up to 12 months after CAR-T cell infusion.|Progression-free survival (PFS), Time from CAR-T cell infusion to disease progression per RECIST v1.1/iRECIST or death from any cause., Up to 12 months after CAR-T cell infusion.|Overall survival (OS), Time from CAR-T cell infusion to death from any cause., Up to 12 months after CAR-T cell infusion, with potential long-term follow-up per protocol.|CAR-T cell expansion and persistence in peripheral blood, Quantification of CD318-CAR-T cells in peripheral blood using quantitative PCR and/or flow cytometry to assess expansion kinetics and persistence., From infusion until Month 12 post-infusion.|Serum cytokine profile, Measurement of cytokine concentrations (e.g., IL-6, IFN-Î³, TNF-Î±) in serum to monitor immune activation and correlate with clinical outcomes., Baseline, Days 0-28, and at follow-up visits up to Month 12.</t>
  </si>
  <si>
    <t>Incidence and severity of dose-limiting toxicities (DLTs) and adverse events (AEs) after CD318-CAR-T cell infusion., Assessment of safety and tolerability of autologous CD318-CAR-T cells by determining the incidence, severity, and relationship to treatment of DLTs and AEs, graded according to NCI CTCAE version 5.0., From CAR-T cell infusion through Day 28 after the last infusion in each subject.</t>
  </si>
  <si>
    <t>BIOLOGICAL: CD318-CAR-T cells</t>
  </si>
  <si>
    <t>Carcinoma, Pancreatic Ductal|Pancreatic Neoplasms</t>
  </si>
  <si>
    <t>Pancreatic ductal adenocarcinoma (PDAC) is one of the most lethal cancers, with limited therapeutic options and a five-year survival rate below 10 % in advanced stages. Standard treatments, such as multi-agent chemotherapy, provide only marginal survival benefits and are often associated with significant toxicity. Novel approaches are urgently needed.
The ResCPa study is a first-in-human, multicenter, phase I/IIa investigator-initiated trial evaluating the safety, feasibility, and preliminary efficacy of autologous CD318-targeted chimeric antigen receptor (CAR) T-cell therapy in patients with metastatic or locally advanced PDAC that has progressed after standard-of-care treatment. CD318 (also known as CDCP1) is highly expressed in primary and metastatic PDAC tissue but rarely found in healthy tissues, making it a promising and potentially safe immunotherapy target. Preclinical studies have shown potent anti-tumor activity of CD318-CAR-T cells in vitro and in PDAC mouse models without target-specific toxicity.
Eligible patients will undergo tumor tissue screening for CD318 expression. Those meeting the criteria will proceed to leukapheresis for autologous T-cell collection. The CD318-CAR construct, optimized in preclinical work, will be introduced via a GMP-produced lentiviral vector, and CAR-T cells will be expanded using automated manufacturing (CliniMACS Prodigy). Following lymphodepleting chemotherapy, patients will receive CD318-CAR-T cells in a dose-escalation design to determine the recommended phase II dose, with the option of dual dosing.
The primary objectives are to assess safety, tolerability, and feasibility of manufacturing and delivering CD318-CAR-T cells. Secondary objectives include preliminary anti-tumor activity (objective response rate, progression-free survival, overall survival), CAR-T cell expansion and persistence, and immunological correlates of response or resistance. Patients will be followed for at least 12 months post-infusion, with extended safety follow-up per regulatory requirements.
In parallel, an extensive translational research program will investigate CAR-T cell phenotypes, tumor microenvironment changes, and mechanisms of treatment resistance using single-cell multi-omics, spatial proteomics and transcriptomics, organoid co-culture models, and microbiome profiling. Insights from these studies aim to guide optimization of next-generation CAR-T therapies for PDAC and other solid tumors.
This trial is conducted by a German academic-industrial consortium including the University Hospital TÃ¼bingen, Miltenyi Biotec, University Hospital Freiburg, Klinikum rechts der Isar (TUM), Berlin Institute of Health (BIH), and other partners. The study is supported by the German Federal Ministry of Education and Research (BMBF) within the "National Decade Against Cancer" initiative.</t>
  </si>
  <si>
    <t>ResCPa</t>
  </si>
  <si>
    <t>https://clinicaltrials.gov/study/NCT07153289</t>
  </si>
  <si>
    <t>CD318-targeted CAR-T Cell Therapy in Patients With Pancreatic Cancer (ResCPa)</t>
  </si>
  <si>
    <t>NCT07153289</t>
  </si>
  <si>
    <t>Centre Georges FranÃ§ois Leclerc, Dijon, 21000, France</t>
  </si>
  <si>
    <t>GEMCIPANC</t>
  </si>
  <si>
    <t>Centre Georges Francois Leclerc</t>
  </si>
  <si>
    <t>Overall survival, Overall survival is defined as survival between Day 1 of the first line of chemotherapy and death, average of 1 year</t>
  </si>
  <si>
    <t>Pancreatic cancer has a 5-year overall survival rate around 5%. It is the 6th most common cancer in France (11 600 new annual cases in 2012) and the 4th leading cause of cancer deaths in France and Europe.
Many translational research has tried to identify biomarkers in pancreatic cancer. Only the expression of hENT1 evaluated on the tumor tissue with the mouse antibody seems really relevant by providing a predictive value of the effectiveness of gemcitabine adjuvant. In a metastatic situation, there is no predictive marker of the effectiveness of chemotherapy treatments.
GemciTest(TM), studied in this study, is developed by the company Acobiom. Test based on the qRT-PCR technology that allows the establishment of a molecular signature of 10 genes that showed its interest as a biomarker in 60 patients with metastatic pancreatic adenocarcinoma treated with gemcitabine. Retrospective analysis differentiated 2 patient populations:
* 22 patients with a "favorable" expression gene with a median survival of 14.9 months
* 35 patients with an "adverse" expression gene with a median survival of 5.1 months
Primary objective: To evaluate in patients with pancreatic cancer, treated with Gemcitabine alone or combined (nab-paclitaxel) or with Folfirinox, the prognostic value of the GemciTest(TM) test on overall survival and response to treatment.
To realize this study, only one 2.5 mL blood sample is taken before starting chemotherapy. The standard practice data is then saved.
100 patients will be included.</t>
  </si>
  <si>
    <t>https://clinicaltrials.gov/study/NCT03599154</t>
  </si>
  <si>
    <t>Evaluation of GEMCITEST in Patients With Pancreatic Cancer and Treated by Chemotherapy</t>
  </si>
  <si>
    <t>NCT03599154</t>
  </si>
  <si>
    <t>University of Alabama at Birmingham, Birmingham, Alabama, 35294, United States</t>
  </si>
  <si>
    <t>F141218007</t>
  </si>
  <si>
    <t>Eastern Cooperative Oncology Group (ECOG) performance status, Preliminary effect size, At 4 timepoints during the 6 month study (pre-surgery if applicable, post-surgery/prior to starting the intervention, 3 months and 6 months)|Quality of life (assessed using the Functional Assessment of Cancer Therapy index), Preliminary effect size, At 4 timepoints during the 6 month study (pre-surgery if applicable, post-surgery/prior to starting the intervention, 3 months and 6 months)|Objective physical functioning, Preliminary effect size, At 4 timepoints during the 6 month study (pre-surgery if applicable, post-surgery/prior to starting the intervention, 3 months and 6 months)|CA 19-9 (tumor markers), Exploratory data related to within and between group (diet and diet+exercise) differences, At 4 timepoints during the 6 month study (pre-surgery if applicable, post-surgery/prior to starting the intervention, 3 months and 6 months)|Completion of pancreatic cancer treatment, Exploratory data related to within and between group (diet and diet+exercise) differences, At conclusion of 6 month study|Survival rates, Exploratory data related to within and between group (diet and diet+exercise) differences, At conclusion of 6 month study|Pancreatic cancer recurrence rates, Exploratory data related to within and between group (diet and diet+exercise) differences, At conclusion of 6 month study|Prognostic blood cytokine biomarkers, Exploratory data related to within and between group (diet and diet+exercise) differences, At 4 timepoints during the 6 month study (pre-surgery if applicable, post-surgery/prior to starting the intervention, 3 months and 6 months)|Prognostic blood tumor immunity biomarkers, Exploratory data related to within and between group (diet and diet+exercise) differences, At 4 timepoints during the 6 month study (pre-surgery if applicable, post-surgery/prior to starting the intervention, 3 months and 6 months)|Wearable activity monitor (weekly minutes of physical activity), Exploratory data related to within and between group (diet and diet+exercise) differences, At 4 timepoints during the 6 month study (pre-surgery if applicable, post-surgery/prior to starting the intervention, 3 months and 6 months)</t>
  </si>
  <si>
    <t>Feasibility - Recruitment, Number of participants excluded or not agreeing to participate, Baseline|Feasibility - Adherence to study protocol activities, Feasibility measure (e.g. percent of assessments completed, percent of counseling sessions completed, etc.), Throughout 6 month study period|Feasibility - Attrition rates, Number of participants who dropout or are withdrawn, Throughout 6 month study period|Feasibility - Adverse events, Recorded by staff, Throughout 6 month study period|Feasibility - Participant satisfaction, Survey, At conclusion of 6 month study period</t>
  </si>
  <si>
    <t>BEHAVIORAL: Diet Only|BEHAVIORAL: Diet + Exercise</t>
  </si>
  <si>
    <t>Determine feasibility of a randomized controlled trial (RCT) in pancreatic (\&amp; other foregut) cancer patients comparing the effects of diet alone vs. diet+exercise on functional and clinical outcomes.</t>
  </si>
  <si>
    <t>PACE</t>
  </si>
  <si>
    <t>https://clinicaltrials.gov/study/NCT03187028</t>
  </si>
  <si>
    <t>Diet and Exercise After Pancreatic Cancer</t>
  </si>
  <si>
    <t>NCT03187028</t>
  </si>
  <si>
    <t>I-4316824|NCI-2025-06680|I-4316824</t>
  </si>
  <si>
    <t>Overall response rate (ORR), Will be defined as the percentage of patients who have achieved a partial response (PR) or complete response (CR) to the study therapy. The ORR will be summarized as proportions and 90% Clopper-Pearson confidence intervals., Up to 3 years|Overall survival, Will be summarized using Kaplan-Meier estimator., From treatment until death or last follow-up, assessed up to 3 years|Disease control rate (DCR), Will be defined as the percentage of patients who have achieved CR, PR, or stable disease. The DCR will be summarized as proportions and 90% Clopper-Pearson confidence intervals., Up to 3 years|Incidence of arterial thromboembolism/venous thromboembolism, The occurrence will be summarized as proportions and 90% Clopper-Pearson confidence intervals., While on study treatment, assessed up to 3 years</t>
  </si>
  <si>
    <t>Incidence of treatment-related adverse events (AE) (Phase I), Will be graded according to National Cancer Institute Common Terminology Criteria for Adverse Events version 5.0 criteria. Will be defined as any grade 3 or higher AE possibly, or definitely related to pegcetacoplan only. Will be summarized as the proportion of evaluable patients with 95% Clopper-Pearson confidence interval., Up to 30 days after last dose of study treatment|Progression-free survival (Phase II), From treatment initiation until disease progression, death or last disease assessment, assessed at 24 weeks</t>
  </si>
  <si>
    <t>PROCEDURE: Biopsy Procedure|PROCEDURE: Biospecimen Collection|PROCEDURE: Computed Tomography|DRUG: Fluorouracil|DRUG: Irinotecan|DRUG: Leucovorin Calcium|PROCEDURE: Magnetic Resonance Imaging|DRUG: Oxaliplatin|DRUG: Pegcetacoplan</t>
  </si>
  <si>
    <t>Metastatic Pancreatic Ductal Adenocarcinoma|Stage IV Pancreatic Cancer AJCC v8</t>
  </si>
  <si>
    <t>This phase I/II trial tests the effect of pegcetacoplan in combination with oxaliplatin, irinotecan, leucovorin, and fluorouracil (mFOLFIRINOX) in treating patients with pancreatic ductal adenocarcinoma (PDAC) that has spread from where it first started (primary site) to other places in the body (metastatic). Pegcetacoplan works by targeting the immune complement process, a part of the immune system that defends against bacteria and may limit tumor progression and improve the immune system's response against tumor cells. Oxaliplatin is in a class of medications called platinum-containing antineoplastic agents. It damages the cell's deoxyribonucleic acid (DNA) and may kill tumor cells. Irinotecan is in a class of antineoplastic medications called topoisomerase I inhibitors. It blocks a certain enzyme needed for cell division and DNA repair and may kill tumor cells. Leucovorin is a drug used to lessen the toxic effects of substances that block the action of folic acid. Leucovorin is a form of folic acid. It is a type of chemoprotective agent and a type of chemosensitizing agent. Fluorouracil stops cells from making DNA and it may kill tumor cells. It is a type of antimetabolite. Giving pegcetacoplan in combination with mFOLFIRINOX may be safe, tolerable, and/or effecting in treating patients with metastatic PDAC. This trial also evaluates the effect of pegcetacoplan on the incidence of major thrombotic events and the resulting complications. Thrombosis is a common complication in patients with PDAC. Thrombosis occurs when blood clots block veins or arteries. Complications of thrombosis, such as stroke or heart attack, can be life-threatening. Giving pegcetacoplan may help prevent blood clots from forming and decrease the risk of major thrombotic events.</t>
  </si>
  <si>
    <t>https://clinicaltrials.gov/study/NCT07214298</t>
  </si>
  <si>
    <t>Pegcetacoplan in Combination With Modified FOLFIRINOX for the Treatment of Metastatic Pancreatic Ductal Adenocarcinoma</t>
  </si>
  <si>
    <t>NCT07214298</t>
  </si>
  <si>
    <t>Jinan, Shandong 0531, Jinan, China</t>
  </si>
  <si>
    <t>SDZLEC2025-481-02</t>
  </si>
  <si>
    <t>Changes in C-reactive protein(mg/L), Exploratory analysis of changes from baseline in inflammatory marker C-reactive protein(mg/L) between the experimental arm (first-line therapy combined with nanocrystalline megestrol acetate) and the control arm (first-line therapy alone) in the blood of patients with advanced pancreatic cancer., 12 weeks|Changes in neutrophil-to-lymphocyte ratio, Exploratory analysis of changes from baseline in inflammatory marker neutrophil-to-lymphocyte ratio between the experimental arm (first-line therapy combined with nanocrystalline megestrol acetate) and the control arm (first-line therapy alone) in the blood of patients with advanced pancreatic cancer., 12 weeks|Changes in cytokines (IL-1(pg/ml), IL-6(pg/ml), TNF-Î±(pg/ml)), Exploratory analysis of changes from baseline in cytokines (IL-1(pg/ml), IL-6(pg/ml) and TNF-Î±(pg/ml)) between the experimental arm (first-line therapy combined with nanocrystalline megestrol acetate) and the control arm (first-line therapy alone) in the blood of patients with advanced pancreatic cancer., 12 weeks|Changes in nutritional biomarkers (albumin(g/L), prealbumin(g/L), hemoglobin(g/L)), Exploratory analysis of changes from baseline in nutritional biomarkers (albumin(g/L), prealbumin(g/L), hemoglobin(g/L)) between the experimental arm (first-line therapy combined with nanocrystalline megestrol acetate) and the control arm (first-line therapy alone) in the blood of patients with advanced pancreatic cancer., 12 weeks</t>
  </si>
  <si>
    <t>Change in Appetite Assessed by Functional Assessment of Anorexia/Cachexia Therapy-Anorexia/Cachexia Subscale (FAACT-A/CS 12), Change from baseline in appetite as assessed by the Functional Assessment of Anorexia/Cachexia Therapy-Anorexia/Cachexia Subscale (FAACT-A/CS 12) in patients with advanced pancreatic cancer.The A/CS-12 Scale maintains the reliability, validity, and assessment accuracy of the FAACT questionnaire while reducing the number of items from 18 to 12. Each item is scored from 0 to 4, with a total score ranging from 0 to 48. Lower scores indicate poorer appetite in patients. When using the A/CS-12 Scale, it is recommended to use a total score â‰¤ 37 as the criterion for determining appetite loss in patients., 12 weeks|Change in Body Composition Assessed by L3-CT, Change from baseline in body composition parameters, including skeletal muscle and adipose tissue area, assessed by computed tomography at the third lumbar vertebra (L3) level.A single cross-sectional image of the third lumbar vertebra (L3) is obtained via CT/MRI scanning. The skeletal muscles (psoas major, erector spinae, quadratus lumborum, transversus abdominis, external oblique, internal oblique) and adipose tissue in the L3 image are identified and quantified. Image analysis software such as Slice-O-Matic or Image J is used to calculate the total skeletal muscle area(skeletal muscle area in square centimeters,cmÂ²) at this level. This area is then divided by the square of the patient's height(height in meters,m) to obtain the L3 Skeletal Muscle Index (L3-SMI,L3-SMI =skeletal muscle area (cmÂ²) / (height(m))Â².Compare the changes in Skeletal Muscle Index (SMI) from baseline to the end of the study between the two groups (Megestrol Acetate group vs. control group)., 12 weeks|Change in Physical Function Scale, Change from baseline in physical function assessed using standardized functional assessment methods in patients with advanced pancreatic cancer.Physical Functioning Scale is assessed using a 4-point scaleï¼ˆfrom 1 to 4ï¼‰, where a higher score on the functional scale indicates better function., 12 weeks|Change in Quality of Life Assessed by European Organisation for Research and Treatment of Cancer Quality of Life Questionnaire-Core 30 (EORTC QLQ-C30), Change from baseline in health-related quality of life assessed by the European Organisation for Research and Treatment of Cancer Quality of Life Questionnaire-Core 30 (EORTC QLQ-C30).The Overall Quality of Life Scale is divided into 7 levels, with scores ranging from 1 to 7. Higher scores indicate better overall quality of life., 12 weeks|Incidence and Severity of Adverse Events, Incidence, nature, and severity of adverse events and serious adverse events assessed according to the National Cancer Institute Common Terminology Criteria for Adverse Events (NCI CTCAE) version 5.0. NCI CTCAE version 5.0 classifies the severity of adverse events into Grades 1 through 5, with a higher grade indicating greater severity. Adverse events (AEs) for each subject will be followed up until 30 days after the last dose of nanocrystalline megestrol acetate or until the initiation of new antitumor therapy, whichever occurs first. Serious adverse events (SAEs) will be followed up until 90 days after the last dose or until the initiation of new antitumor therapy, whichever occurs first. Safety assessments of the drug will be conducted according to the schedule outlined in the study protocol, including a series of examinations such as vital signs, physical examinations, clinical laboratory evaluations, electrocardiograms (ECG), and echocardiograms., 12 weeks|Chemotherapy Compliance, Compliance with planned first-line chemotherapy regimens, assessed by dose intensity, treatment delays, and discontinuations during the study period., 12 weeks|Overall Survival (OS), The time interval from enrollment to death from any cause for patients in the intent-to-treat population. For patients who were still alive at the time of analysis or lost to follow-up, the date of the last known survival status was used as the endpoint date., 1 year|Progression-Free Survival (PFS), The time interval from enrollment to disease progression or death from any cause, whichever occurs first. For patients without documented progression at the time of study discontinuation, the date of the last tumor assessment will be used as the endpoint date., 1 year|Overall Response Rate (ORR), The percentage of subjects in the intent-to-treat population who achieve a complete response (CR) or partial response (PR) as their best overall response according to RECIST 1.1 criteria during the study period., 1 year|Disease Control Rate (DCR), The percentage of subjects in the intent-to-treat population who achieve a best overall response of complete response (CR), partial response (PR), or stable disease (SD) lasting for at least 6 weeks, as assessed per RECIST 1.1 criteria., 1 year</t>
  </si>
  <si>
    <t>Proportion of Patients Achieving &gt;5% Weight Gain From Baseline(weight in kilograms,Kg), The proportion of patients with advanced pancreatic cancer-related anorexia-cachexia syndrome who achieve a body weight increase of more than 5% compared with baseline(Kg) during first-line treatment combined with or without nano-crystalline megestrol acetate., 12 weeks</t>
  </si>
  <si>
    <t>DRUG: Nano-crystalline megestrol acetate|DRUG: First-line Chemotherapy</t>
  </si>
  <si>
    <t>Advanced Pancreatic Ductal Adenocarcinoma|Cancer Anorexia-Cachexia Syndrome</t>
  </si>
  <si>
    <t>Cancer anorexia-cachexia syndrome is a common and severe complication in patients with advanced cancer, with a particularly high prevalence in pancreatic cancer. It is associated with systemic inflammation, metabolic disturbances, and dysregulation of central appetite control, leading to reduced quality of life, poor tolerance to anticancer therapy, and shortened survival. Anticancer treatments, including chemotherapy and immunotherapy, may further exacerbate the development and progression of cachexia.
Megestrol acetate is recommended as a first-line treatment for cancer-related anorexia-cachexia syndrome by multiple international and national guidelines, based on its proven effects on appetite stimulation, weight gain, and quality of life improvement. The nanocrystalline formulation of megestrol acetate significantly enhances bioavailability and achieves effective plasma concentrations even in the fasting state, making it particularly suitable for patients with cancer cachexia.
This randomized, controlled, prospective study aims to evaluate the efficacy and safety of nanocrystalline megestrol acetate in patients with advanced pancreatic cancer complicated by cancer anorexia-cachexia syndrome. The study will assess improvements in appetite, body weight, nutritional status, and quality of life, and explore the clinical value of early anti-cachexia intervention in the era of immuno-chemotherapy, providing evidence to optimize comprehensive treatment strategies for advanced pancreatic cancer.</t>
  </si>
  <si>
    <t>https://clinicaltrials.gov/study/NCT07408505</t>
  </si>
  <si>
    <t>Nano-Megestrol Acetate for Cancer Cachexia in Advanced Pancreatic Cancer</t>
  </si>
  <si>
    <t>NCT07408505</t>
  </si>
  <si>
    <t>SUCCESS</t>
  </si>
  <si>
    <t>University of Medicine and Pharmacy Craiova</t>
  </si>
  <si>
    <t>Ponderas Academic Hospital</t>
  </si>
  <si>
    <t>Tumor response, Tumor response will be assessed according to the Response Evaluation Criteria in Solid Tumors (RECIST). According to RECIST guidelines,complete response (CR) is defined as the complete disappearance of the tumor, partial response (PR) as â‰¥30% decrease in longest diameter (LD), progressive disease (PD) as â‰¥20% increase in LD, and stable disease (SD) as a decrease or increase less than PR or PD based on anatomic assessment. Patients with CR or PR will be defined as responders, whereas those with PD or SD are defined as non-responders., 3 months|Overall survival, The overall survival will be measured from the day of diagnosis to the date of death, up to 12 months|Progression-free survival, The progression-free survival (PFS) will be measured from the day of diagnosis to the date of progressive disease., up to 12 months</t>
  </si>
  <si>
    <t>Feasibility of PD-L1 expression analysis on EUS-FNB pancreatic specimens, the percentage of cases where EUS-FNB material was adequate to determine PDL-1 expression, 1 year|Feasibility of MMR status analysis on EUS-FNB pancreatic specimens, the percentage of cases where EUS-FNB material was adequate to determine MMR status, 1 year</t>
  </si>
  <si>
    <t>DIAGNOSTIC_TEST: EUS-FNB|OTHER: Immunohistochemistry</t>
  </si>
  <si>
    <t>Pancreatic ductal adenocarcinoma (PDAC) has a suboptimal response to standard therapies that modestly impact survival due to its ability to evade host immune surveillance. Emerging evidence has shown that the co-inhibitory receptors, such as programmed death 1 (PD-1), play a critical role in cancer immune-editing. Programmed death-ligand 1 (PD-L1) is an immune checkpoint that is often activated in cancer and plays a pivotal role in the initiation and progression of cancer. The advent of immunotherapy, with checkpoint inhibitors, which block PD-L1 interaction between tumor cells and activated T cells, has significantly altered the treatment algorithm for several solid tumors.
However, the clinicopathologic significance and prognostic value of PD-L1 in PDAC remains controversial. The main technical ground may be that PDAC PD-L1 expression quantification is limited to surgical resection specimens and dependent on specific immunohistochemistry (IHC) tests. In addition, PD-L1 expression has not been extensively assessed before surgery in treatment-naive PDAC patients, due to the current IHC test requirement for a histologic rather than a cytologic evaluation. However, a recent study showed that EUS-fine needle biopsy (FNB) can successfully determine primary pancreas malignancy PD-L1 status.
One recently identified subtype within the genomic landscape of PDAC is the mismatch repair-deficient (dMMR) tumor. Evaluation of dMMR status is particularly important following the FDA approval of the PD-1 inhibitor, pembrolizumab, for the treatment of unresectable or metastatic, microsatellite instability-high (MSI-H) or dMMR PDAC that have progressed following prior treatment, and have no satisfactory alternative treatment options.
The objectives of the project will include the assessment of tumor PD-L1/dMMR expression in patients with PDAC using EUS-FNB samples and the prospective correlation of MMR status and PD-L1 expression with overall survival and progression-free survival of PDAC patients.</t>
  </si>
  <si>
    <t>https://clinicaltrials.gov/study/NCT03820921</t>
  </si>
  <si>
    <t>Evaluation of MMR Status and PD-L1 Expression Using Specimens Obtained by EUS-FNB in Patients With Pancreatic Cancer</t>
  </si>
  <si>
    <t>NCT03820921</t>
  </si>
  <si>
    <t>CA184-604</t>
  </si>
  <si>
    <t>Assessment of disease biomarkers as a surrogates or predictors to response following administration of SBRT and immunotherapy: Exploratory, Blood and tumor samples will be analyzed for various biomarkers. Initial biomarkers to be tested include proteins such as PDL-1, functional DNA repair assays, stromal elements, immune cells ratio, DNA and RNA next generation sequencing, 5 years</t>
  </si>
  <si>
    <t>Progression free survival 1 (PFS 1) in stage 4 PDAC, assessed by RECIST 1.1, Duration of time from first dose of SBRT until confirmed objective disease progression or death (or date of last documentation of being alive)., From first dose of SBRT until first progression, approximately 36 months|Objective tumor progression free survival 2 (PFS 2) in progressors, assessed by RECIST v1.1, Duration of time until 2nd confirmed objective disease progression or death (or last documentation of being alive)., From the date of low dose radiation until second progression, approximately 36 months|Median Overall survival (OS), Duration of time from diagnosis until death (or date of last documentation of being alive). Survival data may be obtained via contact with the patient, patient's family, or through a review of the patient's notes, or through the use of public records., From documented metastatic disease until death (or date of last documentation of being alive), approximately 36 months|Incidence of Treatment-Emergent Adverse Events, as assessed by CTCAE version 5.0, Any new condition or change from baseline will be included in summary tables., From day of subject's written consent until study termination, approximately 36 months</t>
  </si>
  <si>
    <t>Objective tumor response rate1 (ORR1) in study patients, assessed by RECIST v1.1, Proportion of subjects showing best overall response of complete response (CR) or partial response (PR), From first dose of SBRT until first progression, approximately 36 months.|Objective tumor response rate 2 (ORR2) after first progression, assessed by RECIST v1.1, Proportion of subjects with best overall response of CR or PR, in progressors who continue to receive low dose radiation and re-challenge nivolumab and ipilimumab, From the date of low dose radiation until second progression, approximately 36 months</t>
  </si>
  <si>
    <t>DRUG: Nivolumab|DRUG: ipilimumab|RADIATION: Stereotactic body radiation therapy|RADIATION: Low dose irradiation</t>
  </si>
  <si>
    <t>Stage IV Pancreatic Cancer</t>
  </si>
  <si>
    <t>In this study we aim to test the efficacy of a combined and novel approach including induction chemotherapy (per standard of care) followed by SBRT and maintenance ipililumab + nivolumab in the first line setting of stage IV PDAC.
Study Hypothesis:
Cytotoxic chemotherapy followed by hypofractionated radiotherapy will sensitize pancreatic cancer to immunotherapy consisting of combined PD-1 and CTLA4 blockade. We hypothesize that direct targeting of the pancreatic cancer cells by chemotherapy and hypofractionated radiotherapy is necessary for initial anti-tumor response. Furthermore, the combination of immunotherapy as a maintenance strategy will have profound anti-tumor efficacy in this setting.
Implications of hypothesis:
* Improved response rate above historical controls
* Lengthened progression-free survival
* Improved overall-survival
Exploratory Hypothesis:
We hypothesize that baseline markers of immune activation such as Tumor Infiltrating Lymphocytes and CD8+ lymphocytes will correlate with response to ipililumab + nivolumab and that responders will have distinct tumor immune phenotype as determined by immunohistochemistry and gene expression profiling compared to nonresponders.</t>
  </si>
  <si>
    <t>https://clinicaltrials.gov/study/NCT05088889</t>
  </si>
  <si>
    <t>Maintenance Ipilimumab + Nivolumab Post Induction Chemotherapy + SBRT for First Line Treatment Stage IV Pancreatic Cancer</t>
  </si>
  <si>
    <t>NCT05088889</t>
  </si>
  <si>
    <t>Froedtert Hospital and the Medical College of Wisconsin, Milwaukee, Wisconsin, 53226, United States</t>
  </si>
  <si>
    <t>PRO00045718</t>
  </si>
  <si>
    <t>Mandana Kamgar, MD</t>
  </si>
  <si>
    <t>The number of subjects who have a complete response., A complete response will be determined using RECIST v1.1., 2 years|The number of subjects who have a partial response., A partial response will be determined using RECIST v1.1., 2 years|The number of grade 3 adverse events at least possibly related to a drug., Adverse events and serious adverse events will be classified using the National Cancer Institute (NCI) Common Terminology Criteria for Adverse Events (CTCAE) version 5., 2 years|The number of grade 4 adverse events at least possibly related to a drug., Adverse events and serious adverse events will be classified using the National Cancer Institute (NCI) Common Terminology Criteria for Adverse Events (CTCAE) version 5., 2 years</t>
  </si>
  <si>
    <t>The number of subjects with no progression., This is defined as the time from the start of treatment until six months on treatment, or disease progression, as defined by Response Evaluation Criteria in Solid Tumors (RECIST) v1.1, or death, whichever occurs first., 6 months</t>
  </si>
  <si>
    <t>OTHER: combination therapy with no MEKi|DRUG: combination therapy with MEKi-HCQ|DRUG: combination therapy with MEKi-EGFRi|DRUG: combination therapy with MEKi.</t>
  </si>
  <si>
    <t>This is an observational precision oncology study designed to collect and analyze data that allows us to characterize the safety and efficacy of several different mitogen-activated protein kinase kinase inhibitor (MEKi) -based treatment strategies and the feasibility of administering MEKi combination therapies to patients with KRAS G12R mutated advanced pancreatic ductal adenocarcinoma (PDAC).</t>
  </si>
  <si>
    <t>https://clinicaltrials.gov/study/NCT05630989</t>
  </si>
  <si>
    <t>A Registry to Capture Patient Outcomes With KRAS G12R Altered Advanced Pancreatic Ductal Adenocarcinoma Treated With MEK Inhibitor-based Combination Therapy</t>
  </si>
  <si>
    <t>NCT05630989</t>
  </si>
  <si>
    <t>Kaohsiung Medical University Hospital, Kaohsiung City, Taiwan|National Cheng-Kung University Hospital, Tainan, Taiwan|National Institute of Cancer Research, Tainan, Taiwan</t>
  </si>
  <si>
    <t>SLOG</t>
  </si>
  <si>
    <t>The percentage of subjects successfully underwent surgery after study drug treatment, 1 year|The percentage of subjects with tumor shrinkage &gt;30%, according to RECIST 1.1, 1 year|The percentage of subjects without tumor progression, tumor progression is defined as increase of size by \&gt;20% according to RECIST 1.1, 1 year|Progression-free survival (PFS) of patient received study treatment, 1 year|Overall survival (OS) of patient received study treatment, 2 years|Duration of response (DOR) of patient received study treatment, 1 year|Number of participants with treatment-related adverse events as assessed by CTCAE v4.0, 2 years|Biomarkers of treatment response by single cell RNA sequencing and whole exome sequencing, Biomarkers including but not limited to tumor mutation burden, change of immune cell proportion and percentage of T-reg in the tumor microenvironment., 4 years</t>
  </si>
  <si>
    <t>The percentage of subjects with R0 resection after surgery, 1 year</t>
  </si>
  <si>
    <t>DRUG: S-1, leucovorin, oxaliplatin and gemcitabine</t>
  </si>
  <si>
    <t>Pancreatic Ductal Adenocarcinoma|Pancreas Cancer</t>
  </si>
  <si>
    <t>1. To evaluate the efficacy of neoadjuvant chemotherapy SLOG in localized pancreatic cancer
2. To evaluate the safety profile in patients with pancreatic cancer who receive neoadjuvant SLOG
3. To collect tumor tissue and peripheral blood samples from the patients for a comprehensive biomarker evaluation</t>
  </si>
  <si>
    <t>https://clinicaltrials.gov/study/NCT05048524</t>
  </si>
  <si>
    <t>Peri-operative SLOG for Localized Pancreatic Cancer</t>
  </si>
  <si>
    <t>NCT05048524</t>
  </si>
  <si>
    <t>Fondazione Policlinico Gemelli, Roma, 00168, Italy|IRCCS Fondazione Policlinico Universitario A. Gemelli, Rome, 00168, Italy</t>
  </si>
  <si>
    <t>ID 6797|PNRR-MCNT2-2023-12377229</t>
  </si>
  <si>
    <t>Azienda Ospedaliera Universitaria Integrata Verona|Istituto Nazionale Tumori IRCCS - Fondazione G. Pascale|University of Messina</t>
  </si>
  <si>
    <t>Fondazione Policlinico Universitario Agostino Gemelli IRCCS</t>
  </si>
  <si>
    <t>Validation of the prognostic molecular profile identified in the primary objective in both archived tissue and plasma samples, Retrospective analysis., 2 years</t>
  </si>
  <si>
    <t>Association of IPMNs tumorigenic progression with a molecular profile, Identification of participants with malignant transformation and at least two-fold expression change of a specific molecular profile respect to indolent IPMN.
All data will be collected and statistics will be done for the correlation between gene expression markers and malignant transformation., 2 years</t>
  </si>
  <si>
    <t>OTHER: Blood Collection Protocol for Patients with Indolent, Invasive, and Pancreatic Cancer-Associated IPMN Based on Clinical Course and Surgical Intervention</t>
  </si>
  <si>
    <t>Intraductal papillary mucinous neoplasms (IPMN) are one of the main precursor lesions of pancreatic ductal adenocarcinoma (PDAC), a lethal disease predicted to become the second leading cause of cancer-related deaths in Western societies within a decade. The mechanisms underlying IPMN progression are poorly understood. The goal of IPMN management is to reduce the risk of patient death due to progression to PDAC through primary and secondary prevention (namely, early diagnosis and risk-reducing surgery). High-risk IPMNs (i.e., high-grade or main duct IPMNs, which account for 57-90% of cases) are referred for surgical resection, while low-risk IPMNs (6-46%) undergo periodic follow-up aimed at monitoring the acquisition of morphological features associated with malignancy over time. However, the clinical management of IPMN remains a significant challenge because the distinction between high and low-risk progression is based on imaging and histological criteria that are not unequivocally recognized and do not take into account the underlying biology of lesions that appear similar but are associated with different clinical behaviors. Consequently, patient risk stratification is often inaccurate, leading to suboptimal treatment. Approximately 1-11% of low-risk IPMN patients assigned to clinical follow-up have developed PDAC. Therefore, it is of paramount importance to improve the understanding of the biology and malignant potential of IPMN to improve prognosis and clinical management of affected patients and guide them toward personalized therapeutic approaches. The availability of markers capable of stratifying IPMN based on their risk of progression to PDAC could enhance the current malignancy criteria assessed in clinical settings by more accurately identifying patients who strongly need surgical resection.
\*\*Study Objective\*\* The aim of this study is to identify and validate biomarkers capable of distinguishing between low-risk and high-risk IPMN progression to PDAC. These biomarkers would help more accurately identify IPMN patients who could benefit from therapeutic intervention and/or surgical resection in the future. The study will include patients with IPMN followed at Fondazione Policlinico Gemelli IRCCS Roma, Fondazione G. Pascale IRCCS Naples, Azienda Ospedaliera Universitaria Integrata Verona, and Azienda Ospedaliera Universitaria Integrata Messina.</t>
  </si>
  <si>
    <t>https://clinicaltrials.gov/study/NCT06574373</t>
  </si>
  <si>
    <t>Identification of New Theranostic Biomarkers of Pancreatic Tumor Progression</t>
  </si>
  <si>
    <t>NCT06574373</t>
  </si>
  <si>
    <t>Imperial College Healthcare NHS Trust, London, W12 0HS, United Kingdom</t>
  </si>
  <si>
    <t>MIRABILE</t>
  </si>
  <si>
    <t>Royal Surrey County Hospital NHS Foundation Trust|Royal Free Hospital NHS Foundation Trust</t>
  </si>
  <si>
    <t>Imperial College London</t>
  </si>
  <si>
    <t>Diagnostic Value as measured by Area under the Curve (AUC) for candidate miRNAs, Expression values for each miRNA is calculated and used to undertake Multiple logistic regression was undertaken for candidates individually and in combination using GraphPad Prism. Data was prepared as a binary outcome and all main effects are included in the model. Optimum cut-offs were determined using thresholds obtained from the ROC curve at the maximum Youden index. Youden's J statistic (also called Youden's index) is a single statistic that ranges from 0 to 1 and is determined by the formula (Specificity + Sensitivity -1). Where multiple hypotheses were tested, an appropriate Benjamini-Hochberg (False Discovery Rate) correction was applied to give an adjusted p-value. A p (adjusted) value of \&lt;0.05 was considered to be statistically significant., On the day of ERCP</t>
  </si>
  <si>
    <t>DIAGNOSTIC_TEST: Small RNA Sequencing and Validation of candidate miRNAs</t>
  </si>
  <si>
    <t>Pancreatic Cancer|Cholangiocarcinoma|Ampullary Cancer|Biliary Stricture|Gallstone Disease</t>
  </si>
  <si>
    <t>pancreatic or biliary-tract cancer can be a serious diagnosis, as many patients present too late for surgery. Cancer cells have been found to release small messenger molecules called that regulate cancer genes called microRNAs (miRNAs).
The goal of this observational study is to learn about the role of miRNAs from bile and blood samples in patients with pancreatic cancer and bile duct cancer. The main question\[s\] it aims to answer are:
* Can this detect patients presenting with jaundice (yellow-skin) undergoing endoscopy?
* Can this distinguish between the types of cancer? Participants will have blood and bile samples collected prior to diagnosis and their clinical pathway will be followed up for 6 months.</t>
  </si>
  <si>
    <t>https://clinicaltrials.gov/study/NCT06258824</t>
  </si>
  <si>
    <t>MicroRNAs as Bile-based Biomarkers in Pancreaticobiliary Cancers</t>
  </si>
  <si>
    <t>NCT06258824</t>
  </si>
  <si>
    <t>Vanderbilt-Ingram Cancer Center - Cool Springs, Nashville, Tennessee, 37064, United States|Vanderbilt-Ingram Cancer Center at Franklin, Nashville, Tennessee, 37064, United States|Vanderbilt-Ingram Cancer Center, Nashville, Tennessee, 37232-6838, United States</t>
  </si>
  <si>
    <t>2007-12</t>
  </si>
  <si>
    <t>VICC GI 0666|P30CA068485|VU-VICC-GI-0666|VU-VICC-061225</t>
  </si>
  <si>
    <t>Determination if a method of extracting and identifying biomarkers from tissues of the quantity obtained from typical biopsy can be applied in the setting of pancreatic cancer, 1 year following final patient data</t>
  </si>
  <si>
    <t>OTHER: laboratory biomarker analysis</t>
  </si>
  <si>
    <t>RATIONALE: Studying samples of tumor tissue in the laboratory from patients with cancer may help doctors learn more about changes that occur in DNA and identify biomarkers related to cancer. It may also help doctors predict how patients will respond to treatment.
PURPOSE: This laboratory study is looking at biomarkers in predicting response to treatment in patients who have undergone surgery for pancreatic cancer.</t>
  </si>
  <si>
    <t>https://clinicaltrials.gov/study/NCT00897832</t>
  </si>
  <si>
    <t>Biomarkers in Predicting Response to Treatment in Patients Who Have Undergone Surgery for Pancreatic Cancer</t>
  </si>
  <si>
    <t>NCT00897832</t>
  </si>
  <si>
    <t>University of Ulm, Dept. of Internal Medicine I, Ulm, 89081, Germany</t>
  </si>
  <si>
    <t>2022-10</t>
  </si>
  <si>
    <t>2021-04</t>
  </si>
  <si>
    <t>2015-07</t>
  </si>
  <si>
    <t>AIO-PAK-0313|2013-005559-34|AX_CL_PANC_AIO_003710</t>
  </si>
  <si>
    <t>Celgene|ClinAssess GmbH</t>
  </si>
  <si>
    <t>Safety, â€¢ Safety of nab-paclitaxel/gemcitabine in the neoadjuvant and adjuvant setting, 57 months|morbidity and mortality, â€¢ pre- and postoperative morbidity and mortality in both studies, 7 years|toxicity, â€¢ Dropout rate due to toxicity in the neoadjuvant study, 57 months|Disease progression, â€¢ Disease progression during neoadjuvant therapy, 7 years|resection rate, â€¢ R0 and R1 resection rate in both groups as assessed according to the German S3 guidelines, 53 months|Tumor response, â€¢ Tumor response according to RECIST v1.1; histopathological regression based on a predefined pathological handling of the resected specimen in the perioperative study, 57 months|Correlation of tumor regression and R0 resection, â€¢ Correlation of tumor regression and R0 resection rate with response according to RECIST v1.1 in the perioperative study, 57 months|Overall survival, â€¢ Overall survival in both studies, 7 years|tumor recurrence, â€¢ First site of tumor recurrence in both studies, 7 years|quality of life, â€¢ Explorative analysis of health related quality of life in both studies, 57 months|pharmacogenomic markers, tumor-biomarkers and molecular analyses, â€¢ Correlation of DFS, OS and tumor regression with pharmacogenomic markers, tumor-biomarkers and molecular analyses in both studies, 57 months|Safety, â€¢ Assessment of safety, 57 months|Tumor response, To assess tumor response using the imaging data (CT scans, MRI-scans) obtained during the trial, 66 months|Tumor recurrence, To assess tumor recurrence using the imaging data (CT scans, MRI-scans) obtained during the trial, 66 months</t>
  </si>
  <si>
    <t>Time to Disease free survival (DFS), To improve the DFS rate at 18 months in at least one arm toâ‰¥ 55%, 18 months after randomization</t>
  </si>
  <si>
    <t>DRUG: perioperative nab-paclitaxel/gemcitabine|DRUG: adjuvant nab-paclitaxel/gemcitabine</t>
  </si>
  <si>
    <t>Resectable Pancreatic Cancer|Ductal Adenocarcinoma of the Pancreas</t>
  </si>
  <si>
    <t>NEONAX is an interventional, prospective, randomized, controlled, open label, two sided survival phase II studies against a fixed survival probability, with an unconnected analysis of the results in both experimental arms.
Determining the impact of 2 cycles of Perioperative nab-paclitaxel/gemcitabine followed by surgery and 4 cycles of adjuvant nab-paclitaxel/gemcitabine or 6 cycles of adjuvant nab-paclitaxel/gemcitabine on the Disease free survival (DFS) rate at 18 months post randomization</t>
  </si>
  <si>
    <t>NEONAX</t>
  </si>
  <si>
    <t>https://clinicaltrials.gov/study/NCT02047513</t>
  </si>
  <si>
    <t>Neoadjuvant Plus Adjuvant or Only Adjuvant Nab- Paclitaxel Plus Gemcitabine for Resectable Pancreatic Cancer</t>
  </si>
  <si>
    <t>NCT02047513</t>
  </si>
  <si>
    <t>Antwerp University Hosptital, Edegem, 2650, Belgium</t>
  </si>
  <si>
    <t>EDGE 001385</t>
  </si>
  <si>
    <t>Universitair Ziekenhuis Brussel|AZ Nikolaas|General Hospital Groeninge|University Hospital St Luc, Brussels|ASZ Aalst|Erasme University Hospital|Centre Hospitalier Universitaire de Liege|OLVZ Ziekenhuis Aalst</t>
  </si>
  <si>
    <t>University Hospital, Antwerp</t>
  </si>
  <si>
    <t>Survival rate at 2, 4, 6, 8, 10 months from the start of treatment with OnivydeÂ® + 5-FU/LV, All this info is retrospectively obtained from the patients medical history. Data analysis is forseen to be finished 03/2022., 03/2022|Progression-free survival (PFS) from the start of OnivydeÂ® + 5-FU/LV treatment, All this info is retrospectively obtained from the patients medical history. Data analysis is forseen to be finished 03/2022., 03/2022|Disease control rate of patients from the start of treatment with OnivydeÂ® + 5-FU/LV, All this info is retrospectively obtained from the patients medical history. Data analysis is forseen to be finished 03/2022., 03/2022|Change in baseline performance status of the patient after OnivydeÂ® + 5-FU/LV treatment, All this info is retrospectively obtained from the patients medical history. Data analysis is forseen to be finished 03/2022., 03/2022|The OS from the date of diagnosis of metastatic disease, All this info is retrospectively obtained from the patients medical history. Data analysis is forseen to be finished 03/2022., 03/2022</t>
  </si>
  <si>
    <t>The overall survival (OS) from start of treatment with OnivydeÂ® + 5-FU/LV, All this info is retrospectively obtained from the patients medical fistory. Data analysis is forseen to be finished 03/2022., 03/2022</t>
  </si>
  <si>
    <t>DRUG: OnivydeÂ® + 5-FULV</t>
  </si>
  <si>
    <t>The aim of this retrospective study is to confirm the efficacy and safety results obtained in the NAPOLI-1-study, when OnivydeÂ® in combination with 5-FU/LV is used in real-life practice in Belgium. The data needed to do so will be obtained using information that is routinely collected as part of patient's medical care.</t>
  </si>
  <si>
    <t>NALIRI</t>
  </si>
  <si>
    <t>https://clinicaltrials.gov/study/NCT05095064</t>
  </si>
  <si>
    <t>Retrospective Study on the Efficacy and Tolerability of Liposomal Irinotecan</t>
  </si>
  <si>
    <t>NCT05095064</t>
  </si>
  <si>
    <t>Odense University Hospital, Odense, 5000, Denmark</t>
  </si>
  <si>
    <t>S-20190140</t>
  </si>
  <si>
    <t>Martin-Luther-UniversitÃ¤t Halle-Wittenberg|University Hospital Schleswig-Holstein|Karolinska Institutet</t>
  </si>
  <si>
    <t>Sonke Detlefsen</t>
  </si>
  <si>
    <t>Prognostic value of ctDNA in peritoneal lavage and peripheral blood, Survival, 2 years</t>
  </si>
  <si>
    <t>Relative frequency of ctDNA in peritoneal lavage and peripheral blood, Percentage, 2 years</t>
  </si>
  <si>
    <t>Pancreatic cancer (PC) is a deadly disease and surgical resection of the tumor is the only hope of cure. Approximately 20-25% of the PC patients are candidates for intended curative resection, but despite microscopically radical resection the majority of patients will have recurrent disease within 2 years. This indicates that most patients will harbour non-detected (i.e. occult) cancer cells at the time of resection. Studies suggest that free tumor cells in the peritoneum and in the blood are part of this occult disease burden, and that patients with such findings should not be operated but treated as having metastatic disease. However, the exact incidence of these tumor cells in an unselected cohort of patients undergoing pancreatic resection is unknown, and the potential impact on postoperative survival is also uncertain. In recent years, molecular biomarkers are increasingly being regarded as both predictive and prognostic tools for cancer patients. This study will use the most optimal available methods to investigate the incidence of biomarkers for tumor cells in the peritoneum and blood in PC patients, and to relate these findings to the final outcome of the resected patients. This project has become highly relevant since new treatment methods (i.e. Pressurized IntraPeritoneal Aerosol Chemotherapy (PIPAC)) may be used to eradicate free tumor cells.
A recent systematic review and meta-analysis demonstrated that PC patients with positive peritoneal cytology (Cy+) had a significant poorer survival than patients with negative peritoneal cytology (Cy-) (HR 3.18), and the authors concluded that Cy+ patients should not undergo surgery. This conclusion was supported by a significant lower overall survival and a higher peritoneal recurrence rate after resection of Cy+ patients when compared to Cy- patients. Agreement that Cy+ in resectable PDAC is a negative predictor of prognosis came from another recent meta-analysis and systematic review. However, this study also indicated that the median OS was worse in patients without than in those with resection among patients with Cy+, thereby emphasizing need of further careful assessment of indications for radical resection in Cy+ patients.
KRAS mutations have been detected in circulating tumor DNA (ctDNA) in the blood (liquid biopsies) from patients with metastatic PC, and ctDNA is considered a marker of poor prognosis. Similar, KRAS mutations were found in the plasma of one-third of patients with a resectable tumor, and ctDNA positive (ctDNA+) patients had a significantly poorer overall survival (13.6 months vs 27.6 months, p\&lt;0.0001). Similar conclusions were drawn in recent systematic reviews and meta-analyses, while one study failed to confirm these results. The detection of KRAS mutations in cell-free DNA has also been identified as a prognostic biomarker in PC patients. If looking at studies including all stages of PC patients, the prevalence of KRAS mutations in liquid biopsies was 40.8%, and these mutations had a negative impact on overall survival with a HR of 3.16. Different ctDNA detection methods have been used, however the recent introduction of digital droplet PCR (ddPCR), a new robust PCR method for quantifying low-abundance point mutations in cell-free circulating DNA, shows promising results and offers increased sensitivity and reproducibility relative to quantitative PCR (qPCR).
The treatment of resectable, locally advanced and metastatic PC has changed significantly over the past few years. New chemotherapy regimens have improved survival in metastatic PC, and these regimens (+/- radiation therapy) are presently being tested in both resectable and locally advanced PC with promising preliminary results. In theory, these new regimens may be potentially effective against ctDNA in PC patients, whereas the effect on peritoneal lavage positive (PLF+) PC patients is more speculative due to the low intraperitoneal concentrations of systemic chemotherapy. However, the latter problem may be solved by using Pressurized IntraPeritoneal Aerosol Chemotherapy (PIPAC) which allows better intraperitoneal distribution, concentration and accumulation of chemotherapy, without the systemic side effects. It may be speculated that the highly sensitive ddPCR of KRAS may be a better tool for PLF+ detection when focusing on PC patients, as up to 95% of these harbour mutations in this gene. So far, only very few studies used PCR to evaluate KRAS mutations in PLF in PC patients.
Main study aims are:
1. We aim to investigate the incidence of PLF+ and KRAS ctDNA in the blood from an unselected cohort of PC patients scheduled for attempted curative surgery.
2. Secondly, we will study the prognostic impact of PLF+ and KRAS ctDNA positivity in PC patients.</t>
  </si>
  <si>
    <t>LIPAC</t>
  </si>
  <si>
    <t>https://clinicaltrials.gov/study/NCT05400681</t>
  </si>
  <si>
    <t>Liquid Biopsy for ctDNA in Peritoneal Lavage and Blood in Pancreatic Cancer</t>
  </si>
  <si>
    <t>NCT05400681</t>
  </si>
  <si>
    <t>Tongji Hospital, Tongji Medical College, Huazhong University of Science and Technology, Wuhan, Hubei, 40030, China</t>
  </si>
  <si>
    <t>YB M-05-01</t>
  </si>
  <si>
    <t>Tiejun Ying</t>
  </si>
  <si>
    <t>Intensity of immunofluorescence staining, In this study, 68 pancreatic ductal adenocarcinoma tissues were used to detect the gene expression by multiple immunofluorescence staining, From January 2019 to January 2024</t>
  </si>
  <si>
    <t>Pancreatic Ductal Adenocarcinoma (PDAC)|Molecular Prognostic Model|Regulons</t>
  </si>
  <si>
    <t>The first purpose of this study is to reveal the gene regulatory network of pancreatic cancer by analyzing single-cell transcriptome sequencing data and to draw a pancreatic cancer regulator map. In addition, bulk transcriptome sequencing data are combined to construct and verify the genetic prognostic model of pancreatic cancer regulators, providing clinical tools for accurate prognostic stratification and personalized treatment of pancreatic cancer patients. The second purpose of this study is to explore the molecular mechanism by which the key oncogene in the gene prognostic model promotes pancreatic cancer advance. New ideas and scientific basis are provided for finding potential molecular targets for the treatment of pancreatic cancer. Thus, the investigators included a Tissue Microarray (TMA)-based cohort of 68 PDAC patient tissue samples. TMA was obtained from OUTDO BIOTECH (Shanghai, China). The study was approved by the institutional review board, and ethics document number is YB M-05-01.</t>
  </si>
  <si>
    <t>https://clinicaltrials.gov/study/NCT06720454</t>
  </si>
  <si>
    <t>Study on Single-cell Regulons Atlas of Pancreatic Ductal Adenocarcinoma</t>
  </si>
  <si>
    <t>NCT06720454</t>
  </si>
  <si>
    <t>Fred Hutch/University of Washington Cancer Consortium, Seattle, Washington, 98109, United States</t>
  </si>
  <si>
    <t>9625|NCI-2016-01780|9625|RG3017007</t>
  </si>
  <si>
    <t>Correlation between pre-treatment computed tomography (CT) tumor perfusion parameters and percentage of patients who achieve curative (R0) surgical resection after neoadjuvant chemotherapy, Assessed using logistic regression. Receiver operating characteristic (ROC) curve analysis will be used to examine the sensitivity and specificity of different thresholds for each parameter., Up to 4 years|Correlation between pre-treatment CT tumor perfusion parameters and tumor response after treatment, Will be defined by Response Evaluation Criteria in Solid Tumors (RECIST) version 1.1. Assessed using logistic regression. ROC curve analysis will be used to examine the sensitivity and specificity of different thresholds for each parameter. If multiple perfusion parameters are found to be predictive of response, a multivariate logistic regression model will be constructed with these variables. ROC analysis will also be used to summary the predictive performance of the multivariate model., Up to 1 year|Correlation of pre-treatment CT tumor perfusion parameters with overall survival, Assessed using Cox regression models. Multivariate Cox models will be constructed if multiple parameters are found to be predictive of survival., At 1 year|Correlation of pre-treatment CT tumor perfusion parameters with overall survival, Assessed using Cox regression models. Multivariate Cox models will be constructed if multiple parameters are found to be predictive of survival., At 2 years|Correlation of pre-treatment CT tumor perfusion parameters with progression free survival, Assessed using Cox regression models. Multivariate Cox models will be constructed if multiple parameters are found to be predictive of survival., At 1 year|Correlation of pre-treatment CT tumor perfusion parameters with progression free survival, Assessed using Cox regression models. Multivariate Cox models will be constructed if multiple parameters are found to be predictive of survival., At 2 years|Change in computed tomography (CT) tumor perfusion parameters (time to peak concentration),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year)|Change in CT tumor perfusion parameter (blood flow),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year)|Change in CT tumor perfusion parameter (blood volume),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year)|Change in CT tumor perfusion parameter (Ktrans), The change in each CT tumor perfusion parameter between the pre-treatment scan and the post-treatment scan where response is assessed will be calculated. These changes will be compared between the responders and non-responders using the t-test or Mann-Whitney test., Baseline to post-treatment (up to approximately one year)</t>
  </si>
  <si>
    <t>DIAGNOSTIC_TEST: Computed Tomography Perfusion Imaging</t>
  </si>
  <si>
    <t>This pilot clinical trial studies how well computed tomography (CT) perfusion images work in assessing treatment response in patients with pancreatic cancer. Analyzing specific measurements on the CT perfusion images may help doctors better determine how a tumor responds to chemotherapy and/or radiation therapy and may help guide treatment for patients with pancreatic cancer.</t>
  </si>
  <si>
    <t>https://clinicaltrials.gov/study/NCT03012282</t>
  </si>
  <si>
    <t>CT Perfusion Images in Assessing Treatment Response in Patients With Pancreatic Cancer</t>
  </si>
  <si>
    <t>NCT03012282</t>
  </si>
  <si>
    <t>University of Oklahoma, Oklahoma City, Oklahoma, 73117, United States|Stephenson Cancer Center- Tulsa, Tulsa, Oklahoma, 74104, United States</t>
  </si>
  <si>
    <t>OU-SCC-ctDNA</t>
  </si>
  <si>
    <t>Natera, Inc.</t>
  </si>
  <si>
    <t>University of Oklahoma</t>
  </si>
  <si>
    <t>Conversion time from ctDNA negative to positive after surgical resection., Median time from positive ctDNA to negative ctDNA in patients with pancreatic cancer undergoing surgical resection and adjuvant chemotherapy, 2 years|Median time for select genes to convert from positive to negative., Median time from any positive KRAS, CDKN2A, SMAD4, or TP53 genes to become negative, 2 years|Overall survival (OS) in ctDNA positive versus ctDNA negative., Comparison of overall survival rate of ctDNA positive versus ctDNA negative patients., 2 years</t>
  </si>
  <si>
    <t>ctDNA Positivity in Patients with Resectable Pancreatic Cancer, Determine the proportion of ct DNA positivity in patients with resectable pancreatic cancer., Baseline|Progression free survival (PFS), Determine PFS in ctDNA positive versus ctDNA negative patients., 2 years</t>
  </si>
  <si>
    <t>The purpose of this study is to determine the proportion of positive ctDNA -freely circulating tumor DNA fragments found in the blood plasma- in patients with pancreatic cancer and to better understand the relationship between possible ctDNA biomarkers and patient survival. A successful study may provide preliminary evidence that helps improve future patient care through targeted diagnostics, prognosis, and/or treatment.</t>
  </si>
  <si>
    <t>https://clinicaltrials.gov/study/NCT05052671</t>
  </si>
  <si>
    <t>ctDNA Assay in Patients With Resectable Pancreatic Cancer</t>
  </si>
  <si>
    <t>NCT05052671</t>
  </si>
  <si>
    <t>CHU Montpellier, Montpellier, 34090, France</t>
  </si>
  <si>
    <t>RECHMPL22_0024</t>
  </si>
  <si>
    <t>University Hospital, Montpellier</t>
  </si>
  <si>
    <t>Sensitivity (Se) defined as the proportion of AXL(+) positive patients (assessed by reference technique: CellSearchÂ®) with a positive EPIDROP result, 30 days|Specificity (Sp) defined as the proportion of AXL(-) negative patients (assessed by reference technique: CellSearchÂ®) with a negative result by EPIDROP, 30 days|Positive predictive value (PPV) defined as the proportion of patients with a positive EPIDROP result that is actually positive (as assessed by the reference technique: CellSearchÂ®)., 30 days|Negative Predictive Value (VPN) defined as the proportion of patients, whose EPIDROP result is negative, that is effectively negative (assessed by reference technique: CellSearchÂ®), 30 days|Number of CTC-AXL at inclusion (0 vs 1 vs 2-3 vs 4 vs 5) measured by EPIDROP, 30 days|Number of CTC-AXL at inclusion (0 vs 1 vs 2-3 vs 4 vs 5) measured by the CellSearch techniqueÂ®, 30 days|Overall Survival, Overall survival defined by the time between the date of diagnosis of the metastatic disease and the date of death regardless of the cause, 36 months|Progression-Free Survival, Progression-free survival defined by the time between the date of diagnosis of the metastatic disease and the date of the 1st progression or the date of death regardless of the cause, 36 months|Number of CTC at inclusion (0 vs 1 vs 2-3 vs 4 vs 5) measured by EPIDROPÂ®, 30 days|Number of CTC at inclusion (0 vs 1 vs 2-3 vs 4 vs 5) measured by the CellSearch techniqueÂ®, 30 days|CTC-PD-L1 measurement at inclusion (PD-L1(-): 0 vs PD-L1 (+): 1) measured by EPIDROPÂ®, 30 days|CTC-PD-L1 measurement at inclusion (PD-L1(-): 0 vs PD-L1 (+): 1) measured by the CellSearch techniqueÂ®, 30 days|Number of CTC-PD-L1 at inclusion (0 vs 1 vs 2-3 vs 4 vs 5) measured by EPIDROPÂ®, Number of CTC labelled by anti-PD-L1 antibody detected by EPIDROPÂ®, 30 days|Number of CTC-PD-L1 at inclusion (0 vs 1 vs 2-3 vs 4 vs 5) measured by the CellSearch techniqueÂ®, Number of CTC labelled by anti-PD-L1 antibody detected by CellSearch, 30 days|Evaluation of circulating immune system: T cells, 30 days|Evaluation of circulating immune system: NK cells, 30 days|Evaluation of circulating immune system: B cells, 30 days|Evaluation of circulating immune system: macrophages, 30 days|Evaluation of circulating immune system: immune checkpoints, 30 days|Evaluation of circulating immune system: platelets, 30 days</t>
  </si>
  <si>
    <t>CTC-AXL measurement concordance rate, CTC-AXL measurement concordance rate by EPIDROP (AXL(-): 0 vs AXL(+): 1) and CellSearchÂ® (AXL(-): 0 vs AXL(+): 1), 30 days</t>
  </si>
  <si>
    <t>OTHER: Detection of circulating tumor cells expressing Axl: CTC-AXL(+)</t>
  </si>
  <si>
    <t>Pancreatic Ductal Adenocarcinoma|Metastatic Pancreatic Cancer|Circulating Tumor Cell</t>
  </si>
  <si>
    <t>In solid cancers, some more aggressive tumor cells actively detach from the primary lesion and then travel through the circulating compartment to reach distant organs and form micro-metastases. These circulating tumor cells (CTCs) that have become disseminated tumor cells (DTCs) flourish in their new environments and may remain dormant for many years after the complete resection of the primary tumor. Detecting CTCs in the blood is also relevant for assessing tumor progression, prognosis and therapeutic follow-up. The non-invasive, highly sensitive for CTCs analysis is called "liquid biopsy". Pancreatic adenocarcinoma and breast cancer remain among cancers of very poor prognosis and thus represent a major therapeutic challenge. In recent years, the Axl membrane tyrosine kinase receptor has been the target of growing interest. Activation of the Gas6/Axl signaling pathway is associated with, among other things, tumor cell growth and survival, epithelial to mesenchymal transition (EMT) or drug resistances. In addition, Axl overexpression is frequently identified in patients with pancreatic adenocarcinoma and is associated with a poor prognosis. For example, the Laboratoire des Cellules Circulantes Rares Humaines (LCCRH) at the CHU and the University of Montpellier has developed two new "CTC-AXL" tests to detect CTCs expressing Axl: one using the CellSearchÂ® (gold standard and FDA-approved) system and the other using the EPIDROP technique. The purpose of this research project is to assess the concordance of the "CTC-AXL" measurement by the innovative EPIDROP technique and the CellSearchÂ® technique in patients with metastatic pancreatic or breast cancer.</t>
  </si>
  <si>
    <t>CTC-AXL-PANC</t>
  </si>
  <si>
    <t>https://clinicaltrials.gov/study/NCT05346536</t>
  </si>
  <si>
    <t>Liquid Biopsy and Pancreas Cancer: Detection of AXL(+) CTCs (CTC-AXL-PANC)</t>
  </si>
  <si>
    <t>NCT05346536</t>
  </si>
  <si>
    <t>Johns Hopkins University, Baltimore, Maryland, 21287, United States</t>
  </si>
  <si>
    <t>IRB00092443</t>
  </si>
  <si>
    <t>Changes in Circulating Tumor Cells (CTCs) numbers in response to disease progression from localized to metastatic disease., January 1st 2015 - December 31st 2018|Changes in Circulating Tumor Cells (CTCs) protein expression in response to disease progression from localized to metastatic disease., January 1st 2015 - December 31st 2018</t>
  </si>
  <si>
    <t>Changes in Circulating Tumor Cells (CTCs) numbers after application of chemotherapy in patients with pancreatic adenocarcinoma., January 1st 2015 - December 31st 2018|Changes in Circulating Tumor Cells (CTCs) numbers after application of radiation therapy in patients with pancreatic adenocarcinoma., January 1st 2015 - December 31st 2018|Changes in Circulating Tumor Cells (CTCs) numbers after surgical resection of the primary tumor in patients with pancreatic adenocarcinoma., January 1st 2015 - December 31st 2018|Changes in Circulating Tumor Cells (CTCs) protein expression after application of chemotherapy in patients with pancreatic adenocarcinoma., January 1st 2015 - December 31st 2018|Changes in Circulating Tumor Cells (CTCs) protein expression after application of radiation therapy in patients with pancreatic adenocarcinoma., January 1st 2015 - December 31st 2018|Changes in Circulating Tumor Cells (CTCs) protein expression after surgical resection of the primary tumor in patients with pancreatic adenocarcinoma., January 1st 2015 - December 31st 2018|Driver gene mutations detection in CTCs in patients with pancreatic adenocarcinoma., January 1st 2015 - December 31st 2018</t>
  </si>
  <si>
    <t>OTHER: No intervention/exposures</t>
  </si>
  <si>
    <t>Neoplastic Cells, Circulating|Pancreatic Cancer|Biological Markers</t>
  </si>
  <si>
    <t>Pancreatic adenocarcinoma (PDAC) is the fourth leading cause of cancer mortality in the United States. The high mortality for these tumors is primarily attributed to the late stage in which most patients are diagnosed, leading to a dismal 5-year survival of 6% for all stages of PDAC. Surgical resection offers the best chance for survival, but most patients only present with symptoms after the tumor has metastasized, and as a result are not operative candidates. This creates a need to both identify patients at an earlier stage while their cancer is still resectable, and predict the aggressiveness of the disease in order to better target treatment. In addition, even patients who receive curative surgery are at a high risk of developing recurrence of disease. Thus, there is also a need to detect recurrence early so appropriate treatment can be provided. As several adjuvant chemotherapeutic regimens are now available, it will be important to identify as soon as possible that the cancer has become refractory to a given therapy. This will allow one to progress to second or third line therapy more quickly while the tumor burden is smaller. This purpose of this study is to identify biomarkers in the blood of patients with PDAC and determine how they can change over time in relation to treatment to assess for any correlation with patient outcomes, response to treatment, recurrence of disease and overall survival. This study will be limited to patients who present to the Johns Hopkins Hospital between January 1, 2015 and December 31, 2018 with PDAC. Blood will be drawn from all consenting patients at the time of initial diagnosis and after treatment. Patients will undergo treatment for their cancer based on personal preference, standard guidelines and discussion with medical, radiation, and surgical oncologists. Patients who undergo surgical resection will also have an additional blood sample collected after resection, and patients who undergo chemotherapy and/or radiation will have an additional blood sample draw at the end of this treatment. A patient could have blood collected at multiple intervals, i.e. a pre-treatment sample, sample post-neoadjuvant chemotherapy/radiation, sample post-surgery, and sample post-adjuvant chemotherapy/radiation. In patients, who have undergone curative resection of PDAC blood samples will be collected till they develop clinical recurrence of disease. For the first 2 years following surgery samples will be collected every 3-4 months. Beyond that the investigators will collect samples every 6 months for the next two years. For all patients found to be alive and disease free beyond 4 years after surgery samples will be collected once every year. These patients will be followed to determine disease-free and overall survival. With this study, the investigators aim to assess the potential utility of blood biomarkers over time for pancreatic tumors which will help both with early detection of disease and also recurrence of disease after surgery. Biomarkers identified would have the potential to create a new method for early diagnosis of patients with PDAC, predict overall survival, response to treatment, or risk of metastatic spread, and predict recurrence of disease, all of which has the potential to drastically improve outcomes for this deadly disease.</t>
  </si>
  <si>
    <t>https://clinicaltrials.gov/study/NCT02974764</t>
  </si>
  <si>
    <t>Changes in Biomarkers From Blood Over Time in Patients With Pancreatic Adenocarcinoma</t>
  </si>
  <si>
    <t>NCT02974764</t>
  </si>
  <si>
    <t>Emory University Hospital Midtown, Atlanta, Georgia, 30308, United States|Emory University Winship Cancer Institute, Atlanta, Georgia, 30322, United States</t>
  </si>
  <si>
    <t>2010-07</t>
  </si>
  <si>
    <t>IRB00034258|WCI1738-09</t>
  </si>
  <si>
    <t>Emory University</t>
  </si>
  <si>
    <t>Immunohistochemistry to Determine Status of Excision Repair Cross Complementation Gene-1 (ERCC1) Expression, To determine the level of ERCC1 expression, formalin-fixed, resected tumors were stained with anti-ERCC1 monoclonal antibody (clone 8F1; Neomarkers, Fremont, CA, USA) using the Dako Autostainer (Ft. Collins, CO). The percentage and intensity of fine granular nuclear staining were graded by a single pathologist. Percentage of staining was categorized into the following groups: 0 â‰¤ 1%; 1 = 1-10%; 2 = 11-50%; 3 = 51-100%. Staining intensity was scored as follows: 0 = none; 1 = weak; 2 = moderate; 3 = strong. Subsequently, an overall score to dichotomize the expression level to low or high was calculated: \[(1+intensity score)/3\]\*percentage score. An overall score â‰¤ 2 was considered low ERCC1 expression, and \&gt; 2 was high ERCC1 expression., At the time of resection</t>
  </si>
  <si>
    <t>Recurrence-free Survival as Measured by CT Scan, Clinical data were prospectively collected. Staging was performed using 7th American Committee on Cancer criteria. Patients were followed by radiologic evaluation (CT or MRI) and carbohydrate antigen 19-9 (CA19-9) every 3 months for the first 3 years after resection to assess for recurrence. Subsequently, patients underwent imaging every 6 months., Every 3 months and then every 6 months for 2 more years after resection</t>
  </si>
  <si>
    <t>DRUG: Gemcitabine|DRUG: Cisplatin</t>
  </si>
  <si>
    <t>Pancreatic Neoplasms|Pancreatic Cancer</t>
  </si>
  <si>
    <t>The purpose of this study is to investigate if the investigators can use a specific marker in the pancreatic tumor itself to determine which patients will benefit from receiving combination chemotherapy of gemcitabine and cisplatin after undergoing resection of a pancreatic cancer.
The investigators will also investigate if there is any benefit to receiving both chemotherapy drugs as opposed to only gemcitabine after undergoing complete resection of the tumor.</t>
  </si>
  <si>
    <t>https://clinicaltrials.gov/study/NCT01188109</t>
  </si>
  <si>
    <t>Gemcitabine/Cisplatin for Resected Pancreas Cancer: Establishing the Role of ERCC1 in Treatment Decision</t>
  </si>
  <si>
    <t>NCT01188109</t>
  </si>
  <si>
    <t>PRO00048019</t>
  </si>
  <si>
    <t>Number of Subjects Receiving Targeted Therapy, This measure is the number of study subject's whose treating physician prescribes and subsequently receives the therapeutic recommendation of the Molecular Tumor Board., 5 years</t>
  </si>
  <si>
    <t>OTHER: Targeted Therapy</t>
  </si>
  <si>
    <t>This is a non-therapeutic exploratory observational precision oncology study designed to collect and analyze data that demonstrate the clinical efficacy and tolerability of personalized treatments based on molecular tumor profiling assessments (i.e., matched therapy) in adult pancreatic cancer patients. Patient medical records, obtained both retrospectively and prospectively, will be examined for results of molecular profiling obtained through standard of care testing to help understand how well molecular testing might predicts response to therapy. Patient demographic and outcome parameters to be evaluated include, but are not limited to, tumor response, time to treatment failure, patient survival, and toxicity.</t>
  </si>
  <si>
    <t>PREDICT-PANC</t>
  </si>
  <si>
    <t>https://clinicaltrials.gov/study/NCT05914987</t>
  </si>
  <si>
    <t>Determining Individualized Cancer Therapy in Pancreatic Cancer</t>
  </si>
  <si>
    <t>NCT05914987</t>
  </si>
  <si>
    <t>PA14-0319|NCI-2018-02642|PA14-0319</t>
  </si>
  <si>
    <t>Correlation Between Local Control and Changes in Mass Transport by Computed Tomography (CT), Local tumor progression defined by clinical signs or symptoms of local pancreatic tumor growth (e.g., worsening back/abdominal pain, obstruction, jaundice, etc.) that are documented by the attending clinician and research data coordinator and/or diagnostic imaging evidence of tumor growth. Kaplan-Meier method used to estimate probabilities of LPFS for patients with a normalized AUC ratio \&lt;1 and patients with a normalized AUC ratio \&gt;/=1, respectively. Log rank test applied to compare the LPFS between these two patient groups. Multivariate Cox proportional hazards models fitted to compare the LPFS between the two comparison groups, adjusting for the effects of patients' characteristics and clinical factors., 4 months</t>
  </si>
  <si>
    <t>PROCEDURE: Computed Tomography (CT)|BEHAVIORAL: Questionnaire</t>
  </si>
  <si>
    <t>This trial studies how well computed tomography works in diagnosing patients with pancreatic or hepatobiliary cancer. Computed tomography may help researchers predict how patients with pancreatic or hepatobiliary cancer may respond to chemotherapy.</t>
  </si>
  <si>
    <t>https://clinicaltrials.gov/study/NCT02361320</t>
  </si>
  <si>
    <t>Computed Tomography in Diagnosing Patients With Pancreatic or Hepatobiliary Cancer</t>
  </si>
  <si>
    <t>NCT02361320</t>
  </si>
  <si>
    <t>Memorial Sloan-Kettering Cancer Center, New York, New York, 10065-0009, United States</t>
  </si>
  <si>
    <t>2017-02</t>
  </si>
  <si>
    <t>07-113|MSKCC-07113</t>
  </si>
  <si>
    <t>Memorial Sloan Kettering Cancer Center</t>
  </si>
  <si>
    <t>Overall Survival (Follow-Up Time), From Baseline until 2 Years and Follow-Up, up to 120 months|Specific Tumor Marker Response (CEA) to Neoadjuvant Therapy, Baseline and 2 years|RECIST Radiologic Response to Neoadjuvant Therapy, Per Response Evaluation Criteria In Solid Tumors Criteria (RECIST v1.0) for target lesions and assessed by MRI: Complete Response (CR), Disappearance of all target lesions; Partial Response (PR), \&gt;=30% decrease in the sum of the longest diameter of target lesions; Overall Response (OR)=CR +PR, 2 years|Specific Tumor Marker Response (Ca 19-9) to Neoadjuvant Therapy, Baseline and 2 years|Specific Tumor Marker Response (CEA) to Neoadjuvant Therapy, Percentage change in specific tumor marker (Carcinoembryonic antigen, CEA) levels in response to neoadjuvant therapy, Baseline and 2 years|Specific Tumor Marker Response (Ca 19-9) to Neoadjuvant Therapy, Percent change in specific tumor marker (Cancer Antigen 19-9, Ca 19-9) levels in response to neoadjuvant therapy, Baseline and 2 years</t>
  </si>
  <si>
    <t>Overall Survival at 18 Months, Percentage of participants that were alive or survived at 18 months after randomization, 18 months</t>
  </si>
  <si>
    <t>DRUG: gemcitabine hydrochloride|DRUG: oxaliplatin|GENETIC: protein expression analysis|GENETIC: proteomic profiling|OTHER: diagnostic laboratory biomarker analysis|PROCEDURE: adjuvant therapy|PROCEDURE: neoadjuvant therapy|PROCEDURE: therapeutic conventional surgery</t>
  </si>
  <si>
    <t>RATIONALE: Drugs used in chemotherapy, such as gemcitabine and oxaliplatin, work in different ways to stop the growth of tumor cells, either by killing the cells or by stopping them from dividing. Giving chemotherapy before surgery may make the tumor smaller and reduce the amount of normal tissue that needs to be removed. Giving chemotherapy after surgery may kill any tumor cells that remain after surgery.
PURPOSE: This phase II trial is studying how well giving gemcitabine together with oxaliplatin works in treating patients with pancreatic cancer that can be removed by surgery.</t>
  </si>
  <si>
    <t>https://clinicaltrials.gov/study/NCT00536874</t>
  </si>
  <si>
    <t>Gemcitabine and Oxaliplatin in Treating Patients With Pancreatic Cancer That Can Be Removed By Surgery</t>
  </si>
  <si>
    <t>NCT00536874</t>
  </si>
  <si>
    <t>PNRR-MCNT1-2023-12378106</t>
  </si>
  <si>
    <t>National Nanotechnology Center (NANOTEC), The National Science and Technology Development Agency (NSTDA)</t>
  </si>
  <si>
    <t>Treat peripheral myelinated cocultures with nanoparticles-loaded hydrogels targeting FGFBP1 signaling, Readout of these analyses will be the number of myelinated internodes (Myelin Basic Protein+ segments) in peripheral myelinated cocultures in the presence of organoids containing or not NP-loaded hydrogels., Extent of myelin degeneration 3, 7-, 10-, 15- and 21-days post seeding human and mouse derived organoids mous</t>
  </si>
  <si>
    <t>Prepare and validate nanoparticles releasing FGFBP1 inhibitors, Readout of these analyses will be the safety of developed hydrogels and effective release of FGFBP1 inhibitors., 8 months to assess hydrogels' safety and release of FGFBP1 inhibitors in NP-loaded hydrogels 12 months to complete the task</t>
  </si>
  <si>
    <t>OTHER: Organoid-guided treatment</t>
  </si>
  <si>
    <t>Pancreatic Ductal Adenocarcinoma (PDAC)</t>
  </si>
  <si>
    <t>The overall goal of this project is to develop new therapeutic approaches to limit Perineural invasion (PNI) in pancreatic ductal adenocarcinoma (PDAC). PNI, has its higher incidence in PDAC, in which it is a recognized risk factor of poor survival. Considering the clinical relevance of PNI and its role in PDAC, it is urgent to identify molecular PNI signatures to develop new therapeutic strategies. We have recently identified a molecule that is activated in pancreatic cancer cells and initiate PNI. In this project we will hamper the signaling of this molecule in vitro, in human and murine organoids cocultured with myelinated Schwann cells neuronal cocultures, and in vivo in a mouse model faithfully reproducing human PNI. Thus, we will enroll patients undergoing surgical resection for PDAC, and a small piece of the resected tissue, performed for normal clinical practice after pathology evaluation, will be used to develop organoids.
This project is designed as an observational multicentric, transversal study. San Raffaele Hospital (OSR) is the only center enrolling patients.
The main goal of this Aim is to validate the effectiveness of NP-loaded hydrogel-based developed by CNR Nanotec Lecce, in vitro in organoids, which represent a suitable system to study PDAC.</t>
  </si>
  <si>
    <t>PNIPDAC</t>
  </si>
  <si>
    <t>https://clinicaltrials.gov/study/NCT06616688</t>
  </si>
  <si>
    <t>Innovative Therapeutic Treatments to Inhibit Perineural Invasion in Pancreatic Adenocarcinoma</t>
  </si>
  <si>
    <t>NCT06616688</t>
  </si>
  <si>
    <t>Seoul National University Bundang Hospital, Seongnam-si, Gyeonggi-do, 463-707, South Korea</t>
  </si>
  <si>
    <t>SNUBH-IMGPB-2015-01</t>
  </si>
  <si>
    <t>IlDong Pharmaceutical Co Ltd</t>
  </si>
  <si>
    <t>Overall survival, Upto 24 weeks|Toxicity, Hematologic and hepatic toxicity according to blood test results \&amp; non-hematologic toxicity (fatigue, vomiting, diarrhea, sensory neuropathy) according to CTCAE 4.0 scale, Upto 24 weeks</t>
  </si>
  <si>
    <t>Recurrence free survival, Upto 24 weeks</t>
  </si>
  <si>
    <t>BIOLOGICAL: hENT1</t>
  </si>
  <si>
    <t>Human equilibrative nucleoside transporter 1 (hENT1) is a membrane transporter which is a predicting marker for gemcitabine chemotherapy. However, there is a limited evidence of it as an indicator for adjuvant gemcitabine chemotherapy. In this study, investigators try to investigate the role of hENT1 as a indicator of selection of adjuvant chemotherapy regimen between gemcitabine and 5-fluorouracil (5-FU).</t>
  </si>
  <si>
    <t>https://clinicaltrials.gov/study/NCT02486497</t>
  </si>
  <si>
    <t>Adjuvant Gemcitabine Versus 5-FU/Leucovorin Based on hENT1 Immunostaining</t>
  </si>
  <si>
    <t>NCT02486497</t>
  </si>
  <si>
    <t>Levine Cancer Institute, Charlotte, North Carolina, 28204, United States|Atrium Health Wake Forest Baptist Comprehensive Cancer Center, Winston-Salem, North Carolina, 27103, United States</t>
  </si>
  <si>
    <t>IRB00083490|LCI-SUPP-PDAC-CC-001</t>
  </si>
  <si>
    <t>Atrium Health Levine Cancer Institute</t>
  </si>
  <si>
    <t>Wake Forest University Health Sciences</t>
  </si>
  <si>
    <t>Cancer cachexia (CC), A binary variable will be determined for each subject indicating if they have developed CC within 3 months after diagnosis as defined as weight loss of at least 10%., approx. 3 months|Sarcopenia, A binary variable will be determined for each subject indicating if they have developed sarcopenia at any point in time of or after diagnosis. Measurements of sarcopenia will be obtained via body composition analysis of available, routine CT and/or MRI imaging., approx. 3 years|Overall Survival (OS), Overall survival is defined as the duration of time from the date of diagnosis to the date of death from any cause., approx. 3 years|One-year survival, One-year survival will be determined as a binary variable for each subject indicating if the subject is alive one year after the date of diagnosis., approx. 1 year|Progression free survival (PFS), Progression free survival is defined as the duration from date of diagnosis to first occurrence of either progressive disease or death., approx. 3 years</t>
  </si>
  <si>
    <t>Cancer cachexia (CC), A binary variable will be determined for each subject indicating if they have developed CC within 3 months after diagnosis as defined as weight loss of at least 5%., approx. 3 months</t>
  </si>
  <si>
    <t>Pancreas Adenocarcinoma|Cachexia</t>
  </si>
  <si>
    <t>A major complication of pancreatic adenocarcinoma (PDAC) is cancer cachexia (CC) which is a complex syndrome characterized by skeletal muscle mass loss (with or without loss of fat mass) and progressive functional impairment not reversible by conventional nutritional support. It is estimated to occur in over 75% of patients with advanced PDAC, the highest incidence of all solid tumors, and contributes significantly to poor outcomes and mortality. Though there is overlap amongst the pathophysiologic studies evaluating CC in murine models of different tumor types, the high prevalence of CC within gastrointestinal (GI) malignancies and specifically PDAC suggest that dedicated studies evaluating polymorphisms in candidate genes specific to PDAC warrant further evaluation. The collection and analysis of specimens under this study will facilitate the identification and characterization of genomic polymorphisms associated with CC in PDAC patients. Subsequently, this data may help contribute towards diagnostic and therapeutic treatments that may improve patient outcomes.</t>
  </si>
  <si>
    <t>https://clinicaltrials.gov/study/NCT05376592</t>
  </si>
  <si>
    <t>Assoc. of Genomic Polymorphisms With Cancer Cachexia in Subjects With Panc Adenocarcinoma</t>
  </si>
  <si>
    <t>NCT05376592</t>
  </si>
  <si>
    <t>Shengjing hospital of china medical university, Shenyang, Liaoning, 110004, China</t>
  </si>
  <si>
    <t>SJ-16001-MRE</t>
  </si>
  <si>
    <t>Yu Shi</t>
  </si>
  <si>
    <t>Analyzing the measurement accuracy of MRE., The hardness was measured by a hardness tester during the operation, and the mechanical parameters were measured by atomic force microscopy of the in vitro specimen. The measurement accuracy of MRE was analyzed by comparing the hardness tester and atomic force microscope results., 9 months|Radiological assessment of tumor stiffness., A self-written script program in MATLAB is used to read and analyze mechanical group diagrams and waveform diagrams in three directions of x, y, and z, and a region of interest (ROI) delineation function is embedded.After drawing the ROI, an Excel file containing the corresponding values is automatically generated, and the average values of various mechanical parameters are calculated, including shear modulus (\|G\*\|, SS), storage modulus (G', SM), loss modulus (G'', LM) and damping ratio (Ó¡, DR)., 9 months|Evaluation of tumor response to chemotherapy., RECIST criteria (version 1.1) were used to objectively evaluate the response to chemotherapy., 12 months</t>
  </si>
  <si>
    <t>DIAGNOSTIC_TEST: magnetic resonance imaging</t>
  </si>
  <si>
    <t>Pancreatic Neoplasm|Magnetic Resonance Imaging</t>
  </si>
  <si>
    <t>Pancreatic ductal adenocarcinoma (PDAC) accounts for 85-95% of pancreatic cancer and is one of the deadliest tumors in the world, with a survival rate of less than 8%, and identifying key prognostic or predictive factors facilitates risk stratification and prospective assessment in clinical trials. The extracellular matrix (ECM) surrounding PDAC often exhibits a large number of interstitial fibrosis, which is closely related to the formation, development and metastasis of PDAC. High order three-dimensional MR elastography (3D-MRE) allows non-invasive measurements of sheer stiffness in normal pancreas and pancreatic lesions. However, there are no reports about the application of MRE imaging biomarkers to predict the prognosis of PDAC at home and abroad.</t>
  </si>
  <si>
    <t>MREDPCM</t>
  </si>
  <si>
    <t>https://clinicaltrials.gov/study/NCT06526442</t>
  </si>
  <si>
    <t>MRE for Diagnosis of Pancreatic Masses</t>
  </si>
  <si>
    <t>NCT06526442</t>
  </si>
  <si>
    <t>Hepatopancreatobiliary Surgery Institute of Gansu Province, Lanzhou, Gansu, 730000, China</t>
  </si>
  <si>
    <t>SUA-PC</t>
  </si>
  <si>
    <t>Hepatopancreatobiliary Surgery Institute of Gansu Province</t>
  </si>
  <si>
    <t>Recurrence-free survival, Recurrence-free survival is the length of time from either the date of diagnosis or the start of therapy for a disease to the date of the first loco-regional or systemic recurrence., 3-5 years|Cost of hospitalization, The cost of the first hospitalization from admission to discharge., 3 months|Length of hospital stay, The first day of hospitalization for the first admission to the last day of discharge., 3 months|Pancreatic fistula, Whether or not pancreatic-intestinal anastomotic leakage occurred at the time of the first hospitalization., 3 months|Biliary fistula, Whether or not a biliary-intestinal anastomotic leak occurred at the time of the first hospitalization., 3 months|Bleeding, Whether or not there was bleeding after the first inpatient surgery., 3 months|Abdominal cavity infection, Whether or not there was an abdominal infection after the first inpatient surgery., 3 months</t>
  </si>
  <si>
    <t>Overall survival, Overall survival was defined as the time from diagnosis to death., 3-5 years</t>
  </si>
  <si>
    <t>DIAGNOSTIC_TEST: serum uric acid test</t>
  </si>
  <si>
    <t>Serum Uric Acid</t>
  </si>
  <si>
    <t>This retrospective study aims to analyze the impact of postoperative changes in serum uric acid (SUA) levels on the prognosis of patients undergoing pancreatic cancer resection.</t>
  </si>
  <si>
    <t>https://clinicaltrials.gov/study/NCT07091526</t>
  </si>
  <si>
    <t>Whether Control of Serum Uric Acid (SUA) Improves Survival After Pancreatic Cancer</t>
  </si>
  <si>
    <t>NCT07091526</t>
  </si>
  <si>
    <t>Seoul National University Hospital, Seoul, 101, South Korea|Sang Hyub Lee, Seoul, South Korea</t>
  </si>
  <si>
    <t>H-2111-199-1281</t>
  </si>
  <si>
    <t>DXOME CO., LTD.</t>
  </si>
  <si>
    <t>correlation of metabolic change in urine metabolite and prognosis, analysis of correlation of metabolic change in urine metabolite and prognosis, the day of study enrollment and follow-up till end of the study|correlation of microbiome in stool and prognosis, analysis of correlation of microbiome in stool and prognosis, the day of study enrollment and follow-up till end of the study</t>
  </si>
  <si>
    <t>correlation of genetic mutation, concordance of genetic mutation between tissue and blood of treatment-naive status, the day of study enrollment or the day of tissue and blood acquisition|correlation of genetic mutation burden and prognosis, correlation of genetic mutation burden and prognosis, the day of study enrollment and follow-up till end of the study</t>
  </si>
  <si>
    <t>DIAGNOSTIC_TEST: cell free DNA in blood and urine, metabolite/microbiome in urine and stool</t>
  </si>
  <si>
    <t>Pancreatic Cancer|Cholangiocarcinoma|Gallbladder Cancer</t>
  </si>
  <si>
    <t>Based on the cell free nucleic acid analysis information of blood samples, the results of microbiome and metabolite analysis of stool and urine samples of pancreatic cancer and bile duct cancer patients, the clinical correlations of them with primary cancer are evaluated. And based on these information, biomarkers for diagnosis, treatment, and prognosis of pancreatic and bile duct cancer are explored.</t>
  </si>
  <si>
    <t>https://clinicaltrials.gov/study/NCT05596370</t>
  </si>
  <si>
    <t>Association Between Cell-free Nucleic Acid in Blood, Urine and Microbiome in Stool With Pancreatobiliary Cancer</t>
  </si>
  <si>
    <t>NCT05596370</t>
  </si>
  <si>
    <t>San Raffaele Hospital, Milan, Italy, 20132, Italy</t>
  </si>
  <si>
    <t>EMI-IPMN</t>
  </si>
  <si>
    <t>evaluation of the accuracy of the MRI versus the EUSP in identifying the involvement of the main pancreatic duct, at the end of the enrollment</t>
  </si>
  <si>
    <t>evaluation of the best guideline between the International and European guidelines, The criteria included in the two guidelines will be retrospectively applied on 350 patients with resected IPMN. Clinical pathological and imaging data will be retrieved from institutional archives systems.
As we may be not able to identify a more accurate guideline, we may select specific criteria from each of the two guidelines, thus selecting p batients for surgery based on a combination of criteria from both guidelines.
The identified best criteria will be applied to select the discovery cohort and the validation cohort of the prospective studies., from the collection of the retrospective cohort to 12 months|endocrine, metabolic and inflammatory profile, The following parameters will be measured in peripheral and portal serum/plasma and in the cyst fluid with commercially available kits, from the enrollment to 8 month|imaging-based biomarker(s), As per standard-of-care current clinical practice in our institution, all patients will undergo 1.5T contrast-enhanced MR cholangiopancreatography (MRCP) with 3D acquisition protocol of the pancreatic ducts/ biliary tree, at the time of enrollment|evaluation of the accuracy of the biomarkers in predicting the pathological diagnosis, the accuracy at identifying malignant IPMN of the identified biomarkers will be tested., at the end of the enrollment</t>
  </si>
  <si>
    <t>Intraductal Papillary Mucinous Neoplasm of Pancreas|Pancreatic Cyst</t>
  </si>
  <si>
    <t>Under the hypotheses that a more accurate patients selection could limit the problem of overtreatment and that benign intraductal papillary mucinous neoplasms (IPMN) have a distinguishable Endocrine/Metabolic/Inflammatory (EMI) profile from those with high-grade disease/invasive carcinoma, this study has three specific aims. The first aim is to evaluate and confirm the accuracy of the updated versions of International and European guidelines for the management of IPMN and it will be addressed by retrospectively applying the criteria included in the two guidelines on 350 patients with resected IPMN in order to determine the most accurate criteria to identify High Grade Dysplasia(HGD)/Invasive Carcinoma (IC).
The second aim is to identify pre-operative biological and/or radiological/endosonographic biomarker(s) able to distinguish low- versus high-risk IPMN for cancer progression in a prospective study by enrolling a cohort of 186 (of which 145 surgically-resected) patients.
The third aim is to prospectively validate biological and/or radiological/endosonographic biomarker(s) (previously identified and optimized) on a new cohort of 50 patients with IPMN undergoing surgical resection.</t>
  </si>
  <si>
    <t>https://clinicaltrials.gov/study/NCT06706700</t>
  </si>
  <si>
    <t>Endocrine, Metabolic, Inflammatory Biomarkers to Identify Highgrade Dysplasia/invasive Carcinoma in Patients with IPMN of the Pancreas</t>
  </si>
  <si>
    <t>NCT06706700</t>
  </si>
  <si>
    <t>Nationales Centrum fÃ¼r Tumorerkrankungen Heidelberg, Heidelberg, Baden-Wurttemberg, 69120, Germany|SLK-Kliniken Heilbronn GmbH, Heilbronn, Baden-Wurttemberg, 74078, Germany|UniversitÃ¤tsklinikum TÃ¼bingen, TÃ¼bingen, Baden-Wurttemberg, 72076, Germany|UniversitÃ¤tsklinikum Ulm, Ulm, Baden-Wurttemberg, 89081, Germany|Gemeinschaftspraxis Dr. Med Bernhard Heinreich, Augsburg, Bavaria, 86150, Germany|Klinikum der UniversitÃ¤t MÃ¼nchen, MÃ¼nchen, Bavaria, 81377, Germany|HÃ¤matologisch-Onkologische Praxis Eppendorf, Hamburg, Hamburg, 20249, Germany|Asklepios Kliniken Hamburg GmbH, Hamburg, Hamburg, 22763, Germany|Krankenhaus Nordwest, Frankfurt am Main, Hesse, 60488, Germany|St. Josef-HospÃ¬tal, Bochum, Bochum, North Rhine-Westphalia, 44791, Germany|UniversitÃ¤tsmedizin Mainz, Mainz, Rhineland-Palatinate, 55131, Germany|Caritasklinikum SaarbrÃ¼cken St. Theresia, SaarbrÃ¼cken, Saarland, 66113, Germany|Klinikum Chemnitz gGmbH, Chemnitz, Saxony, 09116, Germany|UniversitÃ¤t Leipzig, Leipzig, Saxony, 04103, Germany|CharitÃ© UniversitÃ¤tsklinikum Berlin, Berlin, State of Berlin, 13353, Germany</t>
  </si>
  <si>
    <t>REO 029|2024-515936-62-00|2020-003996-16</t>
  </si>
  <si>
    <t>Crolll Gmbh|AIO-Studien-gGmbH</t>
  </si>
  <si>
    <t>Oncolytics Biotech</t>
  </si>
  <si>
    <t>Progression Free Survival (PFS), Time from the first dose date of study treatment to the date of investigator-determined objective progression (according to RECIST 1.1) or death from any cause, whichever occurs first., From initiation of treatment to objective progression or death from any cause, whichever occurs first, up to two years|Duration of Response (DOR), Time from documentation of the first CR or PR to the time of first documented evidence of progressive disease (or relapse for subjects who experience CR during the study) or death., From initiation of treatment to disease progression or death from any cause, whichever occurs first, up to two years|Disease Control Rate (DCR), Overall DCR, defined as the number of patients with a best overall response of CR, PR, or SD according to RECIST v. 1.1., From initiation of treatment to disease progression or death from any cause, whichever occurs first, up to two years|Overall Response Rate (ORR) - Cohort 1-4, ORR, defined as the percentage of patients with a best overall response of complete response \[CR\] or partial response \[PR\] according to RECIST v 1.1, and confirmed ORR, defined as the percentage of patients with a CR or PR at two or more consecutive evaluation timepoints., From initiation of treatment to disease progression or death from any cause, whichever occurs first, up to two years|Overall Survival (OS) - Cohort 1-4, OS defined as the time from date of first treatment to death from any cause, From the date of randomization through long term follow up at 3 years</t>
  </si>
  <si>
    <t>Overall Response Rate (ORR) for Cohort 1, 2, 4, and 5, Proportion of patients with complete response \[CR\], partial response \[PR\] assessed by the investigators and/or central reader according to RECIST v1.1, At week 16 (within each cohort)|Disease Control Rate (DCR) - Cohort 3, DCR (complete response \[CR\], partial response \[PR\], and stable disease \[SD\]) assessed by the investigators according to RECIST v 1.1., at week 16|Overall Survival (OS) - Cohort 5, OS is defined as the time from date of first treatment to death from any cause, Cohort 5: From the date of randomization through long term follow up at 2 years</t>
  </si>
  <si>
    <t>DRUG: Pelareorep|DRUG: Atezolizumab|DRUG: Gemcitabine and nab-paclitaxel|DRUG: Trifluridine Tipiracil|DRUG: mFOLFIRINOX Treatment Regimen</t>
  </si>
  <si>
    <t>Anal Cancer Metastatic|Squamous Cell Carcinoma of the Anus Stage Unspecified|Pancreatic Cancer Metastatic|Unresectable Pancreatic Carcinoma</t>
  </si>
  <si>
    <t>This is an open-label, phase 1/2, multiple-indication platform study to explore safety, potential predictive immune-related biomarkers, and early efficacy (as measured by objective response rate \[ORR; Cohorts 1,2, 4,and 5\] and disease control rate \[DCR; Cohort 3\]) in patients with advanced or metastatic gastrointestinal (GI) tumors. Cohorts 1-4 are not randomized; however, Cohort 5 is comprised of two treatment arms to which patients are randomized in a 1:1 ratio.</t>
  </si>
  <si>
    <t>GOBLET</t>
  </si>
  <si>
    <t>https://clinicaltrials.gov/study/NCT07280377</t>
  </si>
  <si>
    <t>A Study in Advanced or Metastatic Gastrointestinal Cancers Exploring Treatment Combinations With Pelareorep and Atezolizumab</t>
  </si>
  <si>
    <t>NCT07280377</t>
  </si>
  <si>
    <t>TGen Clinical Research Services (TCRS), Scottsdale, Arizona, 85258, United States|Disney Family Cancer Center, Burbank, California, 91505, United States|Virginia Piper Cancer Institute (VPCI), Minneapolis, Minnesota, 55407, United States|Virginia Mason Medical Center, Seattle, Washington, 98101, United States|Evergreen Hematology and Oncology, Spokane, Washington, 99218, United States</t>
  </si>
  <si>
    <t>2016-08</t>
  </si>
  <si>
    <t>2015-08</t>
  </si>
  <si>
    <t>PCRT 11-002</t>
  </si>
  <si>
    <t>Pancreatic Cancer Research Team</t>
  </si>
  <si>
    <t>One-Year Survival Endpoint, A secondary objective of this study is to:
Observe the percent of patients who are alive at one year (our goal is to obtain a \&gt;70% one year survival.), 1 yr.|Efficacy Endpoints using biomarkers, A secondary objective of this study is to:
Gather information on other possible efficacy endpoints (e.g. CA 19-9) and other serum/plasma tumor markers, 1 yr.|Observing toxicity outcomes, A secondary objective of this study is to document the toxicities noted in all patients, particularly with those who receive the FOLFIRINOX regimen. Grade 3-4 neutropenia is expected to be \&gt; 40% among those receiving FOLFIRINOX, so to minimize toxicity, all patients will receive prophylactic CGSF. In the first 9 patients receiving FOLFIRINOX, if the hospitalization rate due to toxicity is more than 50% (5 or more patients), then all subjects will have a dose reduction to level -1. The incidence of grade 3 and 4 toxicities and dose delays will also be considered for dose modification., 1 yr.</t>
  </si>
  <si>
    <t>Complete Response Rate, The primary objectives of this study are to relentlessly pursue treatment for 34 individual patients with Stage IV pancreatic cancer to obtain:
â€¢ The complete response rate (as defined by a complete metabolomic response (CMR) of SUV normalization from baseline, OR a complete response on CT scan using a modified RECIST criteria and CA 19-9 (or CA 125, CEA, or PAM4 if not expressers of CA 19-9) down to normal limits (from at least \&gt; 2X ULN)., 1 yr.</t>
  </si>
  <si>
    <t>DRUG: Gemcitabine|DRUG: nab-paclitaxel|DRUG: FOLFIRINOX|GENETIC: Immunohistochemistry (IHC) Analysis|DRUG: Metformin|DRUG: mFOLFIRI</t>
  </si>
  <si>
    <t>The Investigators in the PCRT team have developed a therapeutic regimen which attacks both the tumor compartment and the stromal compartment of pancreatic cancer and induces complete responses in a small percentage of patients with advanced stage IV pancreatic cancer.</t>
  </si>
  <si>
    <t>https://clinicaltrials.gov/study/NCT01488552</t>
  </si>
  <si>
    <t>Gemcitabine+Nab-paclitaxel and FOLFIRINOX and Molecular Profiling for Patients With Advanced Pancreatic Cancer</t>
  </si>
  <si>
    <t>NCT01488552</t>
  </si>
  <si>
    <t>Regional Institute of Gastroenterology and Hepatology, Cluj-Napoca, Cluj, 400192, Romania</t>
  </si>
  <si>
    <t>PCD 769/36</t>
  </si>
  <si>
    <t>Iuliu Hatieganu University of Medicine and Pharmacy</t>
  </si>
  <si>
    <t>Number of participants with pain as main symptom and antialgic therapy, At baseline, throughout and at the end of the study as assessed by Visual Analogue Scale and type of antialgic treatment, up to 12 Months|Evaluation of Quality of Life of participants (EORTC QLQ-C30 ), At baseline, throughout and at the end of the study using EORTC QLQ-C30 questionnaire, Change from baseline at 12 months|Food intake assessment of participants using SNAQ questionnaire, At baseline, throughout and at the end of the study using SNAQ questionnaire, Change from baseline at 6 months|Assessing the survival rate by phone-calls follow-up every 6 months, up to 2 years, up to 2 years</t>
  </si>
  <si>
    <t>Rate of patients with loss of &gt; 5% body weight, Using the BMI at admission and BMI at 6 months after admission, up to 6 months</t>
  </si>
  <si>
    <t>DIAGNOSTIC_TEST: Point-of care biomarkers|OTHER: Clinical, venous blood samples, pancreatic tissue|OTHER: Follow-up</t>
  </si>
  <si>
    <t>Pancreatic Cancer, Adult|Cachexia|Pain|Diabetes Mellitus</t>
  </si>
  <si>
    <t>The purpose of this study is to determine the interrelationship between cachexia, neural invasion and diabetes in patients with pancreatic cancer. Thus the investigators propose to identify the protein expression levels of Activin and Midkine in plasma of patients with different stages of pancreatic adenocarcinoma compared with healthy patients and to evaluate the possible correlation with diabetes, tumor size and tumor stage.</t>
  </si>
  <si>
    <t>CDNPAN</t>
  </si>
  <si>
    <t>https://clinicaltrials.gov/study/NCT03042442</t>
  </si>
  <si>
    <t>Relation Between Cachexia, Diabetes and periNeural Invasion in PANcreatic Cancer- Biomarkers Substudy</t>
  </si>
  <si>
    <t>NCT03042442</t>
  </si>
  <si>
    <t>University of Colorado Hospital, Aurora, Colorado, 80045, United States|Moffitt Cancer Center, Tampa, Florida, 33612, United States</t>
  </si>
  <si>
    <t>2018-04</t>
  </si>
  <si>
    <t>14-1711.cc</t>
  </si>
  <si>
    <t>Allocation: RANDOMIZED|Intervention Model: PARALLEL|Masking: SINGLE (OUTCOMES_ASSESSOR)|Primary Purpose: TREATMENT</t>
  </si>
  <si>
    <t>Cook Group Incorporated</t>
  </si>
  <si>
    <t>Total Procedure Time, Total procedure time will be recorded during the procedure using a case report form (CRF) for Procedure Time, During scheduled procedure (approximately 1 hour)|Number of Participants With Technical Success EUS Needle Visualization, EUS needle visualization during the procedure will be recorded on a CRF for Scale of Technical Success., During scheduled procedure (approximately 1 hour)|Technical Success, Defined as the proper placement of 3 fiducial markers in a pancreatic neoplasm in 2 different planes, During scheduled procedure (approximately 1 hour)|Number of Participants With Visualization of Fiducials as Assessed by Radiation Oncology, Fiducial location on CT scan will be assessed at patient's radiation oncology appointments for IGRT., Several hours to 7 days after fiducial marker deployment|Number of Participants With Inadvertent Deployment of Fiducials, Whether inadvertent deployment of fiducials occurs will be recorded on a CRF for Data Acquisition, During scheduled procedure (approximately 1 hour)|Number of Participants With Ease of Passage of Delivery System, Ease of needle device passage through EUS will be recorded on a CRF form for technical success., During scheduled procedure (approximately 1 hour)|Number of Fiducials Placed, Number of fiducials placed will be recorded during the procedure using a case report form (CRF) for Fiducial Placement Data, During scheduled procedure (about 90 minutes)</t>
  </si>
  <si>
    <t>Procedure Duration Required for Placing the Fiducial Markers, Duration of procedure for placing fiducial markers including: Fiducial package was opened start time (start stop watch) + Fiducial placement end time (end stop watch) = Placing Fiducial Markers Time, During scheduled procedure (approximately 1 hour)</t>
  </si>
  <si>
    <t>DEVICE: Back-loaded Needle (Device)|DEVICE: Preloaded Needle (Device)</t>
  </si>
  <si>
    <t>Endoscopic ultrasound (EUS) has been pivotal in accomplishing image guided radiation therapy (IGRT) in patients with pancreatic cancer by allowing precise contouring and identification of target lesions in the pancreas via placement of fiducials using fine needle aspiration (FNA) needles. Currently, back-loading the fiducials is the only option for preparing delivery of fiducials via the EUS approach. A prototype 22-Gauge EUS needle preloaded with four fiducials has recently been developed, and used in a porcine models with successful results. There are no randomized controlled trials comparing total duration of time needed for placement of fiducials using technical success of the traditional back- loading technique of fiducial markers to the new preloaded needles in regards to EUS based fiducial marker placement for IGRT in pancreatic cancer.
Hypotheses
Use of a 22 G preloaded needle for EUS guided fiducial marker placement in patients with pancreatic cancer will:
1. Be delivered in at least require 60% less of the procedure time that it takes for traditional back-loaded 22G needles
2. Improve overall procedure efficiency
3. Maintain comparable technical success and adverse event rates.
Primary Aims
1\) To compare the procedure time of 22G needle placement of three Visicoil (brand of flexible linear back-loaded fiducial markers) fiducial markers and 22G needle preloaded fiducial markers.
Secondary Aims
1. To compare adverse event rates in 22G needle placement of Visicoil fiducial markers and 22G needle preloaded fiducial markers
2. To compare endpoints of technical success defined as proper placement of two to three fiducial markers in a pancreatic neoplasm in 22G needle placement of Visicoil fiducial markers and 22G needle preloaded fiducial markers.</t>
  </si>
  <si>
    <t>https://clinicaltrials.gov/study/NCT02332863</t>
  </si>
  <si>
    <t>Comparison of Back-loaded vs Preloaded Fiducial Needles in EUS-guided Fiducial Marker Placement in Pancreatic Cancer.</t>
  </si>
  <si>
    <t>NCT02332863</t>
  </si>
  <si>
    <t>Peking Union Medical College Hospital, Beijing, Beijing Municipality, 100730, China</t>
  </si>
  <si>
    <t>JS-2954</t>
  </si>
  <si>
    <t>Differentiation expression of serum sCD58 and TGfbeta1 among pancreatic cancer and other conditions, Serum sCD58 and TGFbeta1, alone or in combination with CA19-9, has diagnostic and survival predictive value for pancreatic cancer patients, 4 years</t>
  </si>
  <si>
    <t>DIAGNOSTIC_TEST: serum test</t>
  </si>
  <si>
    <t>Serum Biomarker|Pancreatic Cancer</t>
  </si>
  <si>
    <t>Early detection and early treatment is the most important issue to improve the long-term survival of pancreatic cancer patients. CA199 is the most commonly used biomarker for early detection and to predict survival, however, the overall positive rate for CA199 is only 75%, and what is worse, for the early stage of pancreatic cancer patients, the positive rate is even lower, and for the lewis negative patients, CA199 is not produced at all. Therefore, novel biomarkers for the early detection of pancreatic cancer are still urgently needed. Previously, we found there is a vicious cycle between pancreatic cancer cells, that is pancreatic cancer-produced TGFbeta1 could promote the production of soluble CD58 (sCD58) in macrophages, and then sCD58 could induce the production of TGFbeta1 in pancreatic cancer cells. Therefore, the serum level of TGFbeta1 and sCD58 has diagnostic and survival values for pancreatic cancer.</t>
  </si>
  <si>
    <t>https://clinicaltrials.gov/study/NCT05500027</t>
  </si>
  <si>
    <t>sCD8, as a Novel Biomarker for Pancreatic Cancer</t>
  </si>
  <si>
    <t>NCT05500027</t>
  </si>
  <si>
    <t>Royal Surrey County Hospital, Guildford, GU2 7XX, United Kingdom</t>
  </si>
  <si>
    <t>IRAS 277406</t>
  </si>
  <si>
    <t>Royal Surrey County Hospital NHS Foundation Trust</t>
  </si>
  <si>
    <t>Describe circRNAs expression profile, Define and validate the circRNA expression profile in PDAC and identify dysregulated circRNA candidate(s)., 12 months|Diagnostic features of blood circRNAs, Evaluate candidate circRNA expression in blood (plasma) as a clinically relevant diagnostic biomarker; expanding on the primary objective to include other diagnostic features, such as specificity, area under the receiver operator curve, positive predictive value and negative predictive value, 12 months|circRNAs in other biomaterials, Explore the expression of candidate circRNAs, and related molecules, in patient biomaterials (including tissue, blood, bile and biopsy samples) as biomarkers for diagnosis; prognostication; association with clinico-pathologic features and survival outcomes; and their ability to predict/monitor treatment response (i.e. surgery and/or chemotherapy)., 30 months|Bioinformatics, tilise computer-based analyses to describe the theoretical interactions of candidate circRNAs within transcriptome in human PDAC., 18 months</t>
  </si>
  <si>
    <t>circRNAs for diagnosis, To identify a plasma circRNA 'signature' able to diagnose Pancreatic Ductal Adenocarcinoma (PDAC) with superior sensitivity than serum CA 19-9, 12 months</t>
  </si>
  <si>
    <t>Pancreatic Cancer|Biliary Tract Cancer</t>
  </si>
  <si>
    <t>1. Define the circRNA expression profile in PDAC and identify dysregulated circRNA candidates. These will be validated in further tissue samples.
2. Evaluate candidate circRNA Expression in blood (plasma samples) as a clinically relevant diagnostic biomarker; expanding on the primary objective to include other diagnostic features such as specificity, area under the receiver operator curve, positive predictive value and negative predictive value.
3. Explore the expression of candidate circRNAs and related molecules in patient biomaterials (including tissue, blood, bile and biopsy samples) as biomarkers for diagnosis; prognostication; association with clinico-pathologic features and survival outcomes; and their ability to predict/monitor treatment response e.g. surgery and/or chemotherapy.
4. Utilise computer-based analyses to describe the theoretical interactions of candidate circRNAs within the full complement of RNA and related molecules produced by the tumour cells, called the 'transcriptome', in human PDAC.</t>
  </si>
  <si>
    <t>CIRCUS</t>
  </si>
  <si>
    <t>https://clinicaltrials.gov/study/NCT04584996</t>
  </si>
  <si>
    <t>CIRcular and Non-coding RNAs as Clinically USeful Biomarkers in Pancreaticobiliary Cancers</t>
  </si>
  <si>
    <t>NCT04584996</t>
  </si>
  <si>
    <t>Renji hospital, Shanghai Jiaotong University School of Medicine, Shanghai, Shanghai Municipality, China</t>
  </si>
  <si>
    <t>PDAC_LB_2024</t>
  </si>
  <si>
    <t>Xinhua Hospital, Shanghai Jiao Tong University School of Medicine|Ruijin Hospital|Changhai Hospital</t>
  </si>
  <si>
    <t>Yingbin Liu, MD, PhD, FACS</t>
  </si>
  <si>
    <t>Progression-Free Survival (PFS) Based on Imaging and Clinical Assessment, PFS will be calculated from the date of enrollment to the date of disease progression or death from any cause. Disease progression will be assessed using RECIST 1.1 criteria via CT/MRI scans performed every 3-6 months., Up to 3 years from start of study|Overall Survival (OS), Overall survival will be defined as the time from enrollment to death from any cause. Survival status will be monitored every 3 months through clinic visits or phone follow-up., Up to 3 years from start of study|Early and Late Imaging Data, CT and/or MRI imaging will be used to measure tumor size, vascular invasion, and metastasis at baseline and every 3-6 months. Data will be used to assess tumor response, progression, or recurrence., Up to 3 years from start of study|Levels of Serum Tumor Biomarkers (CA19-9, CEA) in Early-Stage Pancreatic Cancer, Serum levels of CA19-9 and CEA will be measured at baseline and during follow-up visits using standard immunoassays. Biomarker trends will be analyzed to assess correlation with disease stage, treatment response, and recurrence., Up to 3 years from start of study</t>
  </si>
  <si>
    <t>Sensitivity and Specificity of ctDNA in Early Screening for Pancreatic Cancer, Measured using a targeted DNA methylation panel for ctDNA in plasma. The presence or absence of cancer will be confirmed by histopathological diagnosis. Sensitivity and specificity will be calculated using standard diagnostic test evaluation against the gold-standard diagnosis. "Early-stage" is defined as stage I or II pancreatic cancer confirmed by imaging and pathology., Up to 2 years from start of study|Sensitivity and Specificity of ctDNA Methylation Test for Detection of Postoperative Recurrence, Measured using plasma ctDNA methylation profiles collected at scheduled postoperative time points (e.g., every 3 months). Recurrence will be confirmed by imaging (CT/MRI) or biopsy when clinically indicated. Diagnostic accuracy (sensitivity/specificity) will be evaluated by comparing ctDNA results to confirmed recurrence status., Up to 2 years from start of study</t>
  </si>
  <si>
    <t>Pancreatic Neoplasm|Pancreas Cancer</t>
  </si>
  <si>
    <t>Developing a characteristic ctDNA methylation panel for pancreatic ductal adenocarcinoma and establishing an intelligent diagnostic and dynamic monitoring model based on ctDNA methylation.</t>
  </si>
  <si>
    <t>https://clinicaltrials.gov/study/NCT07045571</t>
  </si>
  <si>
    <t>MSCAN: ctDNA Methylation as Prognostic and Theranostic Tool for Pancreatic Cancer</t>
  </si>
  <si>
    <t>NCT07045571</t>
  </si>
  <si>
    <t>Manchester University NHS Foundation Trust, Manchester, M13 9WL, United Kingdom|The Christie NHS Foundation Trust, Manchester, M20 4BX, United Kingdom</t>
  </si>
  <si>
    <t>18_DOG03-436</t>
  </si>
  <si>
    <t>Manchester University NHS Foundation Trust</t>
  </si>
  <si>
    <t>The Christie NHS Foundation Trust</t>
  </si>
  <si>
    <t>Correlation of identified biomarkers with progression free and overall survival, To prospectively collect progression free and overall survival data so that correlation between biomarker parameters and clinical parameters can be examined., 24 months|Investigation germline genetic biomarkers, Investigation of potential predictive blood germline genetic biomarkers using the collected specimens., 12-24 months</t>
  </si>
  <si>
    <t>Blood-borne biomarker analysis for PDAC, To prospectively collect paired peripheral and portal vein serum, plasma and whole blood samples for translational research at various time points. To investigate the presence of Circulating Tumour Cells and Circulating Tumour Microemboli and their biological significance. To investigate potential prognostic and predictive blood-borne genetic, protein and/or messenger ribonucleic acid biomarkers using the collected specimens., 12 months</t>
  </si>
  <si>
    <t>DIAGNOSTIC_TEST: Portal vein sampling</t>
  </si>
  <si>
    <t>This is a research study in which bio-specimens (whole blood, plasma and serum from peripheral circulation and portal vein) will be collected from patients with pancreatic adenocarcinoma for translational research. These samples will be used for (but not limited to) identification and characterisation of blood-borne biomarkers at the genomic and protein expression level. Examples of such biomarkers are circulating tumour cells (CTCs), CTC clusters and circulating DNA (which can be tumour derived, or from unaffected/normal cells). CTC-enriched blood samples may also be used to generate CTC-derived tumour explant (CDX) models in immunocompromised mice in order to produce suitable disease models in which to test novel therapies and identify new molecular targets. In addition, permission will be sought from study participants for the research team to access clinical information from medical notes to aid in determining the clinical relevance of biomarkers identified during the course of this study. Validated biomarkers are anticipated to be used in designing future biomarker-directed clinical trials in these disease groups.</t>
  </si>
  <si>
    <t>https://clinicaltrials.gov/study/NCT04289961</t>
  </si>
  <si>
    <t>PDAC Peripheral and Portal Vein Sampling</t>
  </si>
  <si>
    <t>NCT04289961</t>
  </si>
  <si>
    <t>TGen Clinical Research Services at Scottsdale Healthcare, Scottsdale, Arizona, 85258, United States</t>
  </si>
  <si>
    <t>2010-09</t>
  </si>
  <si>
    <t>SU2C-001</t>
  </si>
  <si>
    <t>Scottsdale Healthcare|Stand Up To Cancer|American Association for Cancer Research</t>
  </si>
  <si>
    <t>Determine the percent of patients who are alive at one year, Goal is to improve the one year survival (from start of first-line therapy for metastatic disease) to 60%, One year</t>
  </si>
  <si>
    <t>DRUG: Drug will be recommended based on IHC/Fish, CGH and Pan-XenoBank</t>
  </si>
  <si>
    <t>Previously Treated Metastatic Pancreatic Cancer</t>
  </si>
  <si>
    <t>The purpose of the study is selecting second line therapy for patients with pancreatic cancer using molecular profiling will improve 1 year survival.</t>
  </si>
  <si>
    <t>https://clinicaltrials.gov/study/NCT01196247</t>
  </si>
  <si>
    <t>A Study of Therapy Selected by Molecular/Metabolic Profiling in Patients With Previously Treated Metastatic Pancreatic Cancer</t>
  </si>
  <si>
    <t>NCT01196247</t>
  </si>
  <si>
    <t>NATIONAL CANCER CENTER 323, Ilsan-ro, Ilsandong-gu,, Goyang-si, Gyeonggi-do, 410-769, South Korea</t>
  </si>
  <si>
    <t>NCC2019-0027</t>
  </si>
  <si>
    <t>Clinical applicability of KRAS mutations, Clinical applicability of KRAS mutations using circulating-tumor DNA in pancreatic cancer patients., Locally advanced and Resectable patients: Pre Treatment, 1,2,3,6,9,12,15,18,21,24months/ Metastatic patients: Pre Treatment, 1,2,4,6,8,10,12,14,16,18,20,22,24 months|Discovery of biomarkers through ctDNA panel, Discovery of biomarkers for predicting pancreatic cancer prognosis through ctDNA panel., Locally advanced and Resectable patients: Pre Treatment, 1,2,3,6,9,12,15,18,21,24months/ Metastatic patients: Pre Treatment, 1,2,4,6,8,10,12,14,16,18,20,22,24 months</t>
  </si>
  <si>
    <t>This study is for verification of predictive biomarkers for pancreatic cancer treatment using multi-center liquid biopsy.</t>
  </si>
  <si>
    <t>https://clinicaltrials.gov/study/NCT04241367</t>
  </si>
  <si>
    <t>Verification of Predictive Biomarkers for Pancreatic Cancer Treatment Using Multicenter Liquid Biopsy</t>
  </si>
  <si>
    <t>NCT04241367</t>
  </si>
  <si>
    <t>RUIJIN Hospital, Shanghai, Shanghai Municipality, 200025, China</t>
  </si>
  <si>
    <t>Integrative Proteomic Characterization of PDAC, The genome-transcriptome proteome level provides a molecular landscape of the progression of pancreatic cancer, providing new therapeutic targets to improve the prognosis of PDAC, Two yeaers</t>
  </si>
  <si>
    <t>OTHER: No intervention</t>
  </si>
  <si>
    <t>Tumor Tissues and Non-tumor Tissues From PDAC Patients Were Used for Genomic and Transcriptome Sequencing Analysis and Proteomics and Phosphorylated Proteomics</t>
  </si>
  <si>
    <t>A large-scale, high-throughput, multi-dimensional comprehensive study of PDAC multiomics will be carried out. In this study, clinical specimens of resected PDAC collected by our research group from 2017 to 2019 will be selected as research objects.Tumor tissues and their adjacent non-tumor tissues from more than 200 PDAC patients are expected to be used for genome, transcriptome sequencing and mass spectrometry analysis of proteome and phosphorylated proteome.Combined with the data results of multiomics, bioinformatics analysis and network database information, we will clarify the relationship between multiomics of pancreatic cancer and established the new subtyping of pancreatic cancer proteome. A molecular landscape of the progression of pancreatic cancer at the genome-transcriptome-proteome level provides new therapeutic targets to improve the prognosis of this deadly disease.</t>
  </si>
  <si>
    <t>https://clinicaltrials.gov/study/NCT04525209</t>
  </si>
  <si>
    <t>Integrative Proteomic Characterization of Pancreatic Ductal Adenocarcinoma</t>
  </si>
  <si>
    <t>NCT04525209</t>
  </si>
  <si>
    <t>Western General, Edinburgh, United Kingdom|Beatson West of Scotland Cancer Centre, Glasgow, United Kingdom|Royal Free Hospital, London, United Kingdom</t>
  </si>
  <si>
    <t>PRIMUS0022016</t>
  </si>
  <si>
    <t>NHS Greater Glasgow and Clyde|University of Glasgow</t>
  </si>
  <si>
    <t>Proving liquid biopsies can be used to define patient subgroups, a liquid biopsy will be taken and analysed using circulating tumour DNA at different timepoints to see if these can be used to define patient subgroups, From date of registration to date of surgery. On average 4 months after registration|Response post neo-adjuvant chemotherapy, CT scans will be reported to RECIST 1.1 and best response will be evaluated, CT scan will be performed at baseline and then post neo-adjuvant chemotherapy (approximately 3 months later)|College of American Pathologists tumour regression grade, CAP tumour regression grade (grade 0-3 with 0 being no viable residual tumour and 3 being poor to no response) will be assessed post surgery, Post surgery which will be approximately 4 months post registration|R0 rate post surgery, R0 rate will be assessed post surgery, Post surgery which will be approximately 4 months post registration|Overall survival, Overall survival will be assessed in all patients, From date of registration until date of death assessed for up to 5 years post registration|Disease free survival, Disease free survival will be assessed at every follow up visit, from date of registration until date of disease recurrence assessed for at least 24 months post registration|Safety and tolerability of study drugs: NCI CTCAE 4.03, Safety and tolerability will be assessed as per NCI CTCAE 4.03, Assessed at every clinic visit during treatment, for approximately 3 months post registration|Safety and tolerability of chemoradiotherapy: NCI CTCAE 4.03, Safety and tolerability of chemoradiotherapy will be assessed as per NCI CTCAE 4.03, Assessed at every chemoradiotherapy visit and pre-surgery (once Chemoradiotherapy added). Chemoradiotherapy will take place 5 days a week for three weeks|Surgical complication rate, Rate of surgical complication as assessed by NCI CTCAE 4.03, Assessed post surgery, approximately 4 months post registration|Neurotoxicity, Assessed by GOG NTX4 (4 questions graded from 0 (not at all) to 4 (very much). quality of life will be assessed using the GOG NTX4 tool at the following timepoints: Baseline, month 1, month 2, month 3, pre chemoradiotherapy, between fraction 11 and 15 of chemoradiotherapy, pre surgery, at every follow-up visit (6, 9, 12 months post registration then every 6 months), Neurotoxicity will be assessed from registration until study is completed at various timepoints until patient death. Each patient will be followed up for at least 24 months post registration|Quality of life assessed by EORTC QLQ-C30, quality of life will be assessed using the EORTC QLQ C30 tool at the following timepoints: Baseline, month 1, month 2, month 3, pre chemoradiotherapy, between fraction 11 and 15 of chemoradiotherapy, pre surgery, at every follow-up visit (6, 9, 12 months post registration then every 6 months for a minimum of 24 months). The Quality of life tool is comprised of 28 questions that the patient answers either 1-4 (1 = not at all, 4 = Very much) and 2 questions that are on al scale of 1 - 7 where 1 = very poor and 7 = excellent, Quality of life will be assessed from registration until study is completed at various timepoints until patient death. Each patient will be followed up for at least 24 months post registration|Quality of life assessed by EORTC QLQ-PAN26, quality of life will be assessed using the EORTC QLQ-PAN26 tool at the following timepoints: Baseline, month 1, month 2, month 3, pre chemoradiotherapy, between fraction 11 and 15 of chemoradiotherapy, pre surgery, at every follow-up visit (6, 9, 12 months post registration then every 6 months for a minimum of 24 months). The Quality of life tool is comprised of 26 questions that the patient answers either 1-4 (1 = not at all, 4 = Very much), Quality of life will be assessed from registration until study is completed at various timepoints until patient death. Each patient will be followed up for at least 24 months post registration|Health Economics, Health economics defined as number of visits to hospital per patient, both as an inpatient and as an outpatient will be assessed at the following timepoints: Baseline, month 1, month 2, month 3, pre chemoradiotherapy, between fraction 11 and 15 of chemoradiotherapy, pre surgery, at every follow-up visit (6, 9, 12 months post registration then every 6 months for a minimum of 24 months), Health economics will be assessed from registration until study is completed at various timepoints until patient death. Each patient will be followed up for at least 24 months post registration</t>
  </si>
  <si>
    <t>Time to progression post FOLFOX-A induction treatment, date of progression after FOLFOX-A neo-adjuvant chemotherapy as assessed by RECIST 1.1, CT scans will take place at baseline, pre chemoradiotherapy and pre surgery, over approximately 6 months</t>
  </si>
  <si>
    <t>DRUG: FOLFOX-A|DRUG: AG</t>
  </si>
  <si>
    <t>PRIMUS 002 is looking at 2 different chemotherapy regimens in the neo-adjuvant setting for pancreatic cancer. Each treatment will be given for 3 months prior to surgery</t>
  </si>
  <si>
    <t>PRIMUS002</t>
  </si>
  <si>
    <t>https://clinicaltrials.gov/study/NCT04176952</t>
  </si>
  <si>
    <t>PRIMUS002: Looking at 2 Neo-adjuvant Treatment Regimens for Resectable and Borderline Resectable Pancreatic Cancer</t>
  </si>
  <si>
    <t>NCT04176952</t>
  </si>
  <si>
    <t>KHNW Frankfurt, Frankfurt am Main, Hesse, 60488, Germany|Friedrich-Ebert-Krankenhaus NeumÃ¼nster, NeumÃ¼nster, Schleswig-Holstein, 24534, Germany|HELIOS Klinikum Bad Saarow, Bad Saarow, Germany|Evangelisches Waldkrankenhaus Spandau, Berlin, Germany|MVZ Oskar-Helene-Heim Berlin, Berlin, Germany|Augusta-Kranken-Anstalt Bochum, Bochum, Germany|Bochum Uni, Bochum, Germany|Klinikum Chemnitz, Chemnitz, Germany|GEFOS - Gesellschaft fÃ¼r onkologische Studien Dortmund, Dortmund, Germany|Onkozentrum Dresden, Dresden, Germany|Ev. Kliniken Essen-Mitte, Klinik fÃ¼r Internistische Onkologie, Essen, 45136, Germany|MVZ Onkologische Kooperation Harz, Goslar, Germany|UniversitÃ¤tsklinikum Halle (Saale), Halle, Germany|Hamburg Onkologische Schwerpunktpraxis Eppendorf, Hamburg, Germany|St. Anna Hospital Herne, Herne, Germany|Ortenau Klinikum Lahr-Ettenheim, Lahr, Germany|ÃœBAG - MVZ Dr. Vehling-Kaiser GmbH, Landshut, Germany|Langen, Gemeinschaftspraxis fÃ¼r HÃ¤matologie und Onkologie, Langen, Germany|Studienzentrum UnterEms, Leer, Germany|Klinikum Lippe, Lemgo, Germany|Klinikum Ludwigsburg, Ludwigsburg, Germany|Klinik MÃ¼nchen-Bogenhausen, MÃ¼nchen, Germany|MÃ¼nster, Gemeinschaftspraxis fÃ¼r HÃ¤matologie und Onkologie, MÃ¼nster, Germany|Medius Klinik Osterfildern-Ruit, Ostfildern, Germany|Krankenhaus Barmherzige BrÃ¼der, Regensburg, Germany|Klinikum Rheine, Mathias-Spital Rheine, Rheine, Germany|CaritasKlinikum SaarbrÃ¼cken, SaarbrÃ¼cken, Germany|Onkologie Bodensee, Singen, Germany|Marien Hospital Witten, Witten, Germany|Klinikum Wolfsburg, Wolfsburg, Germany|Onkologisches Zentrum Wolfsburg-Helmstedt MVZ GmbH, Wolfsburg, Germany</t>
  </si>
  <si>
    <t>The PLATON Network</t>
  </si>
  <si>
    <t>Feasibility of the PLATON WebApp - an interactive platform that connects the participating physicians on cases, cancer types, mutations, protein expressions and therapies, possible trials and discussion options for medical professionals, The feasibility will be analyzed with a usability questionnaire regarding user experience, design criteria etc. of the newly designed infrastructure and an additional count on possible matches of cancer patients with defined genetic tumor-profiles to possible targeted therapy strategies., through study completion, an average of 2 years</t>
  </si>
  <si>
    <t>Overall survival (OS) in genetically defined cohorts in gastrointestinal cancer patients, Overall survival measurement over time grouped by diagnostic cohorts and adjusted by age and sex will be correlated to treatments, while genomic profiles had or had not impact on decision for treatment., annual interim-analysis (1 year)|QoL via EQ-5D-5L questionnaire in genetically defined cohorts in gastrointestinal cancer patients, QoL measurements are done over time in the palliative setting. Gastrointestinal cancer patient cohorts will be grouped by diagnostics and adjusted by age and sex, correlated to treatments, while genomic profiles had or had not impact on decision for treatment in gastrointestinal cancer patients.
EQ-5D data is used in summary statistics at each observational timepoint and to estimate the difference between health states like "Mobility", "Looking After Myself", "Doing Usual Activities", "Having Pain or Discomfort", "Feeling Worried, Sad or Unhappy" in diagnostic groups of different treatments over time. The EQ VAS (visual analogue scale) on a scale from 0 (the worst imaginable health) to 100 (the best imaginable health) indicates patientsÂ´ overall health on the day of questionnaire completion and will be used as measure of central tendency and dispersion, annual interim-analysis (1 year)|QoL via EORTC QLQ-C30 questionnaire in genetically defined cohorts in gastrointestinal cancer patients, QoL measurements are done over time in the palliative setting. Gastrointestinal cancer patient cohorts will be grouped by diagnostics and adjusted by age and sex, correlated to treatments, while genomic profiles had or had not impact on decision for treatment in gastrointestinal cancer patients.
EORTC QLQ-C30 data is used in summary statistics at each observational timepoint to analyze five function subscales (physical, role, emotional, cognitive and social), nine symptom subscales/items (fatigue, nausea/vomiting, pain, dyspnoea, insomnia, appetite loss, constipation, diarrhoea and financial difficulties) and a global health/ QoL subscale following the QLQ-C30 scoring manual., annual interim-analysis (1 year)|QoL via EORTC QLQ-BIL21 questionnaire in genetically defined cohorts of CCA and GBCA patients, QoL measurements are done over time in the palliative setting. The CCA and GBCA patients cohort will be adjusted by age and sex, correlated to treatments, while genomic profiles had or had not impact on decision for treatment.
QoL in CCA and GBCA patients will be measured using the European Organisation for Research and Treatment of Cancer (EORTC) Questionnaire QLQ-BIL21 and analyzed according validated manual, forming nine symptom subscales/items for "Eating", "Jaundice", "Tiredness", "Pain" and "Anxiety"., annual interim-analysis (1 year)|QoL via EORTC QLQ-HCC18 questionnaire in genetically defined cohorts of HCC patients, QoL measurements are done over time in the palliative setting. The HCC patient cohort will be adjusted by age and sex, correlated to treatments, while genomic profiles had or had not impact on decision for treatment.
QoL in HCC patients will be measured using the European Organisation for Research and Treatment of Cancer (EORTC) Questionnaire QLQ-HCC18 and analyzed according validated manual, forming symptom scales for "Fatigue", "Body Image", "Jaundice", "Nutrition", "Pain" and "Fever" as well as single items like "Abdominal swelling" and "Sex life" in summary statistics at each observational timepoint., annual interim-analysis (1 year)|QoL via EORTC QLQ-PAN26 questionnaire in genetically defined cohorts of PDCA patients, QoL measurements are done over time in the palliative setting. The PDCA patient cohort will be adjusted by age and sex, correlated to treatments, while genomic profiles had or had not impact on decision for treatment.
QoL in PDCA patients will be measured using the European Organisation for Research and Treatment of Cancer (EORTC) Questionnaire QLQ-PAN26 and analyzed according validated manual, forming eight scales to assess "Pancreatic pain", "Digestive symptoms", "Altered bowel habit", "Hepatic, body image", "Satisfaction with health care", and "Sex life" in summary statistics at each observational timepoint., annual interim-analysis (1 year)|QoL via EORTC QLQ-STO22 questionnaire in genetically defined cohorts of EC/GC patients, QoL measurements are done over time in the palliative setting. The EC/GC patient cohort will be adjusted by age and sex, correlated to treatments, while genomic profiles had or had not impact on decision for treatment.
QoL in EC/GC patients will be measured using the European Organisation for Research and Treatment of Cancer (EORTC) Questionnaire QLQ-STO22 and analyzed according validated manual, forming five multi-item scales to assess "dysphagia", "pain", "reflux", "eating" and "anxiety" as well as four single items like "dry mouth", "taste", "body image" and "hair loss" in summary statistics at each observational timepoint., annual interim-analysis (1 year)</t>
  </si>
  <si>
    <t>Frequency of targetable mutations in gastrointestinal cancer patients, Relative frequency of targetable mutations computed as the number of patients who harbor at least one mutation divided by the number of total patients in the analyzed patient population, annual interim-analysis (1 year)|Tumor mutations and their impact on treatment decisions in gastrointestinal cancer patients, Number of received therapies in or out accordance to genomic profiles, annual interim-analysis (1 year)</t>
  </si>
  <si>
    <t>Hepatocellular Cancer|Cholangiocarcinoma|Gallbladder Cancer|Pancreatic Cancer|Oesophageal Cancer|Stomach Cancer</t>
  </si>
  <si>
    <t>The PLATON Network study is designed to elevate personalized therapy based on genomic tumor profiles in gastrointestinal cancer patients. Hereby, PLATON's study-design focuses on the patient's tumor molecular profiling. Within the network a web application will be developed to link clinical investigators and information on study sites, cancer patients and genetic alteration data, as well as available clinical trials at PLATON's study sites.</t>
  </si>
  <si>
    <t>PLATON</t>
  </si>
  <si>
    <t>https://clinicaltrials.gov/study/NCT05489250</t>
  </si>
  <si>
    <t>NCT05489250</t>
  </si>
  <si>
    <t>University of California, San Diego, La Jolla, California, 92093, United States</t>
  </si>
  <si>
    <t>2029-12</t>
  </si>
  <si>
    <t>2028-07</t>
  </si>
  <si>
    <t>Regeneron Pharmaceuticals</t>
  </si>
  <si>
    <t>University of California, San Diego</t>
  </si>
  <si>
    <t>Overall survival, To evaluate the overall survival of participants with metastatic pancreatic adenocarcinoma harboring SWI/SNF alterations treated with cemiplimab in combination with gemcitabine as a second-line treatment., 7 months</t>
  </si>
  <si>
    <t>DRUG: Cemiplimab Plus Gemcitabine</t>
  </si>
  <si>
    <t>Pancreatic Ductal Adenocarcinoma (mPDAC)</t>
  </si>
  <si>
    <t>This is a Phase 2 trial evaluating the combination of cemiplimab with the standard of care chemotherapy agent gemcitabine for the treatment of patients with metastatic pancreatic ductal adenocarcinoma with SWItch/Sucrose Non-Fermentable (SWI/SNF) alterations who have already been treated with FOLFIRINOX (5-fluoruracil, leucovorin, irinotecan, oxaliplatin) or gemcitabine/nab-paclitaxel chemotherapy.</t>
  </si>
  <si>
    <t>SWITCH</t>
  </si>
  <si>
    <t>https://clinicaltrials.gov/study/NCT06790602</t>
  </si>
  <si>
    <t>Cemiplimab Plus Gemcitabine in Patients With Metastatic Pancreatic Adenocarcinoma</t>
  </si>
  <si>
    <t>NCT06790602</t>
  </si>
  <si>
    <t>Policlinico Universitario Agostino Gemelli, Rome, Lazio, 00160, Italy</t>
  </si>
  <si>
    <t>Overall Survival, The primary objective of the study is to evaluate the probabilityÌ€ of survival in terms of OS in relation to the expression of specific anatomopathological, immunohistochemical and molecular markers (GATA6, GemPred Molecular Signature and FOLFIRINOX Molecular Signature) present in the tumour tissue of patients with neoplasms of the gastro-enteric district in the setting of resectable/metastatic disease., 48 months</t>
  </si>
  <si>
    <t>DIAGNOSTIC_TEST: Molecular analyses</t>
  </si>
  <si>
    <t>Pancreatic Adenocarcinoma|Cholangiocarcinoma|Colon Cancer</t>
  </si>
  <si>
    <t>The aim of the present study is to research histological and molecular markers in patients with neoplasia of the gastrointestinal tract.</t>
  </si>
  <si>
    <t>SOCRATE</t>
  </si>
  <si>
    <t>https://clinicaltrials.gov/study/NCT06728358</t>
  </si>
  <si>
    <t>The Future Management of Patients With Neoplasms of the Gastro-intestinal Tract</t>
  </si>
  <si>
    <t>NCT06728358</t>
  </si>
  <si>
    <t>Asan medical center, Seoul, 05505, South Korea</t>
  </si>
  <si>
    <t>NACTMarker-01</t>
  </si>
  <si>
    <t>oncologic outcome, overall survival and recurrence free survival, 3 - 5 years after surgery</t>
  </si>
  <si>
    <t>The rate of genetic mutation, Discovery of genetic mutation in response to neoadjuvant chemotherapy, before neoadjuvant chemotherapy</t>
  </si>
  <si>
    <t>DIAGNOSTIC_TEST: next generation sequencing|DIAGNOSTIC_TEST: following next generation sequencing</t>
  </si>
  <si>
    <t>Genetic Change|Chemotherapy Effect|Pancreatic Cancer</t>
  </si>
  <si>
    <t>The purpose of this study is to identify and apply biomarkers that can provide better information than previous imaging and blood tests when evaluating the response after neoadjuvant chemotherapy in pancreatic cancer patients who require neoadjuvant therapy before surgery.</t>
  </si>
  <si>
    <t>https://clinicaltrials.gov/study/NCT04110769</t>
  </si>
  <si>
    <t>Development of Biomarker for the Evaluation of Response After Neoadjuvant Therapy in Patients With Pancreatic Cancer</t>
  </si>
  <si>
    <t>NCT04110769</t>
  </si>
  <si>
    <t>Tom Baker Cancer Center, Calgary, Alberta, Canada|Cross Cancer Institute, Edmonton, Alberta, Canada</t>
  </si>
  <si>
    <t>Panc002/ethics 25823</t>
  </si>
  <si>
    <t>Overall Survival, Post treatment, patients will be followed every 3 months via phone call and/or electronic health record</t>
  </si>
  <si>
    <t>DRUG: gemcitabine|DRUG: 5-fluorouracil</t>
  </si>
  <si>
    <t>Chemotherapy is given after curative surgery for pancreas cancer to try to improve cure rates. There are two choices of chemotherapy which are currently considered equal treatments: gemcitabine or 5-fluorouracil (5FU). This study is trying to determine if one of two standard chemotherapies is better than the other depending on whether patients have high or low human equilibrative nucleoside transporter 1 (hENT1). hENT1 is a protein that is found in varying amounts on pancreas cancers.</t>
  </si>
  <si>
    <t>https://clinicaltrials.gov/study/NCT01411072</t>
  </si>
  <si>
    <t>Biomarker Directed Adjuvant Chemotherapy for Resected Pancreas Cancer</t>
  </si>
  <si>
    <t>NCT01411072</t>
  </si>
  <si>
    <t>University of Colorado Cancer Center, Aurora, Colorado, 80045, United States</t>
  </si>
  <si>
    <t>24-2111.cc</t>
  </si>
  <si>
    <t>Changes in serum circulating tumor DNA, From enrollment to end of treatment (approximately 6 months)|Conversion surgery rate, From enrollment to end of treatment (approximately 6 months)|Change in quality of life assessed by EORTC QLQ-C30 questionnaire, The EORTC QLQ-C30 is a validated questionnaire. Scores range from 0 (minimum) to 100 (maximum). Higher scores indicate worse symptoms on symptom scales and better functioning on functional scales., From enrollment to 6 months after end of treatment (approximately 12 months)|Change in quality of life assessed by EORTC QLQ-PAN26 questionnaire, The EORTC QLQ-PAN26 is a validated questionnaire. Scores range from 0 (minimum) to 100 (maximum). Higher scores indicate worse symptoms on symptom scales and better functioning on functional scales., From enrollment to 6 months after end of treatment (approximately 12 months)|Changes in peritoneal cell-free DNA, From enrollment to end of treatment (approximately 6 months)|Changes in tumor markers (CEA and CA 19-9), From enrollment to end of treatment (approximately 6 months)|Changes in peritoneal cytology, From enrollment to end of treatment (approximately 6 months)</t>
  </si>
  <si>
    <t>1-year survival rate, From enrollment through 12 months after the last dose of treatment (approximately 18 months)|Overall survival, From enrollment through 24 months after the last dose of treatment (approximately 30 months)|Progression-free survival, From enrollment through end of treatment (approximately 6 months)|Objective response rate, From enrollment through end of treatment (approximately 6 months)|Change in peritoneal carcinomatosis index, The peritoneal carcinomatosis index is a score used to assess the amount of cancer in the peritoneal cavity. The score ranges from 0 to 39, with a higher score indicating a greater extent of cancer., From enrollment to 6 months after end of treatment (approximately 12 months)</t>
  </si>
  <si>
    <t>Adverse event rate, From enrollment through 30 days after last dose of treatment administered (approximately 7 months)</t>
  </si>
  <si>
    <t>DRUG: Paclitaxel|DRUG: NALIRIFOX</t>
  </si>
  <si>
    <t>This goal of this clinical trial is to learn whether the drug combination of intraperitoneal paclitaxel (chemotherapy given directly into the abdominal cavity) and intravenous NALIRIFOX (chemotherapy given into a vein, including fluorouracil, leucovorin, oxaliplatin, and liposomal irinotecan) is safe and works in adults with pancreatic cancer that has spread to the peritoneum.
The main questions it aims to answer are:
* Are people with pancreatic cancer able to tolerate the combination drug regimen?
* How well does the combination drug regimen work to treat pancreatic cancer?
Participants will:
* Obtain a port that goes into the abdomen to deliver intraperitoneal paclitaxel (called an intraperitoneal catheter)
* Receive treatment with intravenous NALIRIFOX once every 2 weeks and intraperitoneal paclitaxel on days 1 and 8 of each 14-day cycle
* Visit the clinic with each treatment for checkups and laboratory testing
* Have imaging scans and blood lab testing to determine response to treatment
* Have abdominal fluid lab testing that may help determine if the cancer is responding to treatment
* Fill out questionnaires to see how the treatment affects how participants feel and function
* Continue follow up after treatment ends to track survival
Some participants may be able to have surgery later if the cancer responds well. This is called conversion surgery. To be eligible for surgery, the cancer must have shrunk or stayed the same, peritoneal fluid (from the abdomen) must no longer show cancer cells, and a tumor marker called CA 19-9 must decrease or return to normal. The decision to do surgery will depend on the treating surgeon.
By testing this new treatment strategy, researchers hope to find a safer and more effective way to treat people with pancreatic cancer that has spread to the abdomen. If successful, this approach may lead to longer survival, better quality of life, and more people becoming eligible for surgery.</t>
  </si>
  <si>
    <t>https://clinicaltrials.gov/study/NCT07030283</t>
  </si>
  <si>
    <t>Intraperitoneal Paclitaxel With NALIRIFOX for Pancreatic Ductal Adenocarcinoma With Peritoneal Carcinomatosis</t>
  </si>
  <si>
    <t>NCT07030283</t>
  </si>
  <si>
    <t>0298-13ctil</t>
  </si>
  <si>
    <t>recurrence free survival, the recurrence of the disease within 5 years from the treatment, 5 years</t>
  </si>
  <si>
    <t>5 year overall survival, if the patient is alive or dead 5 years following the treatment, 5 years</t>
  </si>
  <si>
    <t>OTHER: their will be no intervention in any of the groups, the study is retrospective</t>
  </si>
  <si>
    <t>Lung Adenocarcinoma|Breast Adenocarcinoma|Pancreatic Ductal Adenocarcinoma</t>
  </si>
  <si>
    <t>The p63 gene is a recently discovered member of the p53 family located at chromosome 3q27Many studies have reported that overexpression of p63 can mimic p53 activities by binding DNA, activating transcription, and inducing apoptosis.
Various studies proved p63 as a marker of basal cells in normal salivary glands, breast, prostate, respiratory and squamous epithelia, and of tumor cells from various malignancies. Still, p63 has been the subject of relatively few studies in lung adenocarcinoma, and breast carcinoma, and no study has described the correlation of p63 with pancreatic ductal adenocarcinoma.
In the current study, we aim to evaluate the prognostic value of the expression of p63 in the lung adenocarcinoma, breast adenocarcinoma, and pancreatic ductal adenocarcinoma. We will achieve this aim by collecting clinical data retrospectively from the patients' medical records as well as assessing the histological sections and performing immunohistochemical staining for p63.</t>
  </si>
  <si>
    <t>https://clinicaltrials.gov/study/NCT01942629</t>
  </si>
  <si>
    <t>Prognostic Value of the Marker P63 in Adenocarcinoma of Lung, Breast, and Pancreas</t>
  </si>
  <si>
    <t>NCT01942629</t>
  </si>
  <si>
    <t>Kogarah, New South Wales, 2217, Australia|St Leonards, New South Wales, 2065, Australia|Sydney, New South Wales, 2076, Australia|Box Hill, Victoria, 3128, Australia|Salvador, Bahia, Estado de Bahia, 40170-380, Brazil|Belo Horizonte, Minas Gerais, 30110-0090, Brazil|Curitiba, ParanÃ¡, 81520-060, Brazil|IjuÃ­, Rio Grande do Sul, 98700-000, Brazil|Porto Alegre, Rio Grande do Sul, 90020-090, Brazil|Porto Alegre, Rio Grande do Sul, 90430-090, Brazil|Porto Alegre, Rio Grande do Sul, 91350-200, Brazil|JaÃº, SÃ£o Paulo, 17210-080, Brazil|SÃ£o Paulo, SÃ£o Paulo, 01246-000, Brazil|SÃ£o Paulo, SÃ£o Paulo, 05652-000, Brazil|Gabrovo, 5300, Bulgaria|Pleven, 5800, Bulgaria|Plovdiv, 4004, Bulgaria|Sofia, 1233, Bulgaria|Sofia, 1431, Bulgaria|Sofia, 1756, Bulgaria|Vratsa, 3000, Bulgaria|Zagreb, 10000, Croatia|Bochum, 44791, Germany|Cologne, 50937, Germany|Dresden, 01307, Germany|Esslingen am Neckar, 73730, Germany|Greifswald, 17489, Germany|Hamburg, 20148, Germany|SaarbrÃ¼cken, 66113, Germany|Ulm, 89081, Germany|Hong Kong, 852, Hong Kong|Hong Kong, Hong Kong|Bangalore, 560029, India|Chennai, 600035, India|Jaipur, 302004, India|Kochi, 682304, India|Kolkata, 700053, India|Ludhiana, 141 001, India|Mumbai, 400012, India|New Delhi, 110076, India|Pune, 411 001, India|Vellore, 632004, India|Bologna, Emilia-Romagna, 40138, Italy|Udine, Friuli Venezia Giulia, 33100, Italy|Riga, LV-1002, Latvia|Kaunas, 50009, Lithuania|Vilnius, 08660, Lithuania|Vilnius, 08661, Lithuania|George Town, 11200, Malaysia|Kuala Lumpur, 59100, Malaysia|Monterrey, 64020, Mexico|Arequipa, 04001, Peru|Chiclayo, CIX, Peru|San Isidro, L27 Lima, Peru|Bucharest, Romania|Cluj-Napoca, 400015, Romania|Craiova (Dolj County), 200535, Romania|Irkutsk, 664035, Russia|Kazan', 420111, Russia|Krasnodar, 350040, Russia|Moscow, 115478, Russia|Saint Petersburg, 195067, Russia|Saint Petersburg, 198255, Russia|Singapore, 169610, Singapore|Ljubljana, 1000, Slovenia|Kiev, 36022, Ukraine|London, EC1A 7BE, United Kingdom|London, N18 1QX, United Kingdom|London, SE1 9RT, United Kingdom|London, SW3 6JJ, United Kingdom|Sutton, SM2 5PT, United Kingdom</t>
  </si>
  <si>
    <t>BO21129|2007-003738-40</t>
  </si>
  <si>
    <t>Hoffmann-La Roche</t>
  </si>
  <si>
    <t>Percentage of Participants With Best Overall Response Rate, Response rate was defined as Complete Response (CR) or Partial Response (PR), according to response evaluation criteria in solid tumors (RECIST) Version 1.0 criteria, for at least 4 weeks at any time during randomized treatment (confirmed response). CR was defined as the disappearance of all target lesions. PR was defined as at least a 30% decrease in the sum of the longest diameters of target lesions., From the time of randomization until progression of disease or death (up to 30 months)|Percentage of Participants With Disease Control Rate (DCR), Disease control rates (DCR) were measured according to RECIST Version 1.0 criteria. Disease control was defined as being a responder or as having stable disease for at least 6 weeks post-randomization. Stable disease was defined as having neither sufficient shrinkage to qualify for partial response nor sufficient increase to qualify for progressive disease., Randomization to Clinical Cutoff: 20 December 2010 (up to 30 months)|Overall Survival, Overall survival was defined as the time from the date of randomization to the date of death, regardless of the cause of death., From the time of randomization until or death (up to 30 months)|Number of Participants With Adverse Events (AEs), An adverse event (AE) was defined as any untoward medical occurrence in a participant who was administered a study treatment, regardless of whether or not the event had a causal relationship with the treatment. An AE, therefore, could be any unfavorable or unintended sign (including an abnormal laboratory finding), symptom, or disease temporally associated with the study treatment, whether or not related to the treatment., Up to 28 days after discontinuation of study drug (up to 30 months)</t>
  </si>
  <si>
    <t>Progression-Free Survival, Progression-free survival (PFS) was defined as the time from the date of randomization to the date of the first occurrence of PD or death whichever occurred first. Participants without event were censored at the date of last tumor assessment where non-progression was documented. Analysis was performed using Kaplan-Meier method., From the time of randomization until progression of disease or death (up to 30 months)</t>
  </si>
  <si>
    <t>DRUG: Erlotinib|DRUG: Placebo</t>
  </si>
  <si>
    <t>This study is designed to identify biomarkers which may predict improvement in progression free survival from treatment with Tarceva, in patients with advanced pancreatic cancer who failed one prior regimen of standard chemotherapy or who are deemed unsuitable for chemotherapy. It will also assess the efficacy and safety of Tarceva in this patient population. Patients will be randomized to receive either Tarceva 150mg/day po, or placebo po daily. Tumor tissue will be used for biomarker analysis. The anticipated time on study treatment is until disease progression, and the target sample size is 100-500 individuals.</t>
  </si>
  <si>
    <t>https://clinicaltrials.gov/study/NCT00674973</t>
  </si>
  <si>
    <t>A Biomarker Identification Trial of Tarceva (Erlotinib) in Patients With Advanced Pancreatic Cancer</t>
  </si>
  <si>
    <t>NCT00674973</t>
  </si>
  <si>
    <t>Oxford University Hospitals NHS Foundation Trust, Oxford, United Kingdom</t>
  </si>
  <si>
    <t>OCTO_087</t>
  </si>
  <si>
    <t>University of Oxford</t>
  </si>
  <si>
    <t>Percentage and number of patients that undergo EUS and follow up EUS or surgery that have a) histopathological evidence of adenocarcinoma in their biopsy and surgical samples, and b) of suitable RNA quality for analysis, Up to 6 weeks - Time between Endoscopic Ultrasound and surgery</t>
  </si>
  <si>
    <t>Comparison of whole transcriptome RNA sequencing of EUS derived pre-operative sample and whole transcriptome RNA sequencing of biopsies either taken from the pancreatic cancer during resection or repeat biopsy using EUS, Up to 6 weeks - Time between Endoscopic Ultrasound and surgery or follow up EUS</t>
  </si>
  <si>
    <t>PROCEDURE: Endoscopic Ultrasound|PROCEDURE: Pancreaticoduodenectomy</t>
  </si>
  <si>
    <t>Pancreatic cancer is a lethal disease. The 1-year and 5-year survival rate is approximately 20% and \&lt;5% respectively. The treatment options available are limited. Only around 10-20% of patients present early enough to undergo surgical resection. Furthermore, chemotherapy for more advanced pancreatic cancer leads to limited survival benefit and can cause significant side effects. One of the main obstacles to developing new treatments for pancreatic cancer is the limited understanding of how pancreatic cancer cells change/evolve/adapt following treatment.
This study is a pilot study to assess whether the investigators can track gene expression (using a technique called RNA sequencing) in pancreatic cancer cells between two separate time points. Investigators intend to take a tissue sample (biopsy) of the cancer using endoscopy ultrasound (EUS) and compare it with samples taken either at the time of surgery in those patients with resectable disease or follow-up EUS derived biopsies in irresectable cancers.
The interval between endoscopy and follow-up EUS or surgery will be approximately 2 to 3 weeks and reflects the standard period of time that patients wait from the time point at which the cancer is deemed to be operable (in the multi-disciplinary team meeting) to the actual operation.
If the investigators find that the samples (biopsies) taken at EUS and at surgery or follow-up EUS are comparable they plan to develop future clinical trials of similar design but with the addition of drug therapy. The investigators will use RNA sequencing to interrogate the effects of novel cancer drugs on gene expression within the tumour. This will give them information on how to select patients for therapy, how resistance develops to these treatments, and allow the investigators to better understand what treatments can be combined on a rational basis. However, prior to undertaking such studies it is important to understand how much variability there is in gene expression between sampling at 2 different time points at which two different techniques are used.</t>
  </si>
  <si>
    <t>NEOPANC-01</t>
  </si>
  <si>
    <t>https://clinicaltrials.gov/study/NCT03531125</t>
  </si>
  <si>
    <t>Gene Expression in Pancreatic Cancer</t>
  </si>
  <si>
    <t>NCT03531125</t>
  </si>
  <si>
    <t>Stephensen Cancer Center, Oklahoma City, Oklahoma, 73104, United States</t>
  </si>
  <si>
    <t>The investigators believe DCAMKL-1 is a stem cell tumor marker and is elevated in patients with pancreatic cancer. The investigators would like to analyze its expression pre and post treatment, to gauge the correlation between current pancreatic cancer therapies and the expression of DCAMKL-1</t>
  </si>
  <si>
    <t>https://clinicaltrials.gov/study/NCT01580241</t>
  </si>
  <si>
    <t>Serum DCAMKL1 Pre and Post Treatment in Patients With Pancreatic Cancer</t>
  </si>
  <si>
    <t>NCT01580241</t>
  </si>
  <si>
    <t>Hirosaki University, Hirosaki, Aomori, Japan|Kobe University, Kobe, HyÅgo, Japan|Hyogo College of Medicine, Nishinomiya, HyÅgo, Japan|Nara Medical University, Kashihara, Nara, Japan|Kansai Medical University, Hirakata, Osaka, Japan|Kinki University, Sayama, Osaka, Japan|Osaka University, Suita, Osaka, Japan|Osaka Medical University, Takatsuki, Osaka, Japan|Shiga Medical University, ÅŒtsu, Shiga, Japan|Chiba University, Chiba, Japan|Gifu University, Gifu, Japan|Hiroshima University, Hiroshima, Japan|Kumamoto University, Kumamoto, Japan|Kyoto Prefectural University of Medicine, Kyoto, Japan|Kyoto University, Kyoto, Japan|Nagoya University, Nagoya, Aichi, Japan|Osaka City University, Osaka, Japan|Second Department of Surgery, Wakayama Medical University, School of Medicine, 811-1 Kimiidera, Wakayama, 641-8510, Japan</t>
  </si>
  <si>
    <t>2021-09</t>
  </si>
  <si>
    <t>2016-10</t>
  </si>
  <si>
    <t>Wakayama Medical University</t>
  </si>
  <si>
    <t>Recurrence free survival from the first day of protocol therapy, Up to 60 months|Adverse effect, Number of participants with treatment-related adverse events as assessed by CTCAE v4.0., Up to 30 weeks|Morbidity based on Clavien Dindo classification of more than Grade3, Up to 30 weeks|Response rate, Up to 12 weeks|Chemotherapeutic effect grade based on Evans classification, Up to 12 weeks|Resection rate, Up to 30 weeks|R0 resection rate, Up to 30 weeks|Intraoperative blood loss, Up to 30 weeks|The overall morbidity rates based on Clavien Dindo classification, Up to 50 weeks|Number of patient rate in postoperative adjuvant therapy, Up to 30 weeks|Dose intensity, Up to 12 weeks</t>
  </si>
  <si>
    <t>Overall survival time from the first day of protocol therapy, Up to 60 months</t>
  </si>
  <si>
    <t>DRUG: Neoadjuvant chemotherapy of gemcitabine plus nab-paclitaxel</t>
  </si>
  <si>
    <t>Gemcitabine plus nub-paclitaxel (GA) regimen was recently presented at an international oncology meeting and represents a new standard regimen in the treatment of metastatic pancreatic cancer. Therefore, it was decided to consider the balance of safety and efficacy on survival time as a preoperative chemotherapy, the investigators use the NAC-GA regimen includes only two cycles (three times weekly and one week rest) of GA regimen.</t>
  </si>
  <si>
    <t>https://clinicaltrials.gov/study/NCT02926183</t>
  </si>
  <si>
    <t>Study of NAC of GA Therapy for Patients With BRPC</t>
  </si>
  <si>
    <t>NCT02926183</t>
  </si>
  <si>
    <t>Research unit, Surgical Department of Gastroenterology, Aalborg University Hospital, Aalborg, 9000, Denmark</t>
  </si>
  <si>
    <t>2017-08</t>
  </si>
  <si>
    <t>2013-08</t>
  </si>
  <si>
    <t>Hypmet</t>
  </si>
  <si>
    <t>Aalborg University Hospital</t>
  </si>
  <si>
    <t>Number of methylated genes in patients who are undergoing curative surgery., We investigate the methylation status a of panel of 20 different genes in cell-free DNA in plasma from patients diagnosed with c. pancreas before curative surgery and after surgery and every 3 months for a 2 years periode. The purpose is to study the methylation status as a marker of recurrence., 2 years follow up|Number of methylated genes in patients with chronic pancreatitis., We investigate the methylation status a of panel of 20 different genes in cell-free DNA in plasma form patients with chronic pancreatitis. The purpose is to se if the methylation profile changes during the course of chronic pancreatitis and to detect chronic pancreatitis patients with particular high risk of developing pancreatic cancer., 2 years follow up</t>
  </si>
  <si>
    <t>Number of methylated genes for each participant related to prognosis, We investigate the methylation status a of panel of 20 different genes in cell-free DNA in plasma. Number of methylated genes will be investigated in relation to TNM- classification, tumor-size and time of survival., 2 years follow up</t>
  </si>
  <si>
    <t>Number of methylated genes for each participant., We investigate the methylation status a of panel of 20 different genes in cell-free DNA in plasma. Plasma from patients with c. pancreas will be compared to plasma from patients in the control groups to se if DNA promoter hypermethylation can be used as a diagnostic marker for pancreas cancer., Time of diagnosis</t>
  </si>
  <si>
    <t>OTHER: No interventions, this is an observational study</t>
  </si>
  <si>
    <t>Pancreatic Diseases|Pancreatic Neoplasms|Pancreatitis</t>
  </si>
  <si>
    <t>The objectives of this project are to test whether alteration in DNA hypermethylation in plasma is:
* a diagnostic marker for pancreatic cancer
* a prognostic marker for pancreatic cancer
* a marker for recurrence of pancreatic cancer
* changing during the course of chronic pancreatitis, with the purpose of finding patients with high risk of developing pancreatic cancer</t>
  </si>
  <si>
    <t>https://clinicaltrials.gov/study/NCT02079363</t>
  </si>
  <si>
    <t>DNA Promoter Hypermethylation as a Blood Based Maker for Pancreatic Cancer</t>
  </si>
  <si>
    <t>NCT02079363</t>
  </si>
  <si>
    <t>Stanford University Medical Center, Palo Alto, California, 94305, United States|Mayo Clinic, Rochester, Minnesota, 55905, United States|The University of Texas MD Anderson Cancer Center, Houston, Texas, 77030, United States|CharitÃ© - UniversitÃ¤tsmedizin Berlin, Berlin, Germany</t>
  </si>
  <si>
    <t>Brahms-CASPAR</t>
  </si>
  <si>
    <t>Brahms AG</t>
  </si>
  <si>
    <t>Disease Progression, Progression vs. non-progression in patients with well-defined GEP-NETs assessed by RECIST 1.1 criteria, 36 months</t>
  </si>
  <si>
    <t>DIAGNOSTIC_TEST: BRAHMS CgA II KRYPTOR</t>
  </si>
  <si>
    <t>Gastric Neoplasms|Pancreatic Neoplasms|Small Intestinal Neoplasms|Colorectal Neoplasms</t>
  </si>
  <si>
    <t>Gastroentero-pancreatic neuroendocrine tumors (GEP-NETs) are a heterogenous group of neoplasms that arise from enterochromaffin cells of the gastrointestinal (GI) tract and pancreas. They account for 50-70% of all incident NETs. Due to the lack of symptoms in the early stage of disease and the frequency of nonspecific GI symptoms, GEP-NETs are difficult to diagnose.
Identification of effective biomarkers (such as Chromogranin A) to improve GEP-NET diagnosis, as well as to assess treatment efficacy, relapse and prognosis, is important for improving outcomes for patients with GEP-NETs.
The purpose of this study is to validate the performance of Brahms (BRAHMS) Chromogranin A II Kryptor (KRYPTOR) assay to monitor the course of disease in patients with well-defined GEP-NETs.</t>
  </si>
  <si>
    <t>https://clinicaltrials.gov/study/NCT03817866</t>
  </si>
  <si>
    <t>Chromogranin A as Blood Marker in Cancer Patients</t>
  </si>
  <si>
    <t>NCT03817866</t>
  </si>
  <si>
    <t>Roswell Park Comprehensive Cancer Center, Buffalo, New York, 14263, United States|Good Samaritan University Hospital, West Islip, New York, 11795, United States</t>
  </si>
  <si>
    <t>I-3574823</t>
  </si>
  <si>
    <t>Survival status, Medical chart will be reviewed for survival status, Up to 2 years|RECIST 1.1 response, Tumor response was determined by RECIST1.1, UP to 2 years</t>
  </si>
  <si>
    <t>Retrospective prediction of pCR in resectable patients, Pathologic response is based on the American College of Pathology Criteria. The AI classified treatment is based on the best representative slide analyzed by the Valar Labs AI algorithm for V-FFX (is Folfirinox recommended) and V-GNP (is GEM/NAB-Paclitaxel recommended, Up to 2 years|Retrospective prediction of pCR in borderline resectable patients, Pathologic response is based on the American College of Pathology Criteria. The AI classified treatment is based on the best representative slide analyzed by the Valar Labs AI algorithm for V-FFX (is Folfirinox recommended) and V-GNP (is GEM/NAB-Paclitaxel recommended).
Pathologic response is based on the American College of Pathology Criteria. The AI classified treatment is based on the best representative slide analyzed by the Valar Labs AI algorithm for V-FFX (is Folfirinox recommended) and V-GNP (is GEM/NAB-Paclitaxel recommended), Up to 2 years</t>
  </si>
  <si>
    <t>OTHER: Blood sample</t>
  </si>
  <si>
    <t>To collect samples and information from patients who will be undergoing standard of care neoadjuvant treatment with either FOLFIRINOX or Gemcitabine + Nab-paclitaxel.
The information collected will be used to determine if there are any "biomarkers" in your blood or tumor tissue that, when compared to your response to the neoadjuvant treatment, could be used to choose the best treatment option for future patients with similar biomarkers.</t>
  </si>
  <si>
    <t>https://clinicaltrials.gov/study/NCT06320717</t>
  </si>
  <si>
    <t>AI Derived Biomarker to Select Neoadjuvant Treatment for Borderline Resectable Pancreatic Ductal Adenocarcinoma</t>
  </si>
  <si>
    <t>NCT06320717</t>
  </si>
  <si>
    <t>Gangnam Severance Hospital, Seoul, South Korea</t>
  </si>
  <si>
    <t>3-2020-0522</t>
  </si>
  <si>
    <t>Gangnam Severance Hospital</t>
  </si>
  <si>
    <t>1yr disease free survival, Recurrence rate in patients who have undergone surgery for pancreatic cancer within a year, Period without recurrence from the date of surgery, one year</t>
  </si>
  <si>
    <t>3yr overall survival, 3-year survival rate for patients who underwent surgery for pancreatic cancer, Survival period from surgery date, 3 years</t>
  </si>
  <si>
    <t>Paancreatic Cancer</t>
  </si>
  <si>
    <t>Background Carbohydrate antigen 19-9 (CA19-9) is used as a marker to predict recurrence and survival of patients with Pancreatic cancer(PDAC). Recently, fecal elastase-1(FE-1), a marker of pancreatic exocrine function, has been shown to correlate with prognosis in patients with PDAC. However, there have been no studies that have predicted prognosis by combining these two factors. In this study, investigators developed a predictive strategy for prognosis of PDAC using data on preoperative CA19-9 and FE-1 levels.6
Methods The clinical data of patients with resectable pancreatic cancer from two hospitals were analyzed. The cut-off points of preoperative CA19-9 and FE-1 levels were extracted from the Youden index and previous studies (385 U/ml and 100 Âµg/g stool, respectively). Cox proportional hazard models were used to investigate the association between preoperative tumor marker levels and survival (3-overall survival and 1-year recurrence free survival) after surgery.</t>
  </si>
  <si>
    <t>https://clinicaltrials.gov/study/NCT05923567</t>
  </si>
  <si>
    <t>New Predictive Marker for Pancreatic Cancer Using CA19-9 and Fecal Elastase</t>
  </si>
  <si>
    <t>NCT05923567</t>
  </si>
  <si>
    <t>Shengjing hospital of China medical university, Shenyang, Liaoning, 110004, China</t>
  </si>
  <si>
    <t>ShengjingH-chem-PDAC</t>
  </si>
  <si>
    <t>Analyzing the measurement accuracy of MRE., The hardness was measured by a hardness tester during the operation, and the mechanical parameters were measured by atomic force microscopy of the in vitro specimen. The measurement accuracy of MRE was analyzed by comparing the hardness tester and atomic force microscope results., 9 months|Radiological assessment of tumor stiffness, A self-written script program in MATLAB is used to read and analyze mechanical group diagrams and waveform diagrams in three directions of x, y, and z, and a region of interest (ROI) delineation function is embedded. After drawing the ROI, an Excel file containing the corresponding values is automatically generated, and the average values of various mechanical parameters are calculated, including shear modulus (\|G\*\|, SS), storage modulus (G', SM), loss modulus (G'', LM) and damping ratio (#, DR)., 9 months|Evaluation of tumor response to chemotherapy., RECIST criteria (version 1.1) were used to objectively evaluate the response to chemotherapy., 12 months|Investigating the correlation between magnetic resonance elastography (MRE) shear stiffness and clinical outcomes in pancreatic cancer patients., Optimize longitudinal follow-up for pancreatic cancer patient subgroups. Utilizing shear stiffness measurements from magnetic resonance elastography (MRE) and clinical outcomes among distinct patient groups, generate Kaplan-Meier survival curves to determine the clinical utility of biomechanical characterization in prognosticating pancreatic cancer. Statistical analyses were conducted with R and GraphPad Prism., 9 months</t>
  </si>
  <si>
    <t>Pancreatic ductal adenocarcinoma (PDAC), representing 85-95% of pancreatic cancers, is a highly lethal malignancy with a dismal 5-year survival rate below 8%. Emerging evidence highlights the critical need for non-invasive imaging biomarkers to stratify prognosis and guide therapeutic strategies. Notably, the biomechanical properties of PDAC-associated extracellular matrix (ECM), characterized by extensive interstitial fibrosis, are intrinsically linked to tumorigenesis, progression, and metastatic dissemination. Three-dimensional magnetic resonance elastography (3D-MRE), as an advanced imaging modality, enables precise quantification of tissue shear stiffness in both normal pancreatic parenchyma and neoplastic lesions. Significantly, the biomechanical heterogeneity captured by MRE holds untapped potential to serve as a prognostic biomarker for PDAC. Despite its technical merits, no studies to date have systematically explored MRE-derived imaging signatures in predicting PDAC survival outcomes or therapeutic responses, underscoring a pivotal gap in translational oncology research.</t>
  </si>
  <si>
    <t>https://clinicaltrials.gov/study/NCT06849063</t>
  </si>
  <si>
    <t>Assessment of the Prognosis of Pancreatic Cancer Patients Using 3D MRE</t>
  </si>
  <si>
    <t>NCT06849063</t>
  </si>
  <si>
    <t>2019/2502|03/FY2018/P1/13-A28FY2019PFF02</t>
  </si>
  <si>
    <t>Agency for Science, Technology and Research</t>
  </si>
  <si>
    <t>Singapore General Hospital</t>
  </si>
  <si>
    <t>Number of circulating tumor cells, The number of circulating tumor cells isolated via both methods (microsieve device and cell surface marker-based platform), Immediately following procedure</t>
  </si>
  <si>
    <t>DEVICE: Microsieve device|DEVICE: Cell surface marker-based platform</t>
  </si>
  <si>
    <t>The study aims to compare the use of a microsieve device vs a cell surface marker-based platform for the isolation of pancreatic cancer circulating tumor cells</t>
  </si>
  <si>
    <t>https://clinicaltrials.gov/study/NCT04638868</t>
  </si>
  <si>
    <t>Silicon Microsieve Device vs Cell Surface Marker-based Platform for the Isolation of Pancreatic Cancer CTCs</t>
  </si>
  <si>
    <t>NCT04638868</t>
  </si>
  <si>
    <t>Institut Curie -site Saint-Cloud, Saint-Cloud, 92210, France</t>
  </si>
  <si>
    <t>IC 2023-02</t>
  </si>
  <si>
    <t>Adverse Event during 68Ga-FAPI-46 PET/CT exams, Description the safety profile of 68Ga-FAPI-46 PET/CT exams, 12 months|Evaluation of the tumor burden 68Ga-FAPI-46 PET/CT versus 18F-FDG PET/CT, Comparison of 68Ga-FAPI-46 PET/CT and 18F-FDG PET/CT (Comparison of the tumor burden using the total FAP expression tumor volume/TFTV and the total metabolic tumor volume/TMTV\*, respectively), 12 months</t>
  </si>
  <si>
    <t>EFS: Event Free Survival, Time from diagnosis to disease progression, recurrence or death (EFS: Event Free Survival). Radiomic features from the initial FAPI evaluation will be analyzed using univariable and multivariable survival models to detect and quantify statistical associations between feature values and EFS. A multivariable model will be proposed and will serve as basis for the estimation of screening sensitivity., 12 months</t>
  </si>
  <si>
    <t>DRUG: 68Ga-FAPI-46 for PET / CT scan and 177Lu-EB-FAPI for therapy</t>
  </si>
  <si>
    <t>Assessment of the relevance of a new medical imaging test, FAPI PET, which could detect progression or relapse earlier than other tests currently available. Ultimately, it could enable early forms of pancreatic cancer to be detected and used for screening.
In addition to the usual examinations prescribed, FAPI PET scans will be repeated at several points in the treatment process.
All study patients must first have been included in the Homing cohort (NCT 04363983, APHP promotion). Clinical characteristics, judgement criteria and results of biological or imaging examinations carried out as part of this cohort will be shared.
Patient follow-up and participation in the study ends when conventional imaging (CT and MRI) shows disease progression, relapse or death.</t>
  </si>
  <si>
    <t>INDIGO-FAPI</t>
  </si>
  <si>
    <t>https://clinicaltrials.gov/study/NCT06659705</t>
  </si>
  <si>
    <t>Cutting Edge Imaging With PET-FAPI for Earlier Pancreatic Cancer Diagnosis (INDIGO-FAPI)</t>
  </si>
  <si>
    <t>NCT06659705</t>
  </si>
  <si>
    <t>Banner Health - MD Anderson Cancer Center, Gilbert, Arizona, 85234, United States|Mayo Clinic - Arizona, Phoenix, Arizona, 85054, United States|Beth Israel Deaconess Medical Center, Boston, Massachusetts, 02215, United States|Mercy Health - St. Mary's, Grand Rapids, Michigan, 49503, United States|Virginia Piper Cancer Institute - Allina Health, Minneapolis, Minnesota, 55407, United States|Washington University School of Medicine, St Louis, Missouri, 63110, United States</t>
  </si>
  <si>
    <t>2022-02</t>
  </si>
  <si>
    <t>PCRT 15-001</t>
  </si>
  <si>
    <t>BPGbio</t>
  </si>
  <si>
    <t>Berg's Interrogative BiologyÂ® Platform, Tissue and fluid samples will be analyzed using Berg's Interrogative BiologyÂ® Platform, which uses biomolecular analyses paired with artificial intelligence to identify and validate biomarkers that can be used for early detection of pancreatic diseases, including pancreatic cancer, and to determine the prognosis of patients, and best therapeutic treatment for specific patients., Sample analysis will occur throughout enrollment period (5 years), and outcomes will be assessed at end of enrollment period.</t>
  </si>
  <si>
    <t>Pancreatic Neoplasms|Pancreatic Cancer|Pancreatitis|Pancreatic Adenocarcinoma|Metastatic Pancreatic Cancer</t>
  </si>
  <si>
    <t>This sample-collection study is open to participants in several categories: healthy volunteers (with or without a family history of pancreatic cancer) and individuals diagnosed with pancreatitis or any stage of pancreatic cancer. All participants will submit urine, saliva and blood samples; pancreatitis and pancreatic cancer patients will also submit tissue samples if biopsy/ies or surgery is part of the care being provided by their doctor. In partnership with Berg Health, LLC, biomarkers will be investigated for potential use in early detection of pancreatic cancer, to determine prognosis of patients, and to find the most appropriate treatments for patients.</t>
  </si>
  <si>
    <t>https://clinicaltrials.gov/study/NCT02781012</t>
  </si>
  <si>
    <t>Project Survival-Prospective Biomarker Discovery</t>
  </si>
  <si>
    <t>NCT02781012</t>
  </si>
  <si>
    <t>The Royal Marsden NHS Foundation Trust, Sutton, Surrey, SM2 5PT, United Kingdom</t>
  </si>
  <si>
    <t>CCR4753</t>
  </si>
  <si>
    <t>Royal Marsden NHS Foundation Trust</t>
  </si>
  <si>
    <t>Depending on the number of patients assessable for each biomarker of interest and the prevalence of biomarker expression in the study population, exploratory endpoints of this study include, evaluation of the predictive value of biomarker expression (i.e. the ability of a biomarker to predict responsiveness or resistance to a specific anti-cancer treatment)., 4 years|Depending on the number of patients assessable for each biomarker of interest and the prevalence of biomarker expression in the study population, exploratory endpoints of this study include, evaluation of the prognostic value of biomarker expression (i.e. the ability of a biomarker to predict outcome regardless of a specific anti-cancer treatment)., 4 years|Depending on the number of patients assessable for each biomarker of interest and the prevalence of biomarker expression in the study population, exploratory endpoints of this study include, comparison of biomarker expression among IPMN, MCN, and pancreatic adenocarcinoma and evaluation of their prognostic value., 4 years</t>
  </si>
  <si>
    <t>To describe the incidence and distribution of biomarkers and identify molecular subtypes in a large, multi-centre, population of patients with pancreatic cancer or precursor lesions., Molecular analyses including, but not limited to, miRNA analysis, DNA and RNA sequencing, nanostring, RT-PCR and immunohistochemistry will be carried out., 4 years|To identify molecular predictors of response or toxicity to standard of care anti-cancer therapies in PDAC/PanNET., Blood, urine, stool, saliva, bile and tissue samples from patients undergoing a tissue biopsy or surgery for suspected or known pancreatic cancer will be collected. Molecular analyses including, but not limited to, miRNA analysis, DNA and RNA sequencing, nanostring, RT-PCR and immunohistochemistry will be carried out., 4 years</t>
  </si>
  <si>
    <t>to describe the incidence and distribution of biomarkers and identify molecular subtypes in a large, multi-centre, series of patients with pancreatic cancer and precursor lesions., Blood, urine, stool, saliva, bile and tissue samples from patients undergoing a tissue biopsy or surgery for suspected or known pancreatic cancer will be collected, 4 years</t>
  </si>
  <si>
    <t>There are several types of early pre-cancerous lesions found in the pancreas which have the potential to develop into pancreatic cancer. Although different patients' pancreatic cancers or pre-cancerous pancreatic lesions have many similarities we believe that subtle differences can affect how they behave and therefore influence individual patient outcomes. Many factors may account for the differences seen in pancreatic lesion behaviour, for example molecular and genetic differences (the DNA and RNA present which control how a cell grows and divides), differences in how the immune system responds to the lesion, differences in the environment immediately around the lesion in the pancreas, known as the tumour microenvironment and differences in the micro-organisms which colonize a particular patient, known as their microbiota .
This project studies the molecular makeup of pancreatic lesions and their microenvironment at various stages (from pre-cancerous lesions all the way through to more advanced disease) to see if we can use this information to divide patients into different groups whose lesions may behave in similar ways. We will be trying to find out if there are molecular reasons why some patients respond to particular treatments when others do not, why some patients experience more toxicity with particular treatments and why some patients' disease behaves particularly aggressively when other patients' disease does not. We will also be investigating the particular micro-organisms colonizing individual patients to see if these impact a patient's outcome. Understanding what makes one person's pancreatic lesion behave differently to another's could lead to better treatment, where a personalized therapeutic strategy could be applied for every single patient.</t>
  </si>
  <si>
    <t>PaC-MAn</t>
  </si>
  <si>
    <t>https://clinicaltrials.gov/study/NCT03840460</t>
  </si>
  <si>
    <t>A Prospective Translational Tissue Collection Study in Early and Advanced Pancreatic Ductal Adenocarcinoma and Pancreatic Neuroendocrine Tumours to Enable Further Disease Characterisation and the Development of Potential Predictive and Prognostic Biomarkers</t>
  </si>
  <si>
    <t>NCT03840460</t>
  </si>
  <si>
    <t>Aberdeen Royal Infirmary, Aberdeen, United Kingdom|Northern Ireland Cancer Centre, Belfast, United Kingdom|Queen Elizabeth Hospital, Birmingham, United Kingdom|Royal Bournemouth Hospital, Bournemouth, United Kingdom|Bristol Oncology Centre, Bristol, United Kingdom|Addenbrooke's Hospital, Cambridge, United Kingdom|Castle Hill Hospital, Cottingham, United Kingdom|Ninewells Hospital, Dundee, United Kingdom|Western General, Edinburgh, United Kingdom|Beatson West of Scotland Cancer Centre, Glasgow, United Kingdom|Huddersfield Royal Infirmary, Huddersfield, HD3 3EA, United Kingdom|Raigmore Hospital, Inverness, United Kingdom|St James's University Hospital, Leeds, United Kingdom|The Clatterbridge Cancer Centre, Liverpool, CH63 4JY, United Kingdom|Guy's Hospital, London, United Kingdom|Imperial College Healthcare Trust, London, United Kingdom|Royal Free London Hospital, London, United Kingdom|Royal Marsden Hospital, London, United Kingdom|St Bart's Hospital, London, United Kingdom|St George's Hospital, London, United Kingdom|University College London Hospital, London, United Kingdom|The Christie, Manchester, Manchester, United Kingdom|Milton Keynes General Hospital, Milton Keynes, United Kingdom|Freeman Hospital, Newcastle, United Kingdom|Nottingham University Hospital, Nottingham, United Kingdom|Churchill Hospital, Oxford, United Kingdom|Poole Hospital, Poole, United Kingdom|Weston Park, Sheffield, United Kingdom|University of Southampton Hospital, Southampton, United Kingdom|Singleton Hospital, Swansea, United Kingdom</t>
  </si>
  <si>
    <t>PRIMUS0012016</t>
  </si>
  <si>
    <t>Ojective Response Rate, Based on RECIST version 1.1, Measured every 8 weeks by CT scan (most patients will received 3-4 CT scans over 24-32 weeks))|Overall Survival, Survival will be measured from the date of randomisation and include all caused of death, From date of randomisation until date of death from any cause. Most patients with metastatic pancreatic cancer will die within 6-9 months from diagnosis|Safety and Tolerability of FOLFOX-A treatment, Using NCI-CTCAE version 4.03, At every chemotherapy visit (every 2 weeks) - and at end of treatment visit (within 30 days of completing chemotherapy). Chemotherapy will continue until progression (estimated at between 5-7.5 months)|Safety and Tolerability of AG treatment, Using NCI-CTCAE version 4.03, At every chemotherapy visit (3 weeks out of every 4) - and at end of treatment visit (within 30 days of completing chemotherapy). Chemotherapy will continue until progression (estimated at between 5-7.5 months)|Quality of Life (EORTC QLQ-C30), patients will complete the EORTC QLQ-C30 questionnaire at clinic, Every 8 weeks while on treatment, at end of treatment visit, which will take place within 30 days of completing treatment, and at follow-up visits (6, 9, 12, 18, 24, 36, 48 and 60 months post randomisation).|Peripheral Neuropathy, Measured by GOG-NTX4, Every 4 weeks while on treatment, at end of treatment visit and at follow-up visits (6, 9, 12, 18, 24, 36, 48 and 60 months post randomisation).|Health Economics as defined to hospital resource use i.e how many nights the patient has spent in hospital and how may times they have attended hospital since the last time they were seen, Resource use will be assessed during the course of the study, At each study visit. Patient will be followed up for up to 5 years post randomistation (6, 9, 12, 18, 24, 36, 48 and 60 months post randomisation).|Biomarker Discovery and Development, This will be ongoing as part of the study. This will use trial material but will be extrinsic to the trials outcomes. The biomarker will be specificed and locked down before the first interim analysis that is biomarker dependent, Ongoing during study. Recruitment will take 46 months and patients will be followed-up for up to 5 years post randomisation|Quality of Life (EORTC QLQ-PAN26), patients will complete the EORTC QLQ-PAN26 questionnaire at clinic, Every 8 weeks while on treatment, at end of treatment visit, which will take place within 30 days of completing treatment, and at follow-up visits (6, 9, 12, 18, 24, 36, 48 and 60 months post randomisation).|Quality of Life (EQ-5D-5L), patients will complete the EQ-5D-5L questionnaire at clinic, Every 8 weeks while on treatment, at end of treatment visit, which will take place within 30 days of completing treatment, and at follow-up visits (6, 9, 12, 18, 24, 36, 48 and 60 months post randomisation).</t>
  </si>
  <si>
    <t>Progression Free Survival, Progression free survival as measured froim the date of randomisation to progression or death (from any cause), At time of progression (estimated to be between 5 and 7.5 months)</t>
  </si>
  <si>
    <t>DRUG: FOLFOX-A|DRUG: Gemcitabe and Abraxane|DRUG: G-CSF</t>
  </si>
  <si>
    <t>This study is comparing two combinations of chemotherapy treatments in patients with metastatic pancreatic cancer. Half the participants will receive FOLFOX-A and the other half will receive AG. Treatment will continue until progression or patient/clinican decision or intolerable toxicity.</t>
  </si>
  <si>
    <t>https://clinicaltrials.gov/study/NCT04151277</t>
  </si>
  <si>
    <t>PRIMUS 001: A Study Looking at Two Different Chemotherapy Regimens in Patients With Metastatic Pancreatic Cancer</t>
  </si>
  <si>
    <t>NCT04151277</t>
  </si>
  <si>
    <t>2007-05</t>
  </si>
  <si>
    <t>VICC GI 0717|P30CA068485|VU-VICC-GI-0717|VU-VICC-070366</t>
  </si>
  <si>
    <t>Correlation of pre-treatment markers with survival and recurrence, Compare and contract of biomarkers in patient's tissue that are detected before treatment has a relationship to their survival and recurrence of their cancer, at expiration date of final patient enrolled|Application of a method of extracting and identifying secreted cytokines and growth factors from biopsy tissue to the pancreatic cancer population, Researchers will determine if the methods they have developed for extracting and identifying cytokines in biopsy tissue can be applied to the pancreatic cancer tissue, upon collection of pancreatic tissue for each patient</t>
  </si>
  <si>
    <t>Cellular localization of BRCA1 as a predictor of response to cytotoxic agents or radiotherapy, Examine the location of BRCA1 in the cells and determine if this location predicts patient response to the chemotherapy drugs given, following collection of all pancreatic tissue specimens and patient outcome data</t>
  </si>
  <si>
    <t>GENETIC: protein analysis|OTHER: laboratory biomarker analysis</t>
  </si>
  <si>
    <t>RATIONALE: Studying samples of tissue in the laboratory from patients with cancer may help doctors identify and learn more about biomarkers related to cancer. It may also help doctors predict how patients will respond to treatment.
PURPOSE: This research study is studying biomarkers in patients with pancreatic cancer.</t>
  </si>
  <si>
    <t>https://clinicaltrials.gov/study/NCT00900003</t>
  </si>
  <si>
    <t>Studying Biomarkers in Patients With Pancreatic Cancer</t>
  </si>
  <si>
    <t>NCT00900003</t>
  </si>
  <si>
    <t>HÃ´pital Beaujon, Clichy, Hauts de Seine, 92110, France</t>
  </si>
  <si>
    <t>2014-12</t>
  </si>
  <si>
    <t>P070145|2007-005628-34</t>
  </si>
  <si>
    <t>The antitumor activity of sunitinib, * Objective response according to RECIST criteria (Time Frame: duration of study Safety issue: No).
* Overall Survival (Time Frame: 6 months. Safety issue: No).
* Progression-free survival (PFS)
* Correlation between overall survival, PFS and tumor necrosis assessed on CT scan, 1 year|Residual concentration, correlation between the concentration of sunitinib and its major active metabolite, SU012662, and objective response and /or toxicity., 2 months</t>
  </si>
  <si>
    <t>Predictive molecular markers of response to sunitinib, to assess the correlation between the expression of biomarkers and CT scan response. Patients are considered as responders when objective response (Partial or complete response) is showed on CT scan., 1 year</t>
  </si>
  <si>
    <t>DRUG: Sutent</t>
  </si>
  <si>
    <t>Neuroendocrine Tumors|Pancreatic Neoplasms|Advanced Disease|Sunitinib</t>
  </si>
  <si>
    <t>The purpose of this study is to identify predictive molecular markers of response to continuous daily sunitinib at dose of 37.5 mg used in patients with poorly-differentiated Advanced/Inoperable NEURO-Endocrine Tumors.
Hypothesis:
* To distinguish molecular markers based on their expression at the initial biopsy, their detection by proteomic analysis and demonstrating that tumor or vascular cells are straightaway sensitive to sunitinib (markers sensitivity).
* The presence of these markers at the initial biopsy predict the sensitivity to sunitinib(Positive predictive value of markers)</t>
  </si>
  <si>
    <t>NET</t>
  </si>
  <si>
    <t>https://clinicaltrials.gov/study/NCT01215578</t>
  </si>
  <si>
    <t>Predictive Biomarkers of Response to Sunitinib in the Treatment of Poorly-differentiated NEURO-Endocrine Tumors</t>
  </si>
  <si>
    <t>NCT01215578</t>
  </si>
  <si>
    <t>Department of hepato-gastroenterology, Strasbourg, France</t>
  </si>
  <si>
    <t>2027-02</t>
  </si>
  <si>
    <t>23-003|2024-A00903-44</t>
  </si>
  <si>
    <t>Luxembourg Institute of Health</t>
  </si>
  <si>
    <t>IHU Strasbourg</t>
  </si>
  <si>
    <t>Evaluation of the protocol for culturing organoids derived from PDAC EUS-FNB biopsies., Evaluation of the mutations found in the organoid from the EUS-FNB biopsies compared to those in the original sample preserved in liquid nitrogen (qualitative criterion)., 3 months|Evaluation of the protocol for culturing organoids derived from PDAC EUS-FNB biopsies., Evaluation of the mutations observed in the cancerous tissue (snap-frozen sample) compared to those observed in the blood sample from the same patient., 3 months|Assessment of the overall accuracy of characterising PDAC EUS-FNB samples by optical slicing based on dynamic full-field optical coherence tomography (D-FF-OCT), Number of EUS-FNB tumour samples confirmed by D-FF-OCT, compared with the total number of samples taken., Day 1</t>
  </si>
  <si>
    <t>Organoid culture from PDAC EUS-FNB biopsy, Qualitative assessment in the obtention of organoids. The main objective will be validated when a culture of functional organoids is generated., 8 weeks</t>
  </si>
  <si>
    <t>OTHER: FNB sampling|BIOLOGICAL: blood sampling</t>
  </si>
  <si>
    <t>PDAC - Pancreatic Ductal Adenocarcinoma</t>
  </si>
  <si>
    <t>Pancreatic ductal adenocarcinoma (PDAC) has the poorest prognosis of all digestive cancers due to lack of early diagnosis and limited response to treatment. Patient-derived organoid technology has become a mainstay of precision oncology, enabling personalised functional characterisation of tumours (e.g. treatment evaluation and drug screening). Initial research carried out as part of the Cancer Profile project has produced the first organoids from resected PDAC parts.
Only 15-20% of patients can benefit from surgical resection, which remains the only curative treatment. In contrast, most patients with PDAC undergo diagnostic fine-needle biopsies (FNB) using an echo-endoscopic procedure (EUS). The next step is therefore the reliable generation of organoids from limited quantities of biopsy material obtained by 'EUS-FNB'.
The aim of the study presented here is to validate these organoids on the basis of the following characteristics: (i) morphological and proliferative characteristics, (ii) recapitulation of the genetic characteristics of the original tumour, (iii) expression of tumour markers.</t>
  </si>
  <si>
    <t>https://clinicaltrials.gov/study/NCT06666803</t>
  </si>
  <si>
    <t>Functional, Personalised and Integrated Profiling of Biopsied Pancreatic Tumours (CancerProfile by FNB)</t>
  </si>
  <si>
    <t>NCT06666803</t>
  </si>
  <si>
    <t>Radboud University Medical Center, Nijmegen, Gelderland, 6525 GA, Netherlands|Maastricht UMC, Maastricht, Limburg, 6229 HX, Netherlands|Catharina Ziekenhuis, Eindhoven, North Brabant, 5623 EJ, Netherlands|Amsterdam University Medical Center VUmc, Amsterdam, North Holland, 1081 HV, Netherlands|Onze Lieve Vrouwe Gasthuis, Amsterdam, North Holland, 1091 AC, Netherlands|Amsterdam University Medical Center AMC, Amsterdam, North Holland, 1105 AZ, Netherlands|Medisch Spectrum Twente, Enschede, Overijssel, 7512 KZ, Netherlands|University Medical Center Groningen, Groningen, Provincie Groningen, 9713 GZ, Netherlands|Sint Antonius Ziekenhuis, Nieuwegein, Utrecht, 3435 CM, Netherlands|University Medical Center Utrecht, Utrecht, Utrecht, 3584 CX, Netherlands|University of Birmingham, Birmingham, B15 2TT, United Kingdom</t>
  </si>
  <si>
    <t>2026-10</t>
  </si>
  <si>
    <t>NL67115.041.18|20-762</t>
  </si>
  <si>
    <t>Allocation: RANDOMIZED|Intervention Model: PARALLEL|Masking: NONE|Primary Purpose: OTHER</t>
  </si>
  <si>
    <t>Dutch Pancreatic Cancer Group (DPCG)|University of Birmingham</t>
  </si>
  <si>
    <t>Clinical patterns of disease recurrence assessed by the patients symptoms as reported in the electronic patient dossier: explanatory, From date of randomization until disease recurrence or last follow-up, assessed up to 24 months|Clinical patterns of disease recurrence assessed by physicial examination as reported in the electronic patient dossier: explanatory, From date of randomization until disease recurrence or last follow-up, assessed up to 24 months|Clinical patterns of disease recurrence assessed by blood test results as reported in the electronic patient dossier: explanatory, From date of randomization until disease recurrence or last follow-up, assessed up to 24 months|Radiological patterns of disease recurrence assessed by information from imaging reports from the electronic patient dossier: explanatory, From date of randomization until disease recurrence or last follow-up, assessed up to 24 months</t>
  </si>
  <si>
    <t>Compliance of the standardized surveillance strategy, The percentage of patients that either accepts or refuses participation in the intervention-arm, i.e. is willing to undergo a standardized follow-up regime., Through completion of patient inclusion, an average of 1.5 years|Recurrence-free interval, The interval between the date of PDAC resection and the date of first radiological signs of recurrence, or last follow-up if recurrence is not observed., From date of PDAC resection until date of first radiological signs of recurrence, or last follow-up if recurrence is not observed, whichever came first, assessed up to 24 months|Prognostic patient specific characteristics and tumor related factors for disease recurrence, From date of randomization until disease recurrence or last follow-up, assessed up to 24 months|Role of serum tumor marker testing in detecting recurrent PDAC assessed by the calculated diagnostic accuracy values, From date of randomization until disease recurrence or last follow-up, assessed up to 24 months|Eligibility for additional (experimental) treatment at the time of recurrence diagnosis based on the ECOG or Karnofsky performance state, or inclusion criteria for study-related treatment of recurrence, At the time of recurrence diagnosis. Assessed through the study, up to 24 months|Reasons to refrain from treatment for recurrence, e.g. poor condition, patients wish, deteriorated condition, progressive disease, advise treating clinician, death, wait-and-see, age., At the time the patient is assessed eligible for additional treatment. Assessed through the study, up to 24 months|Patients' tolerance of additional treatment for PDAC recurrence as assessed by incidence of adverse events (graded according to NCI CTCAE Version 5.0), Through study completion, an average of 2 years|Morbidity associated with diagnostic testing assessed by the side-effects of diagnostic testing (i.e. fear of disease recurrence), From date of randomization until disease recurrence or last follow-up, whichever came first, assessed up to 24 months|Patient reported non-disease specific health-related Quality of Life (HRQoL) as assessed using the EQ-5D-5L,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months|Overall costs of a standardized surveillance strategy versus the costs as incurred with the current non-standardized follow-up assessed according to the EQ-5D questionnaire as part of the PACAP and PACOPS-project, and calculated using to a Markov model, After study completion (estimated duration of 3.5 years)|Patient reported chemotherapy-induced peripheral neuropathy as assessed using the EORTC QLQ-CIPN20,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Quality of Life as assessed using the happiness, hospital, anxiety and depression scale (HADS),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Quality of Life as assessed using Exocrine Pancreatic Insufficiency (EPI) questionnaire,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Quality of Life as assessed using the worry of progression of cancer scale (WOPS),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cancer-specific HRQoL as assessed using the EORTC QLQ-C30,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months|Patient reported tumor-specific HRQoL as assessed using the EORTC LQPAN26, Part of the Patient Reported Outcome Measures (PROMs) that are being standardly measured in PACAP and PACOPS-participants., At baseline and at 3, 6, 9, 12, 18 and 24 months and every subsequent year after enrollment in the PACAP and PACOPS-cohort. Assessed through study completion, up to 24 months</t>
  </si>
  <si>
    <t>Overall survival, The interval between the date of PDAC resection and either death from any cause or last follow-up., From date of PDAC resection until date of death from any cause or date of last follow-up, whichever came first, assessed up to 24 months</t>
  </si>
  <si>
    <t>OTHER: Standardized surveillance</t>
  </si>
  <si>
    <t>Resectable Pancreatic Ductal Adenocarcinoma|Recurrent Pancreatic Ductal Adenocarcinoma</t>
  </si>
  <si>
    <t>A randomized controlled trial, nested within an existing prospective cohort (Dutch Pancreatic Cancer Project; PACAP) and the United Kingdom (UK) Pancreas Cancer: Observations of Practice and survival; PACOPS) according to the 'trials within cohorts' (TwiCs) design in which the effect of a standardized surveillance, with serial tumor marker testing and routine imaging, compared to current non-standardized practice, on overall survival and quality of life in patients with primary resected PDAC is investigated. The most important secondary endpoint is quality of life. Other secondary endpoints are clinical and radiological patterns of PDAC recurrence, the compliance of patients to our standardized follow-up strategy, the impact of a standardized surveillance on (eligibility for) additional treatment, and the tolerance of additional treatment. The need for this clinical trial is emphasized by the the emergence of more potent local and more effective systemic treatments for PDAC recurrence, leading to a rising interest in early diagnosis by a standardized approach to follow-up with routine imaging and serial serum tumor marker testing.</t>
  </si>
  <si>
    <t>RADAR-PANC</t>
  </si>
  <si>
    <t>https://clinicaltrials.gov/study/NCT04875325</t>
  </si>
  <si>
    <t>Recurrent Disease Detection After Resection of Pancreatic Adenocarcinoma Using a Standardized Surveillance Strategy</t>
  </si>
  <si>
    <t>NCT04875325</t>
  </si>
  <si>
    <t>Ruijin Hospital, Shanghai, Shanghai Municipality, 200433, China</t>
  </si>
  <si>
    <t>RJ2020368</t>
  </si>
  <si>
    <t>Disease control rate (DCR), The percentage of cases with remission and disease stability after treatment in the whole evaluable cases., 1.5 years|the quality of participants'life, According to the European Organization for research and treatment of cancer (EORTC) quality of life core scale EORTC QLQ-C30 (V3.0 Chinese version)ï¼Œevaluating the quality of life (QOL), 1.5 years</t>
  </si>
  <si>
    <t>The difference of progression free survival (PFS), The time from random to the first occurrence of disease progression or death from any cause., 1.5 years</t>
  </si>
  <si>
    <t>Pancreatic Ductal Adenocarcinoma, PDAC</t>
  </si>
  <si>
    <t>The early diagnosis rate of pancreatic cancer is low and most patients rely on palliative chemotherapy. However, the clinical benefit and objective response rate (ORR) of patients with first-line chemotherapy are low. Therefore,it is essential to develop new therapies to improve the survival of patients with pancreatic cancer.</t>
  </si>
  <si>
    <t>https://clinicaltrials.gov/study/NCT05201729</t>
  </si>
  <si>
    <t>Influence Factors of PD-1 Therapeutic Efficacy in Advanced Pancreatic Cancer</t>
  </si>
  <si>
    <t>NCT05201729</t>
  </si>
  <si>
    <t>Shanghai General Hospital, Shanghai, Shanghai Municipality, 200040, China</t>
  </si>
  <si>
    <t>Lewis-IIT-202401</t>
  </si>
  <si>
    <t>Shanghai General Hospital, Shanghai Jiao Tong University School of Medicine</t>
  </si>
  <si>
    <t>To explore the prognosis of pancreatic cancer with the combination of the Lewis antigen test and the CA19-9 test, The phenotypes of pancreatic cancer patients were classified by Lewis antigen test combined with CA19-9 test.Monitoring patients' disease expression and assisting clinical selection of targeted treatment plan.The consistency between Lewis classification and prognosis was assessed by looking at the survival of pancreatic cancer subjects following clinical treatment regimens., Up to 12 months after the treatment</t>
  </si>
  <si>
    <t>DIAGNOSTIC_TEST: Lewis genotype detection reagent</t>
  </si>
  <si>
    <t>PDAC</t>
  </si>
  <si>
    <t>CA19-9 is an acidic glycoside containing sialic acid, called ganglioside. Lewis blood group antigen is the precursor for the synthesis of CA19-9, which is formed by the combined action of sialic acid transferase and fucosyltransferase (FUT3). The ability to produce soluble blood group substances is determined by the alpha (1,2) fucosyltransferase gene (FUT2), which can be divided into secretory Se, weakly secretory Sew, and non secretory SE. The Lewis antigen positive (Lewis+) population has normal CA19-9 secretion function, while the Lewis antigen negative (Lewis -) population (about 7%) usually shows no or low secretion of CA19-9. Therefore, when CA19-9 is used as a biomarker, the combined detection of Lewis antigen status is a marker to judge the prognosis of pancreatic cancer, which can divide pancreatic cancer patients into high/medium/low malignant phenotypes.</t>
  </si>
  <si>
    <t>https://clinicaltrials.gov/study/NCT06515587</t>
  </si>
  <si>
    <t>Clinical Study of Lewis Antigen Assay Combined With CA19-9 Assay to Assess Prognosis in Patients With Pancreatic Cancer</t>
  </si>
  <si>
    <t>NCT06515587</t>
  </si>
  <si>
    <t>NATIONAL CANCER CENTER 323, Ilsan-ro, Ilsandong-gu,, Goyang-si, Gyeonggi-do, 10408, South Korea</t>
  </si>
  <si>
    <t>NCC2019-0034</t>
  </si>
  <si>
    <t>median survival, The length of time from either the date of diagnosis or the start of treatment for a disease,the length of time during and after the treatment of a disease, such as cancer, that a patient lives with the disease but it does not get worse, 5 years|progressive-free survival, The length of time during and after the treatment of a disease, such as cancer, that a patient lives with the disease but it does not get worse, 5 years</t>
  </si>
  <si>
    <t>1. Based on the literature, the pancreatic cancer treatment predictor biomarker, which is used in the domestic clinical field, is actually applied to the pancreatic cancer patient cohort of the National Cancer Center.
2. To systematically prospectively identify prospective treatment response biomarkers for Pancreatic Cancer Cohort in the National Cancer Center</t>
  </si>
  <si>
    <t>https://clinicaltrials.gov/study/NCT04281511</t>
  </si>
  <si>
    <t>A Longitudinal, Observational Biomarker Study in Pancreatic Cancer Patients Receiving Chemotherapy</t>
  </si>
  <si>
    <t>NCT04281511</t>
  </si>
  <si>
    <t>Faculty of Medicine, Sohag University, Sohag, Egypt</t>
  </si>
  <si>
    <t>Soh-Med-22-01-30</t>
  </si>
  <si>
    <t>Sohag University</t>
  </si>
  <si>
    <t>evaluate the expression of PD-L1 in pancreatic ductal adenocarcinoma, Immunohistochemical study, 1 month|correlate PD-L1 expression to different studied histopathological parameters to evaluate its prognostic value., Statistical analysis, 1 month</t>
  </si>
  <si>
    <t>Pancreatic carcinoma is ranked the 11th most common cancer worldwide. It is a highly lethal malignant tumor. In Egypt, the disease has traditionally been considered rare, but population in the East Nile Delta region exhibits an unusually high rate of young-onset pancreatic carcinoma. Pancreatic ductal adenocarcinoma is by far the most common histologic subtype of pancreatic malignancy. Programmed death ligand-1 (PD-L1) is a type I trans-membrane glycoprotein. It has an important prognostic and predictive value in various neoplasms. To date, few studies have addressed the potential prognostic role of PD-L1 in pancreatic carcinoma, so knowledge about its prognostic value needs further elucidation.</t>
  </si>
  <si>
    <t>https://clinicaltrials.gov/study/NCT05228808</t>
  </si>
  <si>
    <t>Immunohistochemical Expression of PD-L1 in Pancreatic Ductal Adenocarcinoma</t>
  </si>
  <si>
    <t>NCT05228808</t>
  </si>
  <si>
    <t>CHU de Montpellier, Montpellier, HÃ©rault, 34295, France</t>
  </si>
  <si>
    <t>RECHMPL23_0298</t>
  </si>
  <si>
    <t>Sensitivity (Se) of the ctDNA diagnostics, Sensitivity (Se) of the ctDNA diagnostics is calculated in subjects with a 3-year recurrence: Se = TP/(TP+FN) (a positive reference test), 3 years after the end of inclusion|Specificity (Sp) of the ctDNA diagnostics, Specificity (Sp) of the ctDNA diagnostics is calculated in subjects without a 3-year recurrence: Sp = TN/(TN+FP) (a negative reference test), 3 years after the end of inclusion|Positive predictive value of the ctDNA diagnostics, The predictive value of a positive test or positive predictive value (PPV): PPV = TP/(TP+FP)., 3 years after the end of inclusion|Negative predictive value of the ctDNA diagnostics, The predictive value of a negative test or negative predictive value (NPV): NPV =TN/(TN+FN)., 3 years after the end of inclusion|Are Under the Curve of the ctDNA diagnostics, Area Under the Curve of the of the ctDNA:
* AUC â‰¤0.75 = low classification accuracy,
* 0.75 \&lt; AUC \&lt; 0.85 = moderate accuracy,
* and AUC â‰¥0.85 = high accuracy, 3 years atfer the end of inclusion|Time to clinical recurrence, Time to clinical recurrence was defined as the time between the date of the baseline blood sampling/inclusion \[debut\] and the date of the recurrence., 3 years after the end of inclusion|Overall survival, Overall survival was defined as the time between the date of the baseline blood sampling/inclusion \[debut\] and the date of death from any cause., 3 years after the end of inclusion|Time to molecular recurrence, Time to molecular recurrence was defined as the time between the date of the baseline blood sampling/inclusion \[debut\] and the date of the molecular recurrence (positive ctDNA test)., 3 years after the end of inclusion</t>
  </si>
  <si>
    <t>3-year Disease-free survival (DFS), Disease-free survival was defined as the time between the date of the baseline blood sampling/inclusion and the date of the first event among or recurrence or death from any cause., 3 years after the end of inclusion</t>
  </si>
  <si>
    <t>BIOLOGICAL: Blood sample/Liquid Biopsy</t>
  </si>
  <si>
    <t>Pancreatic Cancer Resectable|Pancreatic Ductal Adenocarcinoma|Minimal Residual Disease|Liquid Biopsy|ctDNA</t>
  </si>
  <si>
    <t>The overall objective of this GUIDE.MRD consortium is to confirm that ctDNA detected after curative intended treatment for PDAC is a marker of residual disease and for risk-of-recurrence, and applicable in clinical practice.
Primary objective To confirm that ctDNA analyses performed after PDAC treatment can identify patients with a high risk-of-recurrence.
Specifically, the investigators want to determine the association between disease-free survival (DFS) and ctDNA detection status after
1. curative-intended surgery and
2. adjuvant chemotherapy.
FRENCH.MRD.PDAC is the French study of the european GUIDE.MRD project</t>
  </si>
  <si>
    <t>https://clinicaltrials.gov/study/NCT06287749</t>
  </si>
  <si>
    <t>French Assessment of MRD by Liquid Biopsies in PDAC Patients (FRENCH.MRD.PDAC)</t>
  </si>
  <si>
    <t>NCT06287749</t>
  </si>
  <si>
    <t>Uhmontpellier, Montpellier, 34295, France</t>
  </si>
  <si>
    <t>RECHMPL18_0437</t>
  </si>
  <si>
    <t>IRCM U1194 INSERM, Tumor Microenvironment and Resistance to Treatment Lab|IRCM U1194 INSERM, Cancer Bioinformatics and Systems Biology's team</t>
  </si>
  <si>
    <t>Biomarkers that are prognostically significant on disease free or overall survival in patients with pancreatic cancer, identified using the survival analysis, Disease-free survival (percentage of patients without recurrence) at 1 year, 1 year|Biomarkers that are prognostically significant on disease free or overall survival in patients with pancreatic cancer, identified using the survival analysis, Overall survival at 1 year (percentage of patients alive), 1 year|Biomarkers that are prognostically significant on disease free or overall survival in patients with pancreatic cancer, identified using the survival analysis, Disease-free survival (DFS) (time from diagnosis to time of first radiological evidence of local, regional, or distant relapse, or death due to any cause), 1 year|Biomarkers that are prognostically significant on disease free or overall survival in patients with pancreatic cancer, identified using the survival analysis, Overall survival (OS) (time from diagnosis until death, regardless of cause), 1 year|Biomarkers that are prognostically significant on disease free or overall survival in patients with pancreatic cancer, identified using the survival analysis, Kaplan Meier analysis, logrank test and Cox's proportional hazards regression model to identify biomarkers that are prognostically significant (Hazard ratio (HR) and its 95% confidence interval (CI))., 1 year</t>
  </si>
  <si>
    <t>Predictive value of each protein contained in CytolytÂ® for the positive diagnosis of pancreatic ductal adenocarcinoma, Correlation with positive diagnosis of pancreatic ductal adenocarcinoma and proteins quantity in CytolytÂ® samples using ROC curves (sensibility/specificity: Area Under the Curve \&gt; 0.85) and binary logistic regression method with controlling for the effects of the co-variates (such as age, disease cTNM stage, and treatment details)., an average of 1 year</t>
  </si>
  <si>
    <t>Oncology</t>
  </si>
  <si>
    <t>The investigators recently engineered a novel biomarker discovery approach that is non-destructive and fully compatible with OMICS profiling as well as routine clinical procedures (5). The latter approach - termed EXPEL - mines the interstitial tissue fluid that is the richest source of soluble, undiluted and uncontaminated biomarkers. The method notably gives access to proteins, metabolites, RNA, DNA and exosomes, thus enabling holistic biomarker discovery. Owing to its non-destructive nature, EXPEL provides for the first time both clinicians and researchers with the opportunity to analyze identical material.
The investigators hypothesize that the conservation liquid used to collect cells and biopsy after endoscopic ultrasound for pancreatic biopsy could contain the tissue secretome and permit a comprehensive OMICS analysis of PDAC (all stages confounded) by using a "modified EXPEL" procedure. These are ideal conditions for EXPEL approach that will additionally to finding novel biomarkers also shed light on complex network of cancer cell-stroma interactions.</t>
  </si>
  <si>
    <t>PANEXPEL</t>
  </si>
  <si>
    <t>https://clinicaltrials.gov/study/NCT03791073</t>
  </si>
  <si>
    <t>New Biomarkers in Pancreatic Cancer Using EXPEL Concept</t>
  </si>
  <si>
    <t>NCT03791073</t>
  </si>
  <si>
    <t>Beatson West of Scotland Cancer Centre, Glasgow, G120YN, United Kingdom</t>
  </si>
  <si>
    <t>GN21ON523</t>
  </si>
  <si>
    <t>Metabolic changes, The proportion of patients with RT induced metabolic changes that are predictive of outcomes in PDAC, 18 months|Translational, The proportion of patients where transcriptomic subtypes of pancreatic cancer to baseline dMRI and changes of dMRI post RT as a discovery biomarker analysis of response prediction, 18 months|Prognostic tool discernment, The proportion of patients where the systemic metabolic fingerprint of the tumour can be used as a prognostic tool to discern response to radiotherapy, 18 months|Characterisation, The proportion of patients where the processing of FFPE tissue samples with the Human Whole Transcrtiptome TempO-seq assay for 10 patients can be successfully collected and analysed, 18 months</t>
  </si>
  <si>
    <t>Image parameter extraction, The proportion of patients where a region of interest (ROI) can be created and quantified imaging parameters (e.g. ADC) can be extracted on baseline and repeat imaging, 18 months|Morphological data, The proportion of patients where change in ADC pre and post RT correlate to RECIST from SOC to follow up, 18 months|Reproducibility of motion corrected/gated image acquisition, The proportion of patients where key features can be tested on larger data sets, 18 months</t>
  </si>
  <si>
    <t>Reproduciblity, The proportion of patients who have successfully completed acquisition of a baseline and week 1 repeat scans, 18 months|Volumetric and functional feasibility, The proportion of patients where volumetric and functional measurements are reproducible between baseline and repeat scans, 18 months|Region of interest quantifiability, The proportion of patients where a region of interest can be created and quantified imaging parameters (e.g. ADC) can be extracted on baseline and repeat imaging, 18 months</t>
  </si>
  <si>
    <t>The goal of this observational study is to determine the feasibility of acquiring serial MRI images for longitudinal analysis in pancreatic ductal adenocarcinoma (PDAC) patients. The main question it aims to answer:
Is it feasible to acquire baseline and repeat MR images in Radiotherapy treatment position?</t>
  </si>
  <si>
    <t>AIR-PANC</t>
  </si>
  <si>
    <t>https://clinicaltrials.gov/study/NCT05727319</t>
  </si>
  <si>
    <t>Advances in Imaging to Assess Response in Pancreatic Cancer (AIR-PANC)</t>
  </si>
  <si>
    <t>NCT05727319</t>
  </si>
  <si>
    <t>City of Hope Medical Center, Duarte, California, 91016, United States</t>
  </si>
  <si>
    <t>19288/PRECEPT</t>
  </si>
  <si>
    <t>Recurrence-Free Survival (RFS), Time from date of surgical resection to first documented recurrence or death from any cause, whichever occurs first., Up to 3 years after surgery|Overall Survival (OS), Time from date of surgical resection to date of death from any cause. Patients alive at last follow-up will be censored., Up to 5 years after surgery|Radiologic Response Rate, Proportion of patients achieving partial or complete radiologic response during neoadjuvant chemotherapy, as assessed by the Response Evaluation Criteria in Solid Tumors (RECIST) version 1.1 using contrast-enhanced CT or MRI scans., up to 1 year</t>
  </si>
  <si>
    <t>Pathological Response Rate, Proportion of patients achieving partial or complete pathologic response after neoadjuvant chemotherapy, as assessed using resected pancreatic cancer specimens., up to 1 year</t>
  </si>
  <si>
    <t>DIAGNOSTIC_TEST: Small RNA sequencing|DIAGNOSTIC_TEST: PRECEPT assay (qRT-PCR validation)</t>
  </si>
  <si>
    <t>This study aims to develop and validate a predictive microRNA (miRNA) panel to assess the response to neoadjuvant chemotherapy (NACT) in patients with resectable and borderline resectable pancreatic ductal adenocarcinoma (PDAC).</t>
  </si>
  <si>
    <t>PRECEPT</t>
  </si>
  <si>
    <t>https://clinicaltrials.gov/study/NCT07226154</t>
  </si>
  <si>
    <t>Prediction of Neoadjuvant Chemotherapy Response in Pancreatic Cancer</t>
  </si>
  <si>
    <t>NCT07226154</t>
  </si>
  <si>
    <t>University of Colorado Hospital, Aurora, Colorado, 80045, United States|Cleveland Clinic, Cleveland, Ohio, 44195, United States|Asan Medical Center, Seoul, 05505, South Korea</t>
  </si>
  <si>
    <t>DHP_Bio|AMC_IRB_2023-1498</t>
  </si>
  <si>
    <t>The Cleveland Clinic|University of Colorado, Denver</t>
  </si>
  <si>
    <t>Do Hyun Park</t>
  </si>
  <si>
    <t>Optimizing Sample Collection Volume, Correlation between duodenal fluid sample volume (mL) and biomarker detection sensitivity (AUC or concentration), Up to 6 month from baseline|Assessing Racial Differences in Biomarker Expression, Mean biomarker expression levels in Korean vs. U.S. cohorts as measured in duodenal fluid samples, Up to 2 year from baseline|Evaluating the Impact of Secretin Administration, Comparison of biomarker concentrations in duodenal fluid with vs. without secretin stimulation, Up to 1 year from baseline|Longitudinal Analysis of non-pancreatic cancer group Samples (Asan Medical Center Only), Change in biomarker levels between first and second duodenal fluid samples in non-pancreatic cancer participants, Up to 2 year from baseline</t>
  </si>
  <si>
    <t>External Validation Using U.S. Samples, Area under the ROC curve (AUC) of candidate biomarkers in the U.S. validation cohort using cut-off values derived from the Korean training cohort, Up to 2 year from baseline</t>
  </si>
  <si>
    <t>Identification of Biomarkers for Early Pancreatic Cancer Detection, Area Under the Receiver Operating Characteristic Curve (AUC) and 95% Confidence Interval (CI) of candidate biomarkers in the training cohort. If the AUC falls within Â±5% of the target value (0.94), the optimal cutoff value for pancreatic cancer differentiation will be reported using Youden's Index., Up to 1 year from baseline</t>
  </si>
  <si>
    <t>Pancreatic Cancers|Pancreatic Diseases</t>
  </si>
  <si>
    <t>Purpose Pancreatic cancer is the fourth leading cancer-related mortality disease in the United States, with a five-year survival rate of 11%, and only 10 15% of all pancreatic cancer patients are operable or borderline operable.
Therefore, there is an unmet need for early diagnosis of pancreatic cancer; however, biomarkers related to this are not well understood. This study aims to identify biomarkers for the early diagnosis of pancreatic cancer through duodenal pancreatic juice, which can be easily obtained through an endoscopy.</t>
  </si>
  <si>
    <t>https://clinicaltrials.gov/study/NCT07030348</t>
  </si>
  <si>
    <t>Early Diagnosis of Pancreatic Cancer Duodenal Fluid-Based Biomarker Exploratory Study</t>
  </si>
  <si>
    <t>NCT07030348</t>
  </si>
  <si>
    <t>Tom Baker Cancer Centre, Calgary, Alberta, T2N 4N2, Canada|Cross Cancer Institute, Edmonton, Alberta, T6G 1Z2, Canada|BC Cancer - Vancouver, Vancouver, British Columbia, V5Z 4E6, Canada|The Ottawa Hospital, Ottawa, Ontario, K1H 8L6, Canada</t>
  </si>
  <si>
    <t>H20-02375|H16-00291</t>
  </si>
  <si>
    <t>Terry Fox Research Institute|BC Cancer Foundation|Pancreas Centre BC|American Society of Clinical Oncology</t>
  </si>
  <si>
    <t>British Columbia Cancer Agency</t>
  </si>
  <si>
    <t>Engraftment rate of patient-derived xenografts, 5 years|Success rate of establishing patient-derived organoids, 5 years|DNA damage repair pathways, Percentage of patients with somatic or germline alterations in DNA damage repair pathways, 5 years|Hypermutated phenotype, Percentage of patients with a hypermutated phenotype, 5 years|Mismatch repair deficiency, Percentage of patients with mismatch repair deficiency, 5 years|Neo-antigen load, Percentage of patients with a high tumour neo-antigen load, 5 years|Targetable mutations, Percentage of patients with rare but targetable mutations, 5 years</t>
  </si>
  <si>
    <t>Response Rate, Response rate defined as the percentage of patients with complete (CR) or partial response (PR) per RECIST 1.1, Up to an average of 1 year|Disease Control Rate, Disease control rate defined as the percentage of patients who experience CR, PR, or stable disease by RECIST 1.1, Up to an average of 1 year|Duration of Response, Duration of response defined as the interval between the first date of CR or PR and the earliest date of disease progression or death due to any cause, Up to an average of 1 year|Progression-Free Survival, Progression-free survival (PFS) defined as the interval between the date of registration and the earliest date of disease progression or death due to any cause, Up to an average of 1 year|Overall Survival, Overall survival (OS) defined as the interval between the date of registration and the date of death., Up to an average of 1 year</t>
  </si>
  <si>
    <t>Number of days between biopsy and return of comprehensive genomic results., The primary endpoint is the assessment of the feasibility of returning comprehensive genomic results within a clinically meaningful timeframe. Specifically the primary endpoint is return of genomic data by 8 weeks from the time of biopsy. This endpoint will be met if the analysis data is available within 8 weeks for 80% of the first 50 patients whose tumours are successfully sequenced., An average of 8 weeks</t>
  </si>
  <si>
    <t>PROCEDURE: Tumour Biopsy|OTHER: Serial Collection of Plasma and Serum Samples</t>
  </si>
  <si>
    <t>Cancer|Pancreatic Cancer</t>
  </si>
  <si>
    <t>Researchers are looking for better ways of understanding and treating pancreatic cancer. The purpose of this study is to see how useful it is to look for changes and characteristics in your genes (molecules that contain instructions for the development and functioning of the cells) and the genes within the tumour. These characteristics may be useful in choosing treatments for patients in the future. Changes (mutations) in genes have been shown to be an important characteristic in cancers. Looking at differences in genes in patients with advanced pancreatic ductal adenocarcinomas and comparing this information with response to their initial chemotherapy treatment may help to learn which treatments may be better for certain patients after initial treatment.</t>
  </si>
  <si>
    <t>PanGen</t>
  </si>
  <si>
    <t>https://clinicaltrials.gov/study/NCT02869802</t>
  </si>
  <si>
    <t>Prospectively Defining Metastatic Pancreatic Ductal Adenocarcinoma Subtypes by Comprehensive Genomic Analysis</t>
  </si>
  <si>
    <t>NCT02869802</t>
  </si>
  <si>
    <t>Banner Health - MD Anderson Cancer Center, Gilbert, Arizona, 85234, United States|Cedars Sinai Medical Center, Los Angeles, California, 80048, United States|Rutgers - Cancer Institute of New Jersey (CINJ), New Brunswick, New Jersey, 08901, United States|University of Washington--Seattle Cancer Care Alliance, Seattle, Washington, 98101, United States|Medical College of Wisconsin, Milwaukee, Wisconsin, 53226, United States</t>
  </si>
  <si>
    <t>2020-10</t>
  </si>
  <si>
    <t>PCRT 16-001</t>
  </si>
  <si>
    <t>Merck Sharp &amp; Dohme LLC|Halozyme Therapeutics|University of Washington</t>
  </si>
  <si>
    <t>Evaluate Plasma Hyaluronan (HA) levels, Evaluate pre-and post-treatments plasma hyaluronan (HA) levels in blood samples, and correlate with ORR, PFS, and OS, Plasma Hyaluronan (HA) levels are measured in blood samples taken at Day 1 of every treatment cycle (1 cycle = 3 weeks), during each patient's study treatment, with data from these samples assessed until study closure, up to 24 months.|Evaluate immunological biomarkers using flow cytometry in tumor tissue samples, Evaluate pre-and post-treatment immunological biomarkers (the percentage and absolute count (cells/mm3) of T-cell subsets) using flow cytometry, in tumor tissue samples and correlate with ORR, PFS, and OS, Immunological biomarkers using flow cytometry are measured in tumor tissue samples taken at 3 timepoints during each patient's study treatment, with data from these samples assessed until study closure, up to 24 months.|Evaluate immunological biomarkers--T-cell receptor (TCR) sequencing in tumor tissue samples, Evaluate pre-and post-treatment immunological biomarkers of T-cell receptor (TCR) sequencing in tumor tissue samples, and correlate with ORR, PFS, and OS, Immunological biomarkers of T-cell receptor (TCR) sequencing are measured in tumor tissue samples taken at 3 timepoints during each patient's study treatment, with data from these samples assessed until study closure, up to 24 months.|Evaluate immunological biomarkers--focused gene profiling of the immune transcriptome, Evaluate pre-and post-treatment immunological biomarkers--focused gene profiling of the immune transriptome--in tumor tissue samples, and correlate with ORR, PFS, and OS, Immunological biomarkers--focused gene profiling of the immune transcriptome--are measured in tumor tissue samples taken at 3 timepoints during each patient's study treatment, with data assessed until study closure, up to 24 months.|Evaluate immunological biomarkers--Immunohistochemistry (IHC) for T-cells, B-cells, and macrophages subsets, Evaluate pre-and post-treatment immunological biomarkers--IHC of T-cells, B-cells, and macrophages subsets-- in tumor tissue samples, and correlate with ORR, PFS, and OS, Immunological biomarkers--IHC of T-cells, B-cells and macrophages subsets are measured in tumor tissue samples taken at 3 timepoints during each patient's study treatment, with data assessed until study closure, up to 24 months.|Evaluate Blood Translational Biomarker--Circulating cytokines/chemokines in plasma, Evaluate pre-and post-treatment Translational biomarkers of circulating cytokines/chemokines in plasma blood samples and correlate with ORR, PFS, and OS, The Translational Biomarkers-- circulating cytokines/chemokines in plasma-- are measured in blood samples taken at 3 timepoints during each patient's study treatment, with data from these samples assessed until study closure, up to 24 months.|Evaluate Blood Translational Biomarkers--flow cytometry, Evaluate pre-and post-treatment Translational biomarkers in blood samples (the percentage and absolute count (cells/mm3) of T-cell subsets) using flow cytometry, and correlate with ORR, PFS, and OS, The Translational Biomarkers using flow cytometry are measured in blood samples taken at 3 timepoints during each patient's study treatment, with data assessed until study closure, up to 24 months.|Evaluate Blood Translational Biomarkers--T cell receptor (TCR) sequencing, Evaluate pre-and post-treatment Translational biomarkers of T-cell receptor (TCR) sequencing in blood samples and correlate with ORR, PFS, and OS, The Translational Biomarker-- T-cell receptor (TCR) sequencing-- are measured in blood samples taken at 3 timepoints during each patient's study treatment, with data from these samples assessed until study closure, up to 24 months.</t>
  </si>
  <si>
    <t>Number of participants with treatment-related adverse events as assessed by CTCAE v5.0, Evaluate the safety and tolerability of this treatment combination as assessed by CTCAE v5.0., Safety and Tolerability using CTCAE v5.0 will be assessed from Day 1 of study treatment through 30-days past the last study treatment per patient, through study closure, up to 24 months.|Overall Response Rate, Evaluate the Overall Response Rate (ORR, CR + PR) based on RECIST v1.1, ORR is assessed from Day 1 of treatment to study closure, up to 24 months. ORR is calculated by adding the Complete Responses (CR) with the Partial Responses (PR), based on RECIST v1.1, recorded at each disease evaluation for each patient.|Disease Control Rate, Evaluate Disease Control Rate (DCR, CR +PR+SD), DCR is assessed from Day 1 of treatment to study closure, up to 24 months. DCR is calculated by adding the Complete Responses, Partial Responses and Stable Disease, based on RECIST v1.1, recorded at each disease evaluation for each patient.|Duration of Response, Evaluate the Duration of Response (DOR), DOR is assessed from Day 1 of treatment to study closure, up to 24 months. DOR is calculated for patients who achieve a CR or PR, as the number of days from the date of response to the date of progression, or death, due to any cause.|Overall Survival, Evaluate the Overall Survival, Overall Survival is assessed from date of registration to study closure, up to 24 months. Overall Survival is calculated as the number of days from date of registration to date of death due to any cause.</t>
  </si>
  <si>
    <t>Progression Free Survival, Evaluate the progression-free survival (PFS) for patients treated with pembrolizumab and PEGPH20, PFS will be assessed from Date of registration through study closure, up to 24 months. PFS is calculated as the number of days from date of registration to date of disease progression or symptomatic deterioration, or death due to any cause.</t>
  </si>
  <si>
    <t>DRUG: PEGPH20|BIOLOGICAL: Pembrolizumab</t>
  </si>
  <si>
    <t>Pancreatic Ductal Adenocarcinoma|Pancreatic Cancer|Pancreatic Neoplasms</t>
  </si>
  <si>
    <t>This study is the study of the combination of PEGPH20 and Pembrolizumab (MK-3475) for patients with previously treated Hyaluronan High (HA-high) metastatic pancreatic ductal adenocarcinoma. This study is an interventional, unblinded, open label study. Approximately 35 subjects will be enrolled. The trial will require approximately a total of 18 months, including 12 months for enrollment, with an additional 6 months for patient follow-up, data collection and study closure.
Each subject will participate in the trial from the time the subject signs the Informed Consent Form (ICF) through the final contact. After a screening phase of up to 21 days, eligible subjects will receive PEGPH20 beginning with Cycle 1 Day 1, on Days 1, 8 15 of every 3 week-cycles and pembrolizumab beginning on Cycle 1 Day 1 (2-4 hrs after PEGPH20), every 3-week-cycles.
Treatment with PEGPH20 and pembrolizumab will continue until progressive disease (PD), unacceptable adverse events (AEs), intercurrent illness that prevents further administration of treatment, investigator's decision to withdraw the subject, subject withdraws consent, pregnancy of the subject, noncompliance with trial treatment or procedure requirements, subject receives 35 treatments (approximately 24 months) of pembrolizumab, or administrative reasons requiring cessation of treatment. Subjects who discontinue for reasons other than PD will have post-treatment follow-up for disease status until PD, initiating a non-study cancer treatment, withdrawing consent, or becoming lost to follow-up. All subjects will be followed by telephone for overall survival (OS) until death, withdrawal of consent, or the end of the study.
After the end of treatment, each subject will be followed for 30 days for AE monitoring. Serious adverse events (SAE) and events of clinical interest (ECI) will be collected for 90 days after the end of treatment or for 30 days after the end of treatment if the subject initiates new anticancer therapy, whichever is earlier.</t>
  </si>
  <si>
    <t>https://clinicaltrials.gov/study/NCT03634332</t>
  </si>
  <si>
    <t>Second-line Study of PEGPH20 and Pembro for HA High Metastatic PDAC</t>
  </si>
  <si>
    <t>NCT03634332</t>
  </si>
  <si>
    <t>2018-08</t>
  </si>
  <si>
    <t>A151201|CDR0000738204|NCI-2012-01994</t>
  </si>
  <si>
    <t>Overall survival, 1 month|Progression free survival, 1 month|Number and percentage of responder, 1 month</t>
  </si>
  <si>
    <t>RATIONALE: Studying plasma samples from patients with pancreatic cancer in the laboratory may help doctors identify and learn more about biomarkers related to cancer.
PURPOSE: This research trial studies biomarkers in samples from patients with pancreatic cancer treated on study CALGB-80303.</t>
  </si>
  <si>
    <t>https://clinicaltrials.gov/study/NCT01664169</t>
  </si>
  <si>
    <t>Biomarkers in Plasma Specimens From Patients Treated on Study CALGB-80303</t>
  </si>
  <si>
    <t>NCT01664169</t>
  </si>
  <si>
    <t>UniversitÃ¤tsklinikum Aachen, Studienzentrum Viszeralmedizin Klinik fÃ¼r Allgemeine-, Viszeral und Transplatationschirurgie, Aachen, 52074, Germany|UniversitÃ¤tsklinikum Augsburg, III. medizinische Klinik, Augsburg, 86156, Germany|St. Josef-Hospital, Klinikum der Ruhr-UniversitÃ¤t Bochum, Abteilung fÃ¼r HÃ¤matologie, Onkologie und Palliativmedizin, Studienambulanz, Bochum, 44791, Germany|UniversitÃ¤tsklinikum Bonn, Chirurgische Abteilung, Bonn, 53127, Germany|DIK Deggendorf, Onkologische Ambulanz, Deggendorf, 94469, Germany|UniversitÃ¤tsklinikum Carl Gustav Carus an der TU Dresden, Klinik und Poliklinik fÃ¼r Viszeral-, Thorax- und GefÃ¤ÃŸchirurgie, Dresden, 01307, Germany|UniversitÃ¤tsklinikum Erlangen, Chirurgische Klinik Zentrum fÃ¼r klinische Studien, Erlangen, 91054, Germany|UniversitÃ¤tsklinikum Frankfurt, Klinik fÃ¼r Allgemein-, Viszeral- und Transplantationschirurgie,, Frankfurt, 60590, Germany|UniversitÃ¤tsklinikum Freiburg, Klinik fÃ¼r Allgemein und Viszeralchirurgie, Abteilung Chirurgie, Freiburg im Breisgau, 79106, Germany|UniversitÃ¤tsklinikum Halle (Saale), Klinik und Poliklinik fÃ¼r Innere Medizin I, Halle, 06120, Germany|UniversitÃ¤tsklinikum Hamburg Eppendort, Zentrum fÃ¼r operative Medizin, Klinik und Poliklinik fÃ¼r Allgemein-, Viszeral- und Thoraxchirurgie, Hamburg, 20246, Germany|Medizinische Hochschule Hannover, Klinik fÃ¼r Gastroenterologie, Hepatologie und Endokrinologie, Hanover, 30625, Germany|UniversitÃ¤tsklinikum Heidelberg, Abteilung fÃ¼r Allgemein-, Viszeral- und Transplantationschirurgie und Nationales Zentrum fÃ¼r Tumorerkrankungen, Medizinische Onkologie, Heidelberg, 69120, Germany|UniversitÃ¤tsklinikum des Saarlandes, Klinik fÃ¼r Innere Medizin II und Klinik fÃ¼r Allgemeine Viszeral GefÃ¤ÃŸ und Kinderchirurgie, Homburg/Saar, 66421, Germany|UniveristÃ¤tsklinikum Jena, Jena, 07743, Germany|UKSH Campus Kiel, Medizinische Klinik II, Kiel, 24105, Germany|UniversitÃ¤t Leipzig, Medizinische FakultÃ¤t, Klinik fÃ¼r Gastroenterologie, Hepatologie, Infektiologie und Pneumologie, Leipzig, 04103, Germany|UniversitÃ¤tsklinikum Schleswig-Holstein, Klinik fÃ¼r Chirurgie, Onkologisches Zentrum Campus LÃ¼beck, LÃ¼beck, 23538, Germany|UniversitÃ¤tsmedizin der Johannes Gutenberg-UniversitÃ¤t Mainz, I. medizinische Klinik, Klinik fÃ¼r Allgemein-, Viszeral- und Transplantationschirurgie, Mainz, 55131, Germany|UniversitÃ¤tsklinikum Mannheim, II. medizinische Klinik, Klinik fÃ¼r Gastroenterologie, Hepatologie, Infektiologie und ErnÃ¤hrungsmedizin, Mannheim, 68167, Germany|UniversitÃ¤tsklinikum Marburg, Klinik fÃ¼r Innere Medizin, Gastroenterologie, Stoffwechsel und Endokrinologie, Marburg, 35043, Germany|Klinikum der UniversitÃ¤t MÃ¼nchen, AG Onkologie der Med Klinik III, MÃ¼nchen, 81377, Germany|Klinikum Rechts der Isar der TU MÃ¼nchen, Klinik und Poliklinik fÃ¼r Chirurgie, MÃ¼nchen, 81675, Germany|UniversitÃ¤tsklinikum Regensburg, Klinik und Poliklinik fÃ¼r Chirurgie, Regensburg, 93053, Germany|UniversitÃ¤tsmedizin Rostock, Klinik III (HÃ¤matologie, Onkologie, Palliativmedizin), Zentrum fÃ¼r Innere Medizin, Rostock, 18055, Germany|Caritasklinikum SaarbrÃ¼cken St. Theresia, SaarbrÃ¼cken, 66113, Germany|UniversitÃ¤tsklinikum Ulm, Klinik fÃ¼r Innere Medizin I Gastroenterologie-Endokrinologie-, Nephrologie-, ErnÃ¤hrung und Stoffwechselkrankheiten, Ulm, 89081, Germany|UniversitÃ¤tsklinikum WÃ¼rzburg, Medizinische Klinik und Poliklinik II Zentrum fÃ¼r Innere Medizin, WÃ¼rzburg, 97080, Germany|Centralsjukhuset, Karlstad, Sweden|Universitetssjukhuset, LinkÃ¶ping, Sweden|SkÃ¥nes universitetssjukhus, Lund, Sweden|Norrlands universitetssjukhus, UmeÃ¥, Sweden|Akademiska sjukhuset, Uppsala, Sweden</t>
  </si>
  <si>
    <t>ESPAC-6|AIO-PAK-0121/ass|2020-004906-79</t>
  </si>
  <si>
    <t>Molecular Health GmbH|German Cancer Research Center|Nationales Centrum fÃ¼r Tumorerkrankungen|Institut fÃ¼r Klinische Krebsforschung IKF GmbH at Krankenhaus Nordwest|Institut fÃ¼r Medizinische Biometrie</t>
  </si>
  <si>
    <t>John Neoptolemos</t>
  </si>
  <si>
    <t>Overall survival, Overall survival is defined as the time from randomization to death due to any cause. If a patient is lost to follow up, overall survival time is censored at the time of last contact., 76 months|Metastasis free survival, Metastasis free survival is defined as the time from randomization to detection of metastasis or death from any cause. The time of metastasis is defined as the date of metastasis determined and recorded by the Pancreas Tumour Board (Multidisciplinary Team).
If the patient is eligible for first line therapy the recurrence must be performed by a positive biopsy or cytology.
If a patient is lost to follow up, metastasis free survival time is censored at the time of last contact., 76 months|Overall survival from recurrence, Overall survival is defined as the time from recurrence to death due to any cause. If a patient is lost to follow up, overall survival time is censored at the time of last contact., 76 months|Quality of life (QoL EORTC QLQ-C-30), QoL will be assessed by the EORTC QLQ-C30 questionnaire in its most current version every three months starting from V1., 76 months|Safety: (serious) adverse events and Grade 3 and 4 toxicities according to NCI-CTC v.5.0., Safety assessments will include adverse events. The proportion of grade 3 and 4 toxicity will be compared across treatments using time to event methods and frequency counts. Adverse and serious adverse events are collected throughout the study and will be tabulated and compared between study arms.
The analysis of all safety endpoints is conducted on the safety set, which contains all patients who received at least one cycle of treatment., 47 months</t>
  </si>
  <si>
    <t>Disease free survival, Disease free survival will be defined as time from ramdomisation to disease recurrence (growth or metastasis) or death from any cause all patients fulfilling the in- and exclusion criteria., 76 months</t>
  </si>
  <si>
    <t>DRUG: Oxaliplatin|DRUG: Irinotecan|DRUG: Folinic acid|DRUG: 5-fluorouracil|DRUG: Gemcitabine|DRUG: Capecitabine</t>
  </si>
  <si>
    <t>This is a multicentre open labelled phase III adjuvant trial of disease-free survival in patients with resected pancreatic ductal adenocarcinoma randomized to allocation of oxaliplatin- or gemcitabine-based chemotherapy by standard clinical criteria (control arm) or by a transcriptomic treatment specific stratification signature or TSS (test arm).</t>
  </si>
  <si>
    <t>https://clinicaltrials.gov/study/NCT05314998</t>
  </si>
  <si>
    <t>Adjuvant Trial in Patients With Resected PDAC Randomized to Allocation of Oxaliplatin- or Gemcitabine-based Chemotherapy by Standard Clinical Criteria or by a Transcriptomic Treatment Specific Stratification Signature</t>
  </si>
  <si>
    <t>NCT05314998</t>
  </si>
  <si>
    <t>The Affiliated Hospital of Nantong University, Nantong, Jiangsu, China</t>
  </si>
  <si>
    <t>NTlyh76</t>
  </si>
  <si>
    <t>Affiliated Hospital of Nantong University</t>
  </si>
  <si>
    <t>High expression of IGHD is independent risk factors for poor prognosis in patients with pancreatic cancer., IGHD was highly expressed in pancreatic cancer patients , but low in the healthy cancer-free patients.
Patients with high expression of IGHD had lower prognosis. High expression of IGHD, T stage (T3T4), lymphatic metastasis and distant metastasis are independent risk factors for poor prognosis in patients with pancreatic cancer.
Expression level of IGHD in peripheral blood cells is a potential biomarker for the diagnosis of pancreatic cancer, 2022.4-2023.10</t>
  </si>
  <si>
    <t>OTHER: Pathological</t>
  </si>
  <si>
    <t>Gene Expression</t>
  </si>
  <si>
    <t>Background ï¼š Pancreatic cancer is the most malignant tumor in the digestive system, with low level of early diagnosis and poor prognosis. There is a lack of high sensitive and specific molecular markers in the diagnosis, treatment and prognosis of pancreatic cancer.
Objectiveï¼š To explore the expression of IGHD in pancreatic cancer and its correlation with clinical parameters, and to explore its prognostic value in patients with pancreatic cancer.
Methodsï¼š In this study, qRT-PCR was used to detect IGHD expression in peripheral blood. The expression of IGHD in pancreatic cancer and healthy individuals was compared. The PCR results were combined with clinical data of patients. To compare the expression of IGHD in different pancreatic cancer stages and evaluate whether IGHD expression in peripheral blood can be a potential biomarker for the diagnosis of pancreatic cancer, chi-square test was used to analyze the factors influencing the expression level of IGHD. Kaplan-Meier was used to analyze patient prognosis, and further Cox regression analysis was used to analyze the factors influencing patient prognosis and independent risk factors.</t>
  </si>
  <si>
    <t>https://clinicaltrials.gov/study/NCT05327400</t>
  </si>
  <si>
    <t>Expression and Clinical Significance of IGHD in Pancreatic Cancer</t>
  </si>
  <si>
    <t>NCT05327400</t>
  </si>
  <si>
    <t>Irccs S. Raffaele - Milano, Milan, Italy|Istituto Nazionale Tumori Di Napoli Irccs Pascale, Napoli, Italy|Azienda Ospedaliero-Universitaria Pisana, Pisa, Italy|Istituti Fisioterapici Ospitalieri- Ifo - Istituto Regina Elena, Rome, 00015, Italy|Policlinico A. Gemelli E C.I.C.- Policlinico Universitario A. Gemelli, Rome, Italy|Az.Osp.Universitaria Integrata Verona- Borgo Roma, Verona, Italy</t>
  </si>
  <si>
    <t>IFO21_02|2021-002632-23</t>
  </si>
  <si>
    <t>Anticancer Fund, Belgium|Azienda Ospedaliera Universitaria Integrata Verona|Catholic University of the Sacred Heart|Istituto Nazionale Tumori IRCCS - Fondazione G. Pascale|San Raffaele University Hospital, Italy|University of Pisa</t>
  </si>
  <si>
    <t>Luca Cardone</t>
  </si>
  <si>
    <t>Disease Control Rate (DCR), The percentage of patients who have achieved complete response, partial response and stable disease according to modified RECIST 1.1, Every 8 weeks (Â±1 week) from enrolment for the first 40 weeks, then every 12 weeks (Â±1 week) up to discontinuation the treatment|Clinical Benefit Rate (CBR), CBR is a multidimensional endpoint encompassing performance status, pain, and weight loss/gain, Every 8 weeks (Â±1 week) from enrolment for the first 40 weeks, then every 12 weeks (Â±1 week) up to discontinuation the treatment|tumor marker (Ca19.9) response, Tumor marker response is defined as percent reduction of CA19.9 at nadir, as compared to baseline levels and will be evaluated only in patients with elevated CA19.9 levels at baseline., On day 1 of every cycle and at the treatment discontinuation|Number of participants with treatment-related adverse events as assessed by CTCAE version 5.0, Monitored throughout the study and will be assessed and graded according to CTCAE (version 5.0), Adverse Events will be collected from time of signature of informed consent throughout the treatment period up to and including the 30-day follow-up period.|PFS (progression free survival), PFS will be calculated form treatment start until progression or death., Every 8 weeks (Â±1 week) from enrolment for the first 40 weeks, then every 12 weeks (Â±1 week) and at the treatment discontinuation|OS (overall survival), OS will be calculated from treatment start until progression or death., Every 8 weeks (Â±1 week) from enrolment for the first 40 weeks, then every 12 weeks (Â±1 week) and at the treatment discontinuation</t>
  </si>
  <si>
    <t>Best Overall Respone (BOR) according to RECIST1.1, Best response is recorded from the start of the treatment until disease progression. Tumor assessments according to modified RECIST 1.1 criteria will be performed at baseline and every 8 weeks (Â±1week) up to 40 weeks and then every 12 weeks (Â±1 week) until objective radiological disease progression according to modified RECIST criteria (evised RECIST guideline (version 1.1). Eur J Cancer 2009. DOI:10.1016/j.ejca.2008.10.026)., From registration to date of documented best response, assessed up to 24 months</t>
  </si>
  <si>
    <t>DRUG: Decitabine 50 MG [Dacogen]</t>
  </si>
  <si>
    <t>Pancreatic Adenocarcinoma Metastatic|Pancreatic Adenocarcinoma Recurrent</t>
  </si>
  <si>
    <t>The study is designed to assess the therapeutic efficacy of decitabine repurposing against advanced, refractory, ductal adenocarcinoma (PDAC) with molecular transcriptional signatures indicating dependency on the KRAS oncogene</t>
  </si>
  <si>
    <t>ORIENTATE</t>
  </si>
  <si>
    <t>https://clinicaltrials.gov/study/NCT05360264</t>
  </si>
  <si>
    <t>tailOred dRug repurposIng of dEcitabine in KRAS-dependeNt refracTory pAncreaTic cancEr</t>
  </si>
  <si>
    <t>NCT05360264</t>
  </si>
  <si>
    <t>Department of Hepatobiliary and Pancreatic Surgery, First Affiliated Hospital of Naval Medical UniversityUniversity, Shanghai, Shanghai Municipality, 200433, China</t>
  </si>
  <si>
    <t>Changhai Mesenchymal CTC R1</t>
  </si>
  <si>
    <t>Guo ShiWei</t>
  </si>
  <si>
    <t>Recurrence-free survival, Recurrence-free survival (RFS) was defined as the time interval from the date of diagnosis to the date of local or regional recurrence, distant metastases, death or the last follow-up visit 1 month after surgery.</t>
  </si>
  <si>
    <t>Overall survival, Overall survival (OS) was defined as the interval from the date of diagnosis to the date of patient death or the last follow-up visit 1 month after surgery.</t>
  </si>
  <si>
    <t>PROCEDURE: surgery (any volume) and / or pharmaceuticals treatment initiated or planned or only dynamic observation, in accordance with current clinical guidelines</t>
  </si>
  <si>
    <t>Pancreatic Ductal Adenocarcinoma (PDAC)|Circulating Tumor Cells (CTCs)|Neoadjuvant Therapy</t>
  </si>
  <si>
    <t>The aim of this study was to evaluate the clinical utility of mesenchymal CTC ratio dynamics as a real-time biomarker for PDAC patients with neoadjuvant therapy.</t>
  </si>
  <si>
    <t>https://clinicaltrials.gov/study/NCT07329920</t>
  </si>
  <si>
    <t>Mesenchymal CTC Ratio Dynamics Predicts Response and Survival in Pancreatic Ductal Adenocarcinoma With Neoadjuvant/Conversion Therapy</t>
  </si>
  <si>
    <t>NCT07329920</t>
  </si>
  <si>
    <t>Department of General Surgery, Division of Visceral Surgery, Medical University of Vienna, Vienna, 1090, Austria</t>
  </si>
  <si>
    <t>MUVienna HELPP</t>
  </si>
  <si>
    <t>Medical University of Vienna</t>
  </si>
  <si>
    <t>Recurrence-free survival, Median recurrence-free survival from the date of potentially curative pancreatic surgery for pancreatic ductal adenocarcinoma until detection of the first evidence of recurrent disease either based on cross-sectional imaging or cytology/histology., Date of surgery to date of the first evidence of recurrent disease; assessed up to 60 months|Patterns of recurrence, Patterns of recurrence either based on cross-sectional imaging or cytology/histology after potentially curative pancreatic surgery of pancreatic ductal adenocarcinoma. The location of recurrence will be defined based on the first site of recurrence. Only the first site of recurrence will be considered., Date of surgery to date of the first evidence of recurrent disease; assessed up to 60 months</t>
  </si>
  <si>
    <t>Median overall survival, Median overall survival from the time of diagnosis with pancreatic ductal adenocarcinoma to time of death due to any cause., Date of diagnosis to date of death; assessed up to 60 months</t>
  </si>
  <si>
    <t>The goal of this observational study is to validate a pretreatment prognostic score (Heidelberg Prognostic Pancreatic Cancer Score - HELPP) in patients with pancreatic ductal adenocarcinoma.
The main questions it aims to answer are:
* Is the HELPP score able to predict median overall survival in a prospective multi-institutional cohort of patients with pretherapeutic localized non-metastatic pancreatic cancer?
* Is the HELPP score able to predict median recurrence-free survival and patterns of recurrence after resection of pancreatic cancer?</t>
  </si>
  <si>
    <t>https://clinicaltrials.gov/study/NCT05752812</t>
  </si>
  <si>
    <t>The HELPP Score: A Pretreatment Score to Predict Survival in Pancreatic Cancer</t>
  </si>
  <si>
    <t>NCT05752812</t>
  </si>
  <si>
    <t>19288/FORESIGHT</t>
  </si>
  <si>
    <t>Sensitivity, True Positive Rate: probability of a positive test result conditioned on the presence of early liver metastasis, Through study completion, an average of 3 year|Area Under the Receiver Operating Characteristic Curve (AUC), Description: AUC representing the overall discriminative ability of the circRNA-based model., Through study completion, an average of 3 year</t>
  </si>
  <si>
    <t>Specificity, True Negative Rate: probability of a negative test result conditioned on absence of early liver metastasis, Through study completion, an average of 3 year</t>
  </si>
  <si>
    <t>DIAGNOSTIC_TEST: EXELiM assay (qRT-PCR validation)|DIAGNOSTIC_TEST: EXELiM small RNA sequencing</t>
  </si>
  <si>
    <t>Early liver metastasis (Early-LiM) is the most significant prognostic factor in pancreatic ductal adenocarcinoma (PDAC) and is thought to originate from occult micrometastases present at the time of surgery. Reliable preoperative detection of such lesions remains an unmet clinical need.
The EXELiM study aims to develop and validate a circulating exosomal microRNA (exo-miRNA)-based liquid biopsy assay to accurately identify PDAC patients at high risk of occult liver metastasis before surgery. By integrating machine learning with multi-institutional plasma exosome profiling, this study seeks to enable biology-driven patient stratification and guide treatment sequencing toward precision oncology.</t>
  </si>
  <si>
    <t>FORESIGHT</t>
  </si>
  <si>
    <t>https://clinicaltrials.gov/study/NCT07224802</t>
  </si>
  <si>
    <t>Forecasting Occult liveR Metastasis Using an Exosomal Signature for Intelligent Guided Hepatic Targeting</t>
  </si>
  <si>
    <t>NCT07224802</t>
  </si>
  <si>
    <t>University of Cincinnati Cancer Center, Cincinnati, Ohio, 45221, United States|Froedtert and The Medical College of Wisconsin, Milwaukee, Wisconsin, 53226, United States</t>
  </si>
  <si>
    <t>2018-06</t>
  </si>
  <si>
    <t>MCW 15565|Advancing a Healthier WI|FP 7718</t>
  </si>
  <si>
    <t>University of Cincinnati</t>
  </si>
  <si>
    <t>Overall Survival in Months, This measure is the median time of survival (in months) at five years from the initiation of therapy. Results will be presented for two cohorts: subjects completing neoadjuvant therapy and surgical resection; and subjects completing neoadjuvant therapy but without surgical resection., 5 years|Progression-free Survival, This measure is the number of subjects not experiencing tumor progression at five years from initiating therapy., 5 years|Use of Biomarkers to Determine Course of Treatment, The number of subjects for whom a biomarker (i.e., molecular profile) was used to determine the course of treatment., Initiation of therapy (approximately 4 to 12 weeks after screening) until surgery (approximately 10 to 20 weeks after screening)|Histologic Response to Targeted Chemotherapeutic Regimens in Resected Tumors., The number of tumors showing a histologic response. Histological response will be measured using the Ryan Score method as defined by the American Joint Committee on Cancer, 7th edition (see Edge, 2010). Grading categories are defined as: Grade 0 (complete response); Grade 1 (near complete response); Grade 2 (partial response); and Grade 3 (poor or no response)., At time of surgery (approximately 10 to 20 weeks after screening)</t>
  </si>
  <si>
    <t>Number of Subjects Completing Therapy Including Surgical Resection., This outcome measure is the number of subjects completing therapy up to and including surgical resection. In this context, surgical excision of residual tumor is an option in the progression of usual care. Surgery was contraindicated for some participants. This measure is the number of subject who were eligible for and completed the surgical procedure., At time of surgery (approximately 10 to 20 weeks after screening)</t>
  </si>
  <si>
    <t>DRUG: Milestone 1: Targeted chemotherapy prior to surgery|RADIATION: Milestone 2: Chemoradiotherapy (cXRT)|DRUG: Milestone 3: Targeted chemotherapy prior to surgery|RADIATION: Milestone 3: Chemoradiotherapy (cXRT)|DRUG: Milestone 4: standard FOLFIRINOX chemotherapy prior to surgery|RADIATION: Milestone 4: Chemoradiotherapy (cXRT)|DRUG: Milestone 5: Targeted chemotherapy after surgery|RADIATION: Milestone 5: Chemoradiotherapy (cXRT)|DRUG: Milestone 6: Gemcitabine after surgery|RADIATION: Milestone 6: Chemoradiotherapy (cXRT)|RADIATION: Milestone 7: Chemoradiotherapy (cXRT)|DRUG: Milestone 8: Targeted chemotherapy after surgery|DRUG: Milestone 9: Gemcitabine after surgery|OTHER: Milestone 10: No additional therapy after surgery</t>
  </si>
  <si>
    <t>In this clinical trial, if the doctor knows or suspects that a growth in the pancreas is cancer (adenocarcinoma), then a sample of the growth is tested (the test is called molecular profiling). The results of the test are used by the doctor to recommend therapy (chemotherapy and radiation therapy) that the patient will receive before having surgery to remove the adenocarcinoma. When the patient goes to surgery, the adenocarcinoma that is removed is tested again. The results of that test are used to guide the choice of therapy after surgery.
The chemotherapy drugs and the radiation therapy used in this clinical trial are already approved for treatment of pancreas cancer. This trial is intended to establish which treatment is best for a specific patient, based on test results from that patient's actual adenocarcinoma. In the past, the decision as to which treatment the patient will receive was not based on testing of the actual adenocarcinoma.
See treatment pathways at http://www.mcw.edu/surgery/patientinfo/Pancreatic-Cancer-Trial.htm.
Hypothesis: Resectability rate, overall survival rate and progression-free survival in subjects with adenocarcinoma of the pancreas will be superior for who receive targeted "personalized" therapy.</t>
  </si>
  <si>
    <t>https://clinicaltrials.gov/study/NCT01726582</t>
  </si>
  <si>
    <t>Pancreas Cancer: Molecular Profiling as a Guide to Therapy Before and After Surgery ("Personalized Medicine")</t>
  </si>
  <si>
    <t>NCT01726582</t>
  </si>
  <si>
    <t>Mercy Health Saint Mary's Hospital, Grand Rapids, Michigan, 49503, United States</t>
  </si>
  <si>
    <t>Corewell Health West|Mercy Health</t>
  </si>
  <si>
    <t>Van Andel Research Institute</t>
  </si>
  <si>
    <t>Disease progression, Disease progression of pancreatic adenocarcinoma as measured by RESIST v1.1 criteria, Up to three years|Investigational biomarker panel for disease surveillance, sTRA biomarker and CA 19-9 levels measured at any time point deemed clinically relevant for standard of care., Up to three years</t>
  </si>
  <si>
    <t>Diagnosis of adenocarcinoma of the pancreas, Number of patients clinically diagnosed with pancreatic adenocarcinoma, Up to three years|Investigational biomarker panel for diagnosis, sTRA biomarker and CA 19-9 levels at enrollment, Enrollment</t>
  </si>
  <si>
    <t>This is a non-treatment, blood collection study to evaluate biomarker panels for the diagnosis and prognosis of pancreatic cancer.</t>
  </si>
  <si>
    <t>https://clinicaltrials.gov/study/NCT04143152</t>
  </si>
  <si>
    <t>Pancreatic Cancer Biomarker Study</t>
  </si>
  <si>
    <t>NCT04143152</t>
  </si>
  <si>
    <t>Uh Montpellier, Montpellier, Montpellier, 34280, France</t>
  </si>
  <si>
    <t>RECHMPL20_0191</t>
  </si>
  <si>
    <t>Disease-free survival, Disease-free survival (percentage of patients without recurrence) .Biomarkers that are prognostically significant on disease free or overall survival in patients with pancreatic cancer, identified using the survival analysis, One year|Disease-free survival, Biomarkers that are prognostically significant on disease free or overall survival in patients with pancreatic cancer, identified using the survival analysis.
Disease-free survival (DFS) (time from diagnosis to time of first radiological evidence of local, regional, or distant relapse, or death due to any cause), One year|Overall survival, Biomarkers that are prognostically significant on disease free or overall survival in patients with pancreatic cancer, identified using the survival analysis Overall survival at 1 year (percentage of patients alive), One year|Identification of prognostically significant biomarkers, Biomarkers that are prognostically significant on disease free or overall survival in patients with pancreatic cancer, identified using the survival analysis.
Kaplan Meier analysis, logrank test and Cox's proportional hazards regression model to identify biomarkers that are prognostically significant (Hazard ratio (HR) and its 95% confidence interval (CI), One year</t>
  </si>
  <si>
    <t>Predictive value of each protein contained in CytolytÂ® for the positive diagnosis of pancreatic ductal adenocarcinoma, Predictive value of each protein contained in CytolytÂ® for the positive diagnosis of pancreatic ductal adenocarcinoma Correlation with positive diagnosis of pancreatic ductal adenocarcinoma and proteins quantity in CytolytÂ® samples using ROC curves (sensibility/specificity: Area Under the Curve \&gt; 0.85) and binary logistic regression method with controlling for the effects of the co-variates (such as age, disease cTNM stage, and treatment details)., Baseline</t>
  </si>
  <si>
    <t>DIAGNOSTIC_TEST: Soluble Biomarkers dosage</t>
  </si>
  <si>
    <t>Pancreatic ductal adenocarcinoma (PDAC) remains among cancers with a very poor prognosis (1-year survival \&lt;20%). Endoscopic ultrasound with fine needle aspiration (EUS/FNA) is the common examination for all patients with suspicious pancreatic mass. A method was recently developed : it preserves the sanitary sample, named EXPEL, which allows standard pathology examination and OMICS analyzes from the "rinse" liquid. After EUS/FNA in clinical practice, the content of the needle is rinsed in CytoLytÂ® preservative solution. After cytofiltration, this liquid is systematically discarded.
Based on the EXPEL concept, we hypothesise that this all-patients inclusive approach ("Modified EXPEL" procedure) combined with the methodology to access proteomic and metabolomics information in these original samples will allow us to identify a series of clinically useful marker signatures that will ultimately be measurable, non-invasively, in the patient blood.</t>
  </si>
  <si>
    <t>PanEXPEL2</t>
  </si>
  <si>
    <t>https://clinicaltrials.gov/study/NCT04370574</t>
  </si>
  <si>
    <t>Discovery of Soluble Biomarkers for Pancreatic Cancer Using Innovative All-Patient Inclusive Methodology</t>
  </si>
  <si>
    <t>NCT04370574</t>
  </si>
  <si>
    <t>Herlev &amp; Gentofte Hospital, Herlev, 2730, Denmark</t>
  </si>
  <si>
    <t>GI 0815</t>
  </si>
  <si>
    <t>Inna Chen, MD</t>
  </si>
  <si>
    <t>Diagnostic biomarkers, Biomarker analyses include, but are not limited to a range of molecules with different characteristics such as DNA, Single Nucleotide Polymorphism (SNPs), RNA, microRNA, proteins and metabolites., baseline|Prognostic biomarkers, Biomarker analyses include, but are not limited to a range of molecules with different characteristics such as DNA, Single Nucleotide Polymorphism (SNPs), RNA, microRNA, proteins and metabolites., baseline and through study completion, an average of 1 year|Predictive biomarkers, Biomarker analyses include, but are not limited to a range of molecules with different characteristics such as DNA, Single Nucleotide Polymorphism (SNPs), RNA, microRNA, proteins and metabolites., baseline and through study completion, an average of 1 year</t>
  </si>
  <si>
    <t>No validated biomarkers to identify PC at an early stage and to predict treatment outcomes in the individual patient exist. The objective of the present study is to find diagnostic, prognostic and predictive biomarkers.</t>
  </si>
  <si>
    <t>BIOPAC</t>
  </si>
  <si>
    <t>https://clinicaltrials.gov/study/NCT03311776</t>
  </si>
  <si>
    <t>BIOmarkers in Patients With Pancreatic Cancer ("BIOPAC")</t>
  </si>
  <si>
    <t>NCT03311776</t>
  </si>
  <si>
    <t>Linkou Chang Gung Memorial Hospital, Taoyuan District, 333, Taiwan</t>
  </si>
  <si>
    <t>202500693B0</t>
  </si>
  <si>
    <t>Chang Gung Memorial Hospital</t>
  </si>
  <si>
    <t>Development of a multi-parameter stratification model, An integrative prediction model combining metabolomic, immune, and microbiome data will be developed and tested for its accuracy in stratifying patients based on expected treatment response and survival., Model development and internal validation to be completed by study end (up to 30 months after first patient enrollment).</t>
  </si>
  <si>
    <t>Correlation between immune-microbiome landscape and treatment outcomes, Immune cell phenotyping and 16S rRNA microbiome sequencing will be conducted to identify immunological and microbial profiles associated with clinical response and progression-free survival., At baseline (prior to treatment initiation); progression-free survival assessed through study completion (up to 18 months).</t>
  </si>
  <si>
    <t>Treatment response classification based on metabolomic profiles, Metabolite signatures will be analyzed for their association with clinical treatment response, defined by radiographic response or disease control. Profiles will be used to classify patients into metabolic phenotypes predictive of therapeutic response., At baseline (prior to treatment initiation) and at first radiographic evaluation (8-12 weeks after treatment initiation).</t>
  </si>
  <si>
    <t>OTHER: Collecting biospecimens</t>
  </si>
  <si>
    <t>Brief Summary
The goal of this observational study is to identify biomarkers and develop a personalised treatment stratification model for patients with unresectable pancreatic ductal adenocarcinoma (PDAC) in Taiwan. The main questions it aims to answer are:
* What serum metabolomic profiles predict treatment response and patient survival?
* How do immune response markers and gut microbiome composition correlate with therapeutic outcomes?
* Can a combined multi-omic stratification algorithm enhance personalised therapy planning?
Participants, who have been diagnosed with unresectable locally advanced or metastatic PDAC and are undergoing systemic therapy and chemoradiotherapy, will:
* Provide serum samples for comprehensive metabolomic profiling via high-performance liquid chromatography-mass spectrometry.
* Undergo immune profiling through flow cytometry.
* Provide stool samples for gut microbiome analysis using 16S rRNA sequencing.
* Be followed longitudinally to correlate these multi-omic findings with clinical outcomes.
Researchers anticipate that integrating these multi-omic analyses will facilitate personalised therapy approaches, potentially improving patient outcomes.</t>
  </si>
  <si>
    <t>https://clinicaltrials.gov/study/NCT07036978</t>
  </si>
  <si>
    <t>Metabolomic and Immune-Microbiome Profiling for Unresectable Pancreatic Cancer</t>
  </si>
  <si>
    <t>NCT07036978</t>
  </si>
  <si>
    <t>Beacon Hospital, Dublin, Dublin 18, Ireland|Our Lady of Lourdes Hospital Drogheda, Drogheda, Louth, Ireland|Bon Secours, Cork, Ireland|Beaumont Hospital, Dublin, Ireland|St Vincent's Hospital, Dublin, Ireland|Galway University Hospital, Galway, Ireland|Midwestern Regional Hospital, Limerick, Ireland|Adelaide Meath National Childrens Hospital, Tallaght, 24, Ireland|Waterford Regional Hospital, Waterford, Ireland</t>
  </si>
  <si>
    <t>CTRIAL-IE (ICORG) 12-31</t>
  </si>
  <si>
    <t>Rate of progression free survival, To discover plasma biomarkers that are predictive for response to treatment as defined by progression free survival, Blood samples analysed up to 2 year follow up, estimated 4 years in total|Accuracy, sensitivity, specificity and concordance index, Aim to validate a panel of predictive plasma biomarkers proving its accuracy, sensitivity, specificity and to investigate their expression at tissue level gaining a further understanding of cancer and/or host related proteins in disease response and progression, For the duration of study, expected 4 years</t>
  </si>
  <si>
    <t>Time to disease recurrence, Identify plasma biomarkers that are predictive for response to treatment as defined by time to recurrence, Blood samples analysed up to 2 year follow up, estimated 4 years in total</t>
  </si>
  <si>
    <t>This is an exploratory, translational, non-interventional and multi-centre clinical study. The aim of the study is to identify predictive plasma biomarkers of response to chemotherapy in PDAC.</t>
  </si>
  <si>
    <t>https://clinicaltrials.gov/study/NCT02050997</t>
  </si>
  <si>
    <t>Plasma Biomarkers P-DAC, V1</t>
  </si>
  <si>
    <t>NCT02050997</t>
  </si>
  <si>
    <t>JJDB-SR-2021-04</t>
  </si>
  <si>
    <t>Proteomic analysis of tumor tissue samples, Proteomic analysis of tumor tissue samples from patients with pancreatic cancer, 2 years|Proteomic analysis of blood and urine, Proteomic analysis of blood and urine in healthy volunteers and patients with pancreatic cancer, 1 year</t>
  </si>
  <si>
    <t>Proteomics|Pancreatic Cancer|Prognostic Biomarkers</t>
  </si>
  <si>
    <t>Sequence I (Retrospective study: proteomic analysis of pathological specimens and information collection of previous patients with pancreatic cancer) Sequence 2 (Non-interventional prospective study, sample and information collection in patients with pancreatic cancer) Sequence 3 (Non-intervention study, healthy subjects sample and information collection)</t>
  </si>
  <si>
    <t>https://clinicaltrials.gov/study/NCT05289895</t>
  </si>
  <si>
    <t>Prognostic Biomarkers of Pancreatic Cancer Based on Proteomic Techniques</t>
  </si>
  <si>
    <t>NCT05289895</t>
  </si>
  <si>
    <t>Seoul National University Hospital, Seoul, Jongno-gu, 03080, South Korea</t>
  </si>
  <si>
    <t>1704-108-847</t>
  </si>
  <si>
    <t>Ji Kon Ryu</t>
  </si>
  <si>
    <t>Overall survival rate according to the amount of blood circulating tumor DNA, Overall survival rate according to the amount of blood circulating tumor DNA, 48mo|K-ras mutation, The concordance rate of K-ras mutation in EUS-FNA specimen and K-ras mutation in blood circulating tumor DNA, 48 months|Overall survival rate (EUS-FNA), Overall survival rate with or without K-ras mutation of EUS-FNA specimen, 48 months|Overall survival rate (K-ras mutation type, circulating tumor DNA), Overall survival rate according to K-ras mutation type in blood circulating tumor DNA, 48 months|Overall survival rate (K-ras mutation type, EUS-FNA), Overall survival rate according to K-ras mutation type in EUS-FNA specimen, 48 months</t>
  </si>
  <si>
    <t>Overall survival rate, Comparison of overall survival rates between patients with and without blood-circulating tumor DNA, 48 months</t>
  </si>
  <si>
    <t>The aim of this study is to determine the usefulness of circulating tumor DNA as a prognostic factor in patients with pancreatic cancer.</t>
  </si>
  <si>
    <t>https://clinicaltrials.gov/study/NCT03214991</t>
  </si>
  <si>
    <t>Circulating Tumor DNA as a Prognostic Marker in Patients With Pancreatic Cancer</t>
  </si>
  <si>
    <t>NCT03214991</t>
  </si>
  <si>
    <t>Phase I Clinical Research Center, Qingdao, Shandong, 266003, China</t>
  </si>
  <si>
    <t>JJDB-SR-2021-02</t>
  </si>
  <si>
    <t>Differentially expressed proteins in tumor and paracancer tissues, Two dimensional gel electrophoresis, mass spectrometry and other techniques were used to separate and compare pancreatic cancer tissues and normal adjacent tissues to search for differentially expressed proteins., 180 Days</t>
  </si>
  <si>
    <t>Patients</t>
  </si>
  <si>
    <t>In this study, we will use high-throughput proteomics techniques to search for biomarkers of post-operative prognosis of pancreatic cancer in samples of patients who have been diagnosed with pancreatic cancer through bioinformatics analysis.</t>
  </si>
  <si>
    <t>https://clinicaltrials.gov/study/NCT05088161</t>
  </si>
  <si>
    <t>Prognostic Biomarkers of Pancreatic Cancer Based on Proteomics Techniques</t>
  </si>
  <si>
    <t>NCT05088161</t>
  </si>
  <si>
    <t>Department of Surgery, Military University Hospital in Prague, Prague, 16902, Czechia</t>
  </si>
  <si>
    <t>Military University Hospital in Prague, Czech Republic</t>
  </si>
  <si>
    <t>Charles University, Czech Republic</t>
  </si>
  <si>
    <t>Plasmatic levels of mRNA, miRNA, S100 proteins, siRNA, exoRNA., ng/ml, During the surgery: 3, 8, 13, 18 minutes after secretin administration; 3, 6 and 12 months after surgery.</t>
  </si>
  <si>
    <t>Plasmatic level of circulating tumor DNA, ng/ml, During the surgery: 3, 8, 13, 18 minutes after secretin administration; 3, 6 and 12 months after surgery</t>
  </si>
  <si>
    <t>OTHER: Intravenously administered secretin</t>
  </si>
  <si>
    <t>Pancreatic Adenocarcinoma|Pancreatic Cancer</t>
  </si>
  <si>
    <t>The goal of this study is to assess the influence of pancreatic secretion stimulation by intravenously administered secretin on circulating tumor DNA in patients with pancreatic ductal adenocarcinoma. Additional aim of the study is to analyse a role of specific biomarkers in determining the prognosis of this disease. The main question o answer is:
Does intravenous secretin administration potentiate the release of circulating tumor DNA in patients with pancreatis ductal adenocarcinoma?
Additional question is:
Is there a biomarker specific and sensitive enough to help to predict the prognosis and the at the time status of the disease?
Participants scheduled for surgical treament due to pancreatic ductal adenocarcinoma will be included and stimulated with intravenously administered secretin, their peripheral blood samples will then be analyzed for ctDNA levels.</t>
  </si>
  <si>
    <t>https://clinicaltrials.gov/study/NCT06807112</t>
  </si>
  <si>
    <t>The Influence of Secretin Stimulated Pancreatic Secretion on ctDNA Expression in Patients With Pancreatic Ductal Adenocarcinoma: The Role of Biomarkers in Determining the Prognosis of Pancreatic Ductal Adenocarcinoma</t>
  </si>
  <si>
    <t>NCT06807112</t>
  </si>
  <si>
    <t>University Hospital Leuven, Leuven, Vlaams-Brabant, 3000, Belgium</t>
  </si>
  <si>
    <t>2008-08</t>
  </si>
  <si>
    <t>BT-PDAC-SP</t>
  </si>
  <si>
    <t>University Hospital, Gasthuisberg</t>
  </si>
  <si>
    <t>Characterization of side population (SP) cells in pancreatic ductal adenocarcinoma (PDAC)</t>
  </si>
  <si>
    <t>Neoplasm|Pancreas</t>
  </si>
  <si>
    <t>In the current project we aim to study the oncological process of pancreatic cancer, from a perspective of the CSC-theory and in particular through the 'side population' (SP)-approach. The SP seems to be enriched for CSC and doesn't a priori exclude any CSC-subpopulation. After isolation from pancreatic cancer resection specimens, SP cells will be characterized by gene-expression profiling based on microarray analysis. We'll identify markers and pathways (with emphasis for stem cell and cancer -related ones) that are differentially expressed in SP versus the rest of tumour cells (the 'main population' or MP). In order to assess the prognostic relevance of the SP, we'll study these genes using the high-throughput Nanostring technology in about 200 snap-frozen PDAC resection specimens of patients from our prospective database. Finally, two monoclonal antibodies (mAB) will be tested as novel therapeutic agents in vivo (mouse model), wherein the choice of mAB will be based on prognostically relevant molecular targets and pathways obtained from the Nanostring results.</t>
  </si>
  <si>
    <t>https://clinicaltrials.gov/study/NCT00936104</t>
  </si>
  <si>
    <t>Side Population in Pancreatic Ductal Adenocarcinoma (PDAC)</t>
  </si>
  <si>
    <t>NCT00936104</t>
  </si>
  <si>
    <t>National Cancer Institute of Milan, Milan, 20133, Italy</t>
  </si>
  <si>
    <t>2023-09</t>
  </si>
  <si>
    <t>2023-05</t>
  </si>
  <si>
    <t>217/20</t>
  </si>
  <si>
    <t>TCGA comparison, Comparison of the gene expression profile found at DSP with the TCGA database in order to confirm the clinical relevance of the identified gene expression pattern associated to prognostically favorable tumors, 19/09/2022-29/09/2023|Clinical, biological and pathological factors, Identification of clinical, biological and pathological prognostic factors associated to favorable prognosis (â‰¥60-month RFS) after radical surgery for pancreatic adenocarcinoma, 19/09/2022-29/09/2023|External validation of gene expression profile, External validation of the identified gene expression profile through gene expression analysis of surgical samples from patients undergoing radical surgery for pancreatic adenocarcinoma in a different institution, 19/09/2022-29/09/2023</t>
  </si>
  <si>
    <t>Favorable-prognosis gene expression pattern, Identification of DSP gene aberrations associated to favorable prognosis (â‰¥60-month RFS) after radical surgery for pancreatic and ampullary adenocarcinoma, through comparison of prognostically favorable and unfavorable gene expression profiles found in different tumor and microenvironment compartments., 19/09/2022-29/09/2023</t>
  </si>
  <si>
    <t>Resectable Pancreatic Adenocarcinoma</t>
  </si>
  <si>
    <t>The study aims at evaluating spatially resolved gene expression profiles of pancreatic and ampullary adenocarcinoma at favorable prognosis after surgical resection, in order to identify molecular features associated to a less aggressive biologic behavior that may benefit from upfront surgery.</t>
  </si>
  <si>
    <t>https://clinicaltrials.gov/study/NCT05754788</t>
  </si>
  <si>
    <t>Gene Expression Profile of Resected Pancreatic and Ampullary Adenocarcinoma at Favorable Prognosis</t>
  </si>
  <si>
    <t>NCT05754788</t>
  </si>
  <si>
    <t>Johns Hopkins Sidney Kimmel Comprehensive Cancer Center, Baltimore, Maryland, 21231, United States|Dana Farber Cancer Institute, Boston, Massachusetts, 02215, United States|Northwell Health, New Hyde Park, New York, 11042, United States|Memorial Sloan Kettering Cancer Center, New York, New York, 10065, United States|BC Cancer Agency Vancouver, Vancouver, British Columbia, V5Z 1L8, Canada|Princess Margaret Cancer Centre, Toronto, Ontario, M5G 2N9, Canada</t>
  </si>
  <si>
    <t>PASS-01|CAPCR ID: 20-5105</t>
  </si>
  <si>
    <t>Johns Hopkins University|Cold Spring Harbor Laboratory|Ontario Institute for Cancer Research|Dana-Farber Cancer Institute|Memorial Sloan Kettering Cancer Center|Stand Up To Cancer</t>
  </si>
  <si>
    <t>ORR by RECIST 1.1 and duration of response in patients receiving mFFX or GA, percentage of patient's measurable disease who have achieved either complete response (CR) or partial response (PR), 2-4 years|Overall survival (OS) associated with mFFX or GA profiles, signatures and pharmacotyping, 2-4 years|GATA6 as a biomarker of response to mFFX or GA, 2-4 years|â€¢ Concordance between organoid transcriptomic profiles (RNAseq) and patient transcriptomic profiles (descriptive statistics), 2-4 years|â€¢ Concordance between chemotherapy sensitivity signature predictions and response to first line treatment (descriptive statistics)., 2-4 years|â€¢ Correlation of individual tumour cytokeratins (eg. CK5 and CK17 expression) with chemotherapy response and resistance, 2-4 years|Cell free circulating tumor (ct) DNA analysis (including KRAS mutational status), 2-4 years|Cluster Tendency analysis using artificial neural networks and radiomic methods combined, 2-4 years</t>
  </si>
  <si>
    <t>Progression free survival(PFS) in mFFX and GA arms pancreatic ductal adenocarcinoma (PDAC) in a randomized phase II trial., Time from the date of randomization to progression based on the radiology assessment of response using RECIST v1.1, or death, whichever is earlier, 2-4 years</t>
  </si>
  <si>
    <t>DRUG: Folfirinox|DRUG: Gemcitabine/nab-paclitaxel</t>
  </si>
  <si>
    <t>Pancreatic Cancer Metastatic|Pancreatic Ductal Adenocarcinoma|Advanced Pancreatic Cancer</t>
  </si>
  <si>
    <t>This is a randomized multicentre phase II trial with a large translational component. The trial will evaluate the two standard chemotherapy regimens: modified folfirinox (mFFX) and gemcitabine/nab-paclitaxel (GA), in patients with untreated metastatic pancreatic ductal adenocarcinoma. Integrated into this phase II trial are a number of laboratory components including molecular profiling, patient derived organoid establishment, and drug testing sensitivity and other biomarkers.</t>
  </si>
  <si>
    <t>PASS-01</t>
  </si>
  <si>
    <t>https://clinicaltrials.gov/study/NCT04469556</t>
  </si>
  <si>
    <t>Pancreatic Adenocarcinoma Signature Stratification for Treatment</t>
  </si>
  <si>
    <t>NCT04469556</t>
  </si>
  <si>
    <t>AOUI Verona, Verona, 37134, Italy</t>
  </si>
  <si>
    <t>Disease relapse, disease relapse at 2 years after surgery, 2 years</t>
  </si>
  <si>
    <t>OTHER: ctDNA analysis</t>
  </si>
  <si>
    <t>The main objective is the evaluation of the prognostic value of ctDNA (circulating tumor DNA) as a marker of surgical futility in patients with operable PDAC.</t>
  </si>
  <si>
    <t>CASPER</t>
  </si>
  <si>
    <t>https://clinicaltrials.gov/study/NCT05853198</t>
  </si>
  <si>
    <t>Circulating Tumor DNA as Surgical Biomarker in Patients With PancrEatic Adenocarcinoma for Statement of Resectability</t>
  </si>
  <si>
    <t>NCT05853198</t>
  </si>
  <si>
    <t>Damien JOLLY, Reims, France</t>
  </si>
  <si>
    <t>PA20113</t>
  </si>
  <si>
    <t>CHU de Reims</t>
  </si>
  <si>
    <t>RPSA serum concentration, The RPSA serum concentration is assessed with commercially available RPSA ELISA assay (MyBioSource - MBS9137288)., Day 0</t>
  </si>
  <si>
    <t>PDAC (Pancreatic ductal adenocarcinoma) represents 90% of pancreatic tumors. The prognosis of PDAC remains poor at this time. Its management is based on surgery for early stages, associated with neoadjuvant and adjuvant chemotherapy. However, around 80% of patients will relapse after surgery. There is a lack of efficient biological biomarkers of PDAC, especially for prognosis. To date, CA19-9 is commonly used despite its lack of sensitivity and specificity.
Ribosomal protein SA (RPSA) is a transmembrane receptor localized at the cell surface but also in the cytosolic and nuclear regions. RPSA interacts with many proteins in the extracellular matrix (ECM), including laminin-1 and elastin. RPSA in involved in different cellular functions such as cell adhesion, migration, proliferation and differentiation. The expression of RPSA is increased in many cancers including breast, lung, prostate, pancreatic, etc. It could represent a molecular biomarker of tumor invasion and metastatic abilities. Moreover, the concentration of RPSA could be measured in the serum of patients with PDAC. Recent data suggest that a modification of the RPSA concentration could be a prognostic biomarker of PDAC.</t>
  </si>
  <si>
    <t>PaCaBioMarkeR</t>
  </si>
  <si>
    <t>https://clinicaltrials.gov/study/NCT04575363</t>
  </si>
  <si>
    <t>RPSA as a Potential Prognostic Biomarker of Pancreatic Cancer</t>
  </si>
  <si>
    <t>NCT04575363</t>
  </si>
  <si>
    <t>Locations</t>
  </si>
  <si>
    <t>Last Update Posted</t>
  </si>
  <si>
    <t>Results First Posted</t>
  </si>
  <si>
    <t>First Posted</t>
  </si>
  <si>
    <t>Completion Date</t>
  </si>
  <si>
    <t>Primary Completion Date</t>
  </si>
  <si>
    <t>Start Date</t>
  </si>
  <si>
    <t>Other IDs</t>
  </si>
  <si>
    <t>Study Design</t>
  </si>
  <si>
    <t>Study Type</t>
  </si>
  <si>
    <t>Funder Type</t>
  </si>
  <si>
    <t>Enrollment</t>
  </si>
  <si>
    <t>Phases</t>
  </si>
  <si>
    <t>Age</t>
  </si>
  <si>
    <t>Sex</t>
  </si>
  <si>
    <t>Collaborators</t>
  </si>
  <si>
    <t>Sponsor</t>
  </si>
  <si>
    <t>Other Outcome Measures</t>
  </si>
  <si>
    <t>Secondary Outcome Measures</t>
  </si>
  <si>
    <t>Primary Outcome Measures</t>
  </si>
  <si>
    <t>Interventions</t>
  </si>
  <si>
    <t>Conditions</t>
  </si>
  <si>
    <t>Study Results</t>
  </si>
  <si>
    <t>Brief Summary</t>
  </si>
  <si>
    <t>Study Status</t>
  </si>
  <si>
    <t>Acronym</t>
  </si>
  <si>
    <t>Study URL</t>
  </si>
  <si>
    <t>Study Title</t>
  </si>
  <si>
    <t>Evidence Generation &amp; Data Extraction</t>
  </si>
  <si>
    <t>Vassiliki Tarara MSc MBA</t>
  </si>
  <si>
    <t>Karamitrousis Evangelos MD PhD</t>
  </si>
  <si>
    <t>Contact: Karamitrousis Evangelos,MD, PhD</t>
  </si>
  <si>
    <t>vkaramitrousis@gmail.com</t>
  </si>
  <si>
    <t xml:space="preserve">Developed by </t>
  </si>
  <si>
    <t>Step</t>
  </si>
  <si>
    <t>Results</t>
  </si>
  <si>
    <t xml:space="preserve">Search Strings </t>
  </si>
  <si>
    <t>#1</t>
  </si>
  <si>
    <t>Filters:</t>
  </si>
  <si>
    <t>Human studies</t>
  </si>
  <si>
    <t>English Language</t>
  </si>
  <si>
    <t xml:space="preserve">Filters </t>
  </si>
  <si>
    <t xml:space="preserve">research articles </t>
  </si>
  <si>
    <t>TOTAL:</t>
  </si>
  <si>
    <t>("Pancreatic Neoplasms"[Mesh] OR "pancreatic ductal adenocarcinoma" OR PDAC OR "pancreatic cancer") AND ("Transcriptome"[Mesh] OR "Proteomics"[Mesh] OR transcriptomic* OR RNA-seq OR proteomic* OR "gene expression profiling") AND ("Biomarkers, Tumor"[Mesh] OR biomarker* OR "molecular subtype*" OR heterogeneity OR signature*) AND ("Prognosis"[Mesh] OR "Survival Analysis"[Mesh] OR survival OR prognostic OR outcome*)</t>
  </si>
  <si>
    <t>(TITLE:"pancreatic ductal adenocarcinoma" OR ABSTRACT:"pancreatic ductal adenocarcinoma" OR TITLE:PDAC OR ABSTRACT:PDAC)
AND (TITLE:transcriptomic* OR ABSTRACT:transcriptomic* OR TITLE:"gene expression" OR ABSTRACT:"gene expression" OR TITLE:proteomic* OR ABSTRACT:proteomic*) AND (TITLE:survival OR ABSTRACT:survival OR TITLE:prognos* OR ABSTRACT:prognos*) AND (TITLE:biomarker* OR ABSTRACT:biomarker* OR TITLE:signature OR ABSTRACT:signature OR TITLE:subtype OR ABSTRACT:subtype)</t>
  </si>
  <si>
    <t>AREA[ConditionSearch] ("pancreatic cancer" OR "pancreatic ductal adenocarcinoma" OR PDAC) AND (AREA[BriefTitle] (biomarker OR biomarkers OR genomics OR transcriptomics OR proteomics OR "molecular profiling" OR "molecular signature" OR "gene expression") OR AREA[OfficialTitle] (biomarker OR biomarkers OR genomics OR transcriptomics OR proteomics OR "molecular profiling" OR "molecular signature" OR "gene expression") OR AREA[BriefSummary] ("gene expression profiling" OR "molecular profiling" OR "tumor profiling" OR "genomic analysis" OR "proteomic analysis" OR biomarker OR biomarkers) OR AREA[DetailedDescription] ("gene expression profiling" OR "molecular profiling" OR "tumor profiling" OR "genomic analysis" OR "proteomic analysis" OR biomarker OR biomarkers)) AND (AREA[PrimaryOutcomeMeasure] (survival OR "overall survival" OR prognosis OR prognostic) OR AREA[SecondaryOutcomeMeasure] (survival OR "overall survival" OR prognosis OR prognostic) OR AREA[BriefSummary] (survival OR prognosis OR prognostic) OR AREA[DetailedDescription] (survival OR prognosis OR prognostic))</t>
  </si>
  <si>
    <t>Published in the last 1 year (from 01/01/2025 to 03/06/2026)</t>
  </si>
  <si>
    <t xml:space="preserve">2025 - 2026 </t>
  </si>
  <si>
    <t>Criteria</t>
  </si>
  <si>
    <t>Inclusion</t>
  </si>
  <si>
    <t>Exclusion</t>
  </si>
  <si>
    <t>Abstract/ full article review</t>
  </si>
  <si>
    <t>Population</t>
  </si>
  <si>
    <t>Treatment/ Intervention</t>
  </si>
  <si>
    <t>Comparator</t>
  </si>
  <si>
    <t>Outcomes</t>
  </si>
  <si>
    <t>*Systematic literature reviews and (network) meta-analysis are excluded from data extraction since the pooled results cannot be used in this analysis. However, good quality (network) meta-analyses and systematic literature reviews (i.e., Cochrane reviews) will be used for cross-checking of references if the search did not omit any relevant articles. Randomised control studies are usually not captured in the electronic searches and if captured, they are excluded on the basis of no outcomes of interest as they do not record treatment data.</t>
  </si>
  <si>
    <t>Research question:</t>
  </si>
  <si>
    <t>Pubmed Search Strategy to Identify Studies on Clinical Trials related management of PDAC (searches run on 6 March 2026)</t>
  </si>
  <si>
    <t>Clinical Trials.gov Search Strategy to Identify Studies on Clinical Trials related management of PDAC (searches run on 6 March 2026)</t>
  </si>
  <si>
    <t>Europe PMC Search Strategy to Identify Studies on Clinical Trials related management of PDAC (searches run on 6 March 2026)</t>
  </si>
  <si>
    <t>NCT Code</t>
  </si>
  <si>
    <t>YEAR</t>
  </si>
  <si>
    <t>Year</t>
  </si>
  <si>
    <t>Y. Zhang; Y. Du; J. Wang; D. Wang; J. Li; J. Zhang; Y. Zhao; S. Sun; H. Sun; J. Qi; R. Bao; C. Shao; M. Zhang; X. He; L. Zhang; C. Zhou; D. Wang; B. Su; D. Zou; Y. Ye</t>
  </si>
  <si>
    <t>Hao Yang; Yukun Li; Jing Su; Haiyan Zhang; Wenxin Zhu; Kanger Shen; Wei Xu</t>
  </si>
  <si>
    <t>K. Yamazaki; H. Mizukami; T. Yamada; Y. Hara; H. Tamba; Y. Tatara; Z. Wang; A. Itaya; H. Kushibiki; M. Ryuzaki; T. Sasaki; H. Ruike; S. Ogasawara; Y. Tu; K. Ishido; K. Itoh; K. Hakamada</t>
  </si>
  <si>
    <t>Long-standing diabetes mellitus (long-DM) (≧3 years) is associated with worse clinical outcomes in patients with pancreatic ductal adenocarcinoma (PDAC). Emerging evidence suggests that epigenetic alterations may contribute to this association; however, the underlying mechanisms remain largely unclear. This study aimed to elucidate the role of the tumor-suppressive long noncoding RNA maternally expressed gene 3 (MEG3) and related molecules in the development of PDAC with long-DM. A total of 117 patients who underwent surgical resection for PDAC at Hirosaki University Hospital were retrospectively analyzed. Histopathological assessment followed World Health Organization criteria and the Union for International Cancer Control tumor-node-metastasis classification. Promoter methylation of MEG3 was assessed via methylation-specific PCR using formalin-fixed paraffin-embedded tissue. MEG3 expression levels were assessed by real-time quantitative PCR. Additionally, proteomic profiling was performed using liquid chromatography-tandem mass spectrometry on formalin-fixed paraffin-embedded tissue samples. Among the 117 cases with PDAC, patients with long-DM exhibited significantly poorer tumor differentiation and reduced cancer-specific survival. MEG3 promoter methylation was more prevalent in patients with long-DM. MEG3 methylation was correlated with reduced MEG3 expression, increased venous invasion, higher recurrence rates, and worse prognosis. Proteomic analysis and protein structure prediction tool revealed F11 receptor (F11R) as a potential downstream effector of MEG3. F11R protein expression levels were evaluated using semiquantitative immunohistochemistry. Higher F11R expression was observed in patients with long-DM, correlating with poor histologic differentiation and unfavorable outcomes. Patients with PDAC showing simultaneous MEG3 methylation and F11R high expression were more likely to have long-DM, with additive effects of these changes and tumor recurrence. Our results demonstrated that MEG3 and its potential downstream regulator, F11R, could be involved in PDAC progression, particularly in patients with long-DM. The findings underscore the clinical significance of epigenetic regulation in DM-related PDAC, suggesting novel targets, such as MEG3 and F11R, for potential therapeutic intervention.</t>
  </si>
  <si>
    <t>Z. Xie; Y. Fang; J. Huang; J. Shen; J. Li; H. Li; M. Zeng; Q. Tang; Q. Zhu; J. Zhou; M. Hong; Y. Xu; H. Sun</t>
  </si>
  <si>
    <t>10.1097/js9.0000000000004732</t>
  </si>
  <si>
    <t>F. Wu; X. Cai; Z. Qian; G. Song; X. Zhang; T. Ding; W. Xu; W. Wang</t>
  </si>
  <si>
    <t>X. Wang; K. Shinjo; K. Kumegawa; R. Maruyama; S. Mii; Y. Shiraki; T. Nishimura; Y. Murofushi; M. Suzuki; T. Kabasawa; M. Futakuchi; A. Kanai; Y. Suzuki; A. Enomoto; Y. Kondo</t>
  </si>
  <si>
    <t>J. Wang; K. Xu; L. Xu; J. Geng; C. Liu; X. Gu; X. Li</t>
  </si>
  <si>
    <t>10.2147/cmar.S573143</t>
  </si>
  <si>
    <t>J. Wang; H. Gao; B. Chen; Q. Liu; S. Wang; J. Wang; Y. Hao; R. Duan; L. Zhao; Z. Liang; Y. Wei; D. Huang</t>
  </si>
  <si>
    <t>C. J. Vellan; K. Peng Soon; A. Abdul Aziz; J. Jacqueline Jayapalan</t>
  </si>
  <si>
    <t>V. Thiel; W. M. Nadler; A. Kerner; L. Kuhlmann; M. Reitberger; T. Vorberg; P. Schwerd-Kleine; E. Noll; N. A. Giese; H. Y. Yen; K. Steiger; V. Vogel; C. Klein; T. Hackert; R. Koschny; C. A. Opitz; A. Trumpp; M. R. Sprick; C. Rösli</t>
  </si>
  <si>
    <t>10.1097/mpa.0000000000002553</t>
  </si>
  <si>
    <t>M. Takamatsu; M. Tanaka; Y. Masugi; Y. Inoue; H. Nagano; T. N. Le; K. Nishida; Y. Sawa; K. Sugiura; Y. Kawaguchi; Y. Kazami; Y. Nakai; T. Hamada; T. Suzuki; K. Hara; Y. Kurebayashi; T. Takeda; N. Sasahira; Y. Uematsu; S. Uemura; M. Fujishiro; K. Hasegawa; M. Kitago; Y. Takahashi; S. Sekine; T. Ushiku; K. Takeuchi</t>
  </si>
  <si>
    <t>R. Stubbins; B. Li; M. Vasquez; B. K. Gorman; J. Zambelas; K. Allenson; A. Dhala; W. Dong; H. Zhao; S. Wong</t>
  </si>
  <si>
    <t>J. Shi; X. Wang; Y. Tang; S. Meng; Z. Zhang; P. Lu; J. Xu; F. Yu; X. Wang; Z. Wang; Y. Sun; J. Xue</t>
  </si>
  <si>
    <t>T. Sandhya; S. Kumari; A. Meghapriya; V. K. C. Manam; G. P. Nagaraju; M. Srilatha</t>
  </si>
  <si>
    <t>G. S. Roth; J. Cros; C. Neuzillet; E. Barbier; M. Guarssifi; A. Bennacer; M. Ducreux; M. Muller; J. Edeline; S. Manfredi; N. Williet; N. Dusetti; P. Laurent-Puig; V. Ruffino; B. Chanez; R. Nicolle; J. Taieb; D. Malka</t>
  </si>
  <si>
    <t>Y. Pei; M. Cheng; T. Yu; W. Ma; X. Sun; J. Zhang; J. Li; W. Li; Y. Zhou; H. Hu; Y. Qi; Y. Liu; Y. Wang</t>
  </si>
  <si>
    <t>Z. Pan; L. Kong; F. Shi; K. Ying; H. Xie; X. Wu; G. Lin; J. Yao; Z. Chen; Y. Wang; G. Chen; Q. Zhu</t>
  </si>
  <si>
    <t>Y. Ohara; H. Liu; P. Moreno; S. Suzuki; S. P. Hussain</t>
  </si>
  <si>
    <t>M. Nii; T. Hayata</t>
  </si>
  <si>
    <t>B. Nelson; L. Delgado-Coka; N. Marchenko; L. F. Escobar-Hoyos; K. R. Shroyer; A. Yurovsky; T. Ideker; G. Balázsi; T. MacCarthy; S. Powers</t>
  </si>
  <si>
    <t>Kentaro Miyake; Masanori Oshi; Akira Takenouchi; Kota Sahara; Jun Yamamoto; Yutaro Kikuchi; Yu Sawada; Yuki Homma; Ryusei Matsuyama; Itaru Endo</t>
  </si>
  <si>
    <t>High CDCP1 Expression Reflects Immune and Stromal Remodeling and Oncogenic Signaling in Pancreatic Ductal Adenocarcinoma</t>
  </si>
  <si>
    <t>Y. Miura; S. Ohnami; K. Ohshima; T. Nagashima; Y. Okamura; K. Hatakeyama; K. Urakami; Y. Akiyama; R. Ashida; K. Ohgi; Y. Kato; S. Otsuka; H. Dei; K. Uesaka; K. Yamaguchi; T. Sugiura</t>
  </si>
  <si>
    <t>B. Miao; T. M. Lih; Y. Hu; H. Zhang</t>
  </si>
  <si>
    <t>Muhammad Shahid Mehmood; Inbsaat Iqbal; Fatima Hajj</t>
  </si>
  <si>
    <t>Hannah Mearns; Jaclyn S. Long; Sergio Lilla; Kelly Hodge; Marcus J. G. W. Ladds; Colin Nixon; Paula Fernández-Palanca; Sara Zanivan; Pilar Acedo; Stephen P. Pereira; Kevin M. Ryan</t>
  </si>
  <si>
    <t>Paul Manoukian; Deni M. van Schie; Anne-Sophie van Schelt; Nienke P. M. Wassenaar; Mark P. G. Dings; Marjolein F. Lansbergen; Cynthia Waasdorp; Rodrigo Leite de Oliveira; Wjera V. Wickenhagen; Annemieke C. Heijboer; Jan Koster; Danny A. Zwijnenburg; Arantza Farina-Sarasqueta; Geert Kazemier; Johanna W. Wilmink; Jan Paul Medema; Hanneke W. M. van Laarhoven; Maarten F. Bijlsma</t>
  </si>
  <si>
    <t>Estrogen Production in Pancreatic Cancer Shapes a Tumor-Suppressive Stromal Microenvironment</t>
  </si>
  <si>
    <t>C. Lu; Y. He; L. Q. Zhang; J. Y. Miao; W. Wang</t>
  </si>
  <si>
    <t>Z. Liu; Q. Jiang; Y. Sun; Y. Song; B. Yu</t>
  </si>
  <si>
    <t>W. Liu; T. Kuang; K. Dong; M. Li; W. Deng; J. Yu</t>
  </si>
  <si>
    <t>F. Liu; Y. Zhou; Y. Xie; Z. Dong; C. Dao; J. Wang; Y. Li; Y. Guo; Z. Pan; F. Liang</t>
  </si>
  <si>
    <t>S. Lin; X. Yao; P. Guo; H. Shi; H. Luo; K. Ke; T. Teng; S. Weng</t>
  </si>
  <si>
    <t>Y. Liang; S. Ma; X. Chen; Y. Su; D. Zhong; H. Yan; Y. Chen; M. Wang; Z. Leng; X. Huang</t>
  </si>
  <si>
    <t>Luo Liang; Weidong Wang</t>
  </si>
  <si>
    <t>The impact of p53 mutation on tumor immune evasion: mechanistic insights and clinical implications</t>
  </si>
  <si>
    <t>J. Li; R. Wu; X. Jin; Y. Yang; K. Jiang; Y. Wang; S. Huang; S. Tondi; C. H. Lai; S. Dong; B. Sabanovic; M. Roberto; C. Wen; Y. Jiang; D. Fu; A. Aicher; B. Shen; C. Heeschen</t>
  </si>
  <si>
    <t>10.1158/0008-5472.Can-25-1001</t>
  </si>
  <si>
    <t>C. Li; C. Lu; Z. Ma; T. Zhao; M. Xiao; Z. Xu; Z. Sun; Q. Wu; L. Wang; L. Zhao</t>
  </si>
  <si>
    <t>S. Lehrer; P. H. Rheinstein</t>
  </si>
  <si>
    <t>H. Lee; A. Kim; K. Son; A. Choi; S. Cha; H. Shin; N. S. Kim; H. Lee</t>
  </si>
  <si>
    <t>Cancer cachexia is a debilitating syndrome characterized by progressive skeletal muscle wasting and systemic inflammation, primarily observed in patients with advanced-stage cancer. Cachexia severely impacts patients' quality of life and even increases mortality rates; however, effective therapeutic interventions remain elusive. To identify key mediators of muscle atrophy, we integrated &gt;100 bulk and single-cell transcriptomic datasets from diverse murine cachexia models, including colorectal, lung, and pancreatic cancer. This analysis identified leucine-rich α-2-glycoprotein 1 (Lrg1), as consistently upregulated in skeletal muscle endothelial cells across cachexia models and progressively increased during disease progression. Functional studies demonstrated that recombinant Lrg1 induced myotube atrophy in vitro, accompanied by reduced fusion index, shortened myotube length, and increased expression of the atrogenes such as MAFbx and MuRF1. Neutralization of Lrg1 or pharmacological inhibition of Stat3 prevented these effects. Our findings nominate Lrg1 as a candidate biomarker and potential therapeutic target for preventing skeletal muscle wasting in cancer cachexia.NEW &amp; NOTEWORTHY This study reports the first omics-based characterization of the CT-26 cancer cachexia model and shows transcriptomic concordance with other models. Integrative bulk and single-cell analyses identified Lrg1 as a gene highly expressed in endothelial cells and associated with muscle wasting. Functional assays indicated that extracellular Lrg1 activates Stat3 and induces myotube atrophy, whereas its neutralization or Stat3 inhibition prevented these effects. Lrg1 may therefore serve as a biomarker and therapeutic target in cancer cachexia.</t>
  </si>
  <si>
    <t>Y. Kuang; M. Jia; Y. Zhu; Z. Xiang</t>
  </si>
  <si>
    <t>Yanqi Ke; Ling Wang; Qicai Liu; Feng Gao</t>
  </si>
  <si>
    <t>X. Jin; X. Guan; Y. Mu; M. Wang; C. Wang</t>
  </si>
  <si>
    <t>Construction of a SEMA3 family-based model to predict prognosis and molecular subtypes in pancreatic ductal adenocarcinoma</t>
  </si>
  <si>
    <t>10.1007/s12672-026-04808-5</t>
  </si>
  <si>
    <t>P. Gupta; R. Murad; L. Ling; Y. Zhang; K. Duong-Polk; W. Huang; M. Scortegagna; S. Maganti; C. M. Galapate; C. Commisso</t>
  </si>
  <si>
    <t>10.1158/0008-5472.Can-25-1904</t>
  </si>
  <si>
    <t>O. Gulbey; T. Duran</t>
  </si>
  <si>
    <t>G. S. Gulati; D. Vasseur; R. Nawfal; S. Sotudian; K. Semaan; M. Eid; J. H. Seo; N. Phillips; J. J. Canniff; H. Savignano; S. B. Chhetri; Z. Jin; Y. Ou; M. A. Bani; G. M. Lee; R. Trowbridge; I. B. Epstein; G. Rickards; Prds Cordeiro; Z. Zhang; R. E. H. Chehade; B. James; C. Massard; A. Italiano; A. Hollebecque; J. C. Soria; F. André; C. Badoual; J. Bellmunt; H. Singh; A. J. Aguirre; B. M. Wolpin; T. K. Choueiri; S. C. Baca; M. L. Freedman</t>
  </si>
  <si>
    <t>W. L. Ge; C. Q. Hou; Q. Q. Zong; D. R. Li; Y. P. Peng; Q. Li</t>
  </si>
  <si>
    <t>Fan Gao; Zhe Tang; Jie Lian; Luting Zhang</t>
  </si>
  <si>
    <t>S. Dey; D. Pandya; T. Lo; R. Narbutas; B. Khandpur; P. Krumholtz; M. Shervinrad; K. Sullivan; D. August; S. Evans; S. Nair; N. Okby; G. Niland; R. C. Frank</t>
  </si>
  <si>
    <t>X. T. Cui; C. L. Li; X. Zhong; Y. K. Liu; S. G. Liu; Z. S. Wang</t>
  </si>
  <si>
    <t>U. Chianese; C. Papulino; G. Saggese; A. Ali; M. Ciotola; E. Lonardo; M. Cortese; G. Favale; A. Di Mauro; D. La Gioia; V. Golino; E. Sommella; P. Campiglia; R. Franco; F. Ciardiello; F. De Vita; V. Carafa; L. Altucci; R. Benedetti</t>
  </si>
  <si>
    <t>Pancreatic ductal adenocarcinoma is traditionally characterized as a glycolytic tumor. However, the extent and clinical relevance of its metabolic heterogeneity remain poorly understood. In this study, we investigated whether glycolytic activity follows a consistent expression pattern across pancreatic ductal adenocarcinoma patients and explored how metabolic diversity influences therapeutic responses. Using spatial transcriptomics of ex vivo primary human pancreatic ductal adenocarcinoma specimens, along with single-cell and bulk RNA sequencing, we mapped glycolytic heterogeneity within the tumor microenvironment. Patient-derived cell models representing distinct glycolytic phenotypes were employed to assess metabolic profiles and responses to glycolytic pathway inhibition. A multiomics approach-including metabolomics, proteomics, and lipidomics-was integrated through a robust bioinformatics pipeline to identify pathway-specific variations. Our findings revealed pronounced glycolytic heterogeneity across pancreatic ductal adenocarcinoma tumors, with distinct transcriptional profiles that maintained cellular identity and spatial architecture. These glycolytic patterns are associated with clinical outcomes, suggesting their potential as prognostic indicators. Functional studies confirmed differential sensitivity to metabolic inhibitors in organoids and demonstrated their safety across models, supporting the therapeutic relevance of glycolytic stratification. Overall, this study reveals clinically significant metabolic heterogeneity in pancreatic ductal adenocarcinoma and proposes a glycolysis-based framework for patient stratification, which could guide personalized metabolic therapies and advance precision oncology in pancreatic cancer.</t>
  </si>
  <si>
    <t>Z. S. Chen; T. S. Chang; W. J. Shen; S. J. Liu; C. Y. Wang; Y. K. Lee; W. H. Hsu; W. J. Wang</t>
  </si>
  <si>
    <t>Pancreatic adenocarcinoma (PAAD), the predominant form of pancreatic cancer, is highly aggressive and refractory to current therapies. The Amphoterin-Induced Gene and ORF (AMIGO) family encodes three structurally related type I transmembrane proteins (AMIGO1-3) containing leucine-rich repeat and immunoglobulin-like domains, which mediate cell adhesion and signaling. Although AMIGO proteins have been implicated in neural development and tumor progression, their functional relevance in PAAD remains unclear. Here we identify AMIGO2 as a key driver of PAAD progression through integrated transcriptomic, proteomic, and functional analyses. Multi-cohort datasets (ONCOMINE, TCGA) and immunohistochemistry revealed marked AMIGO2 overexpression in PAAD tissues, with recurrent genetic alterations (~11%) and strong association with poor relapse-free and overall survival. Functional enrichment of AMIGO2-correlated genes indicated activation of focal adhesion and PI3K/AKT signaling. Consistently, inhibition of AMIGO2 expression in pancreatic cancer cells reduced migration and invasion while restoring E-cadherin expression, indicating inhibition of epithelial mesenchymal transition. Protein profiling from the Human Protein Atlas further confirmed elevated AMIGO2 expression in tumors. Together, these findings demonstrate that AMIGO2 promotes PAAD aggressiveness by enhancing adhesion- and EMT-associated pathways, establishing it as a potential prognostic biomarker and therapeutic target in pancreatic cancer.</t>
  </si>
  <si>
    <t>Jihao Chen; Huaxin Pang; Jundan Wang; Junhua Guo; Ting Huang; Heran Zhou</t>
  </si>
  <si>
    <t>J. Chen; H. Pang; J. Wang; J. Guo; T. Huang; H. Zhou</t>
  </si>
  <si>
    <t>Y. Cai; T. Yue; Y. Ma; G. Liu; J. Zhang; L. Rong</t>
  </si>
  <si>
    <t>M. L. Blanke; P. V. Salachan; J. B. Georgsen; J. Fredsøe; B. Ulhøi; M. Borre; K. D. Sørensen</t>
  </si>
  <si>
    <t>Jhommara Bautista; Ricardo Bedón-Galarza; Francisco Martínez-Hidalgo; Martina Masache-Cruz; Melanie Benítez-Núñez; Camila Valencia-Arroyo; Andrés López-Cortés</t>
  </si>
  <si>
    <t>Decoding the microbial blueprint of pancreatic cancer</t>
  </si>
  <si>
    <t>M. C. Baker; S. Paul; G. V. Lewis; N. Goel; T. I. Huda; T. Singh; J. J. Song; G. Blanck</t>
  </si>
  <si>
    <t>C. Allgöwer; M. A. Mulaw; J. Nagai; S. Wiedenmann; E. A. Ringel; B. Ferrara; L. Piemonti; T. I. Maulana; L. T. Ferreira; A. Flinders; C. Teufel; L. Reichardt; P. B. Lopatta; D. Srinivasan; A. Lahusen; T. Seufferlein; N. T. Gaisa; A. Beck; J. Lindenmayer; M. K. Melzer; E. Zimmer; E. Roger; S. Heller; J. M. Löhr; S. Liebau; P. Loskill; Y. N. Lin; P. R. Camisa; C. Jorgensen; S. Crippa; M. Meier; M. Hohwieler; I. G. Costa; M. Breunig; A. Kleger</t>
  </si>
  <si>
    <t>A. R. Akbar; A. Levya; A. Esnakula; E. Hasanov; A. Noonan; U. Manne; V. Sahai; L. Meng; S. Tsai; A. Parwani; W. Chen; A. Manne; M. K. K. Niazi</t>
  </si>
  <si>
    <t>Qi Zou; Hailin Jiang; Qihui Sun; Qian Peng; Jie He; Keping Xie; Fang Wei</t>
  </si>
  <si>
    <t>Machine learning-driven prognostic model based on sphingolipid-related gene signature in pancreatic cancer: development and validation</t>
  </si>
  <si>
    <t>Nitzan Zohar; Ryan Maguire; Saed Khalilieh; Aditi Jain; Dmitriy Bosykh; Wilbur B. Bowne; Harish Lavu; Charles J. Yeo; Avinoam Nevler</t>
  </si>
  <si>
    <t>X. Zhu; Y. Li; H. Liu; Z. Xiao</t>
  </si>
  <si>
    <t>H. Zhu; X. Gan; D. Shen; D. Sun</t>
  </si>
  <si>
    <t>Y. Zhou; Y. Lu; F. Czubayko; J. Chen; S. Zheng; H. Mo; R. Liu; G. F. Weber; R. Grützmann; C. Pilarsky; P. David</t>
  </si>
  <si>
    <t>D. Zhou; C. Zhong; Q. Yang; B. Cui; Y. Wang</t>
  </si>
  <si>
    <t>X. Zhao; Y. Huang; J. Wu; A. Wang; G. Yang; C. Hao; W. Ying</t>
  </si>
  <si>
    <t>L. Zhao; Y. Huang; J. Li; R. Xie; K. Li</t>
  </si>
  <si>
    <t>Y. Zhang; A. Khanniche; Y. Li; Z. Wu; H. Wang; H. Zhang; X. Li; L. Hu; X. Kong</t>
  </si>
  <si>
    <t>Xinghai Zhang; Jiaqi Ma; Hao Yuan; Yuzhuo Li; Yixin Wang; Yujia Chen; Lei Zhang; Fangxuan Li; Xi Ma; Bixuan Li; Wen Xu; Yang Wang</t>
  </si>
  <si>
    <t>Xiaofei Zhang; Ruoxin Lan; Yongjun Liu; Venu G. Pillarisetty; Danting Li; Chaohui L. Zhao; Suparna A. Sarkar; Weiguo Liu; Iman Hanna; Mala Gupta; Cristina Hajdu; Jonathan Melamed; Michael Shusterman; Jessica Widmer; John Allendorf; Yao-Zhong Liu</t>
  </si>
  <si>
    <t>Complement activation in tumor microenvironment after neoadjuvant therapy and its impact on pancreatic cancer outcomes</t>
  </si>
  <si>
    <t>W. Zhang; J. Xu; D. Huang; Y. Qin; X. Lou; H. Gao; Z. Ye; F. Wang; Y. Wang; D. Jing; G. Fan; Q. Zhuo; C. Xin; J. Chen; X. Xu; X. Yu; S. Ji</t>
  </si>
  <si>
    <t>S. Zhang; X. Li; X. Li; Z. Zhang; K. Zhu; J. Guo</t>
  </si>
  <si>
    <t>K. Zhang</t>
  </si>
  <si>
    <t>J. Zhang; Z. Liu; X. Ma; Z. Shi; J. Zhao; Y. Xie; X. Shang; X. Zhang</t>
  </si>
  <si>
    <t>E. Zhang; Y. Ma; Z. Liu; J. Zhang; W. Liu; Y. Chen; G. Liu; X. Liu; F. Zhang; Y. Zhu; Y. Yang; X. Tian</t>
  </si>
  <si>
    <t>E. Zhang; X. Ding; J. Zhang; W. Liu; G. Liu; M. Li; X. Liu; Y. Wang; F. Zhang; B. Li; Y. Zhu; Y. Yan; J. Liu; Y. Wang; X. Tian; Y. Ma; Y. Yang</t>
  </si>
  <si>
    <t>C. Zhang; R. Tang; J. Yang; Y. Chen; Y. Li; C. Zhou; W. Wang; X. J. Yu; J. Xu</t>
  </si>
  <si>
    <t>Sun Yuan; Hu Tao; Li Yan; Li Ming</t>
  </si>
  <si>
    <t>X. Yu; G. Shen; Z. Liu; P. Kaysar; X. Shang; B. Ni; W. Zhang; Y. Zhou; Y. Xie; W. Liu</t>
  </si>
  <si>
    <t>Wenjing Yu; Junqun Liao; Jiayan Li; Yongquan Wu</t>
  </si>
  <si>
    <t>Z. Yousefli; N. Rafiee; T. Nourollahian; A. Alipour; Z. Haghshenas; M. Islampanah; M. Khazaei; H. Fiuji; S. M. Hassanian; G. A. Ferns; E. Nazari; A. Avan</t>
  </si>
  <si>
    <t>N. Yao; Y. Fu; T. Wang; J. Qin; Y. Cao; M. Shi; F. Ma; B. Shen; L. Jiang</t>
  </si>
  <si>
    <t>Zhiqiang Yang; Zhipeng Zhang; Ye Song; Chuang Dai; Weihui Zhang; Dali Zhao</t>
  </si>
  <si>
    <t>Qiuxia Yang; Yize Mao; Yulong Han; Kailai Li; Wanming Hu; Jianyao Zhou; Xuejun Gong; Shuxiang Huang; Rong Zhang; Lizhi Liu; Ningning Niu; Yixiong Li; Liandong Ji; Xiaoping Yi; Wufeng Xue; Dong Ni; Wenjun Mao; Peng Luo; Dong Luo; Jun Cheng</t>
  </si>
  <si>
    <t>Kailing Yang; Zhihong He; Tingting Jiang; Tian Cai; Xiaojia Li; Keping Xie</t>
  </si>
  <si>
    <t>Transcriptional deregulation by FOXM1-JUP signaling confers dual oncogenic drivers for pancreatic tumorigenesis and therapeutic resistance</t>
  </si>
  <si>
    <t>A. Yang; C. Gu; Y. Liu; B. Luo; Y. Zeng; M. Zhou; C. Li; C. Pan; L. Wu; Z. Hu; X. Zhang; F. Gao; Y. Shi</t>
  </si>
  <si>
    <t>S. N. Yamashita; Y. Tanaka; S. Islam; T. Kitagawa; K. Tokuda; D. Paudel; S. Giri; T. Ohta; F. Harada; H. Nagayasu; Y. Kuramitsu</t>
  </si>
  <si>
    <t>S. Yadav; R. Bao; R. P. Graham; C. Hu; S. N. Hart; J. Na; N. Boddicker; R. D. Gnanaolivu; J. Smadbeck; L. Ding; D. D. Billadeau; A. T. Mayer; S. Majumder; P. C. Morais Lyra; A. V. Lee; A. N. Monteiro; J. C. Villasboas; R. McWilliams; F. J. Couch</t>
  </si>
  <si>
    <t>10.1158/1078-0432.Ccr-24-4120</t>
  </si>
  <si>
    <t>Z. Xuan; Z. Wu; L. Cheng; J. Jiang; Y. Zhang; Y. Xia</t>
  </si>
  <si>
    <t>Y. Xu; N. He; G. Dai; T. Zhou; M. Ye; Q. Tang</t>
  </si>
  <si>
    <t>Qinyu Xu</t>
  </si>
  <si>
    <t>N. Xu; X. Miao; J. Jiang; X. Han; L. Kuang; T. Fan; Q. Zhang; X. Wang</t>
  </si>
  <si>
    <t>G. Xu; Y. Jiang; Z. Tu; Y. Li; X. Xu; R. Tong; N. Jiang; K. Xie; D. Chen; J. Wu</t>
  </si>
  <si>
    <t>Zichao Xiong; Zhen Zhang; Shaodan Cheng; Shaohua Liao</t>
  </si>
  <si>
    <t>J. Xia; L. Zheng; H. Zhang; Q. Fan; H. Liu; O. Wang; H. Yan</t>
  </si>
  <si>
    <t>Y. Wu; L. Zhao; D. Yi; Z. Tian; B. Dong; C. Ye; J. Liu; H. Ma; W. Zhao</t>
  </si>
  <si>
    <t>Y. Wu; C. Zhang; J. Huang; Q. Chen; Y. Zhang; F. Liu; D. Xu; K. Jiang; R. Shi; M. Chen; H. Yuan</t>
  </si>
  <si>
    <t>X. Wu; B. Zhang; Y. Chen; B. Trojanowicz; Y. Sunami; J. Kleeff</t>
  </si>
  <si>
    <t>L. Wu; F. Liang; C. Chen; Y. Zhang; H. Huang; Y. Pan</t>
  </si>
  <si>
    <t>H. Wu; J. Shang; Y. Bao; H. Liu; H. Zhang; Y. Xiao; Y. Li; Z. Huang; X. Cheng; Z. Ma; W. Zhang; P. Mo; D. Wang; M. Zhang; Y. Zhan</t>
  </si>
  <si>
    <t>Fang Wu; Xufan Cai; Zhenyuan Qian; Guangyuan Song; Xiao Zhang; Tao Ding; Weilang Xu; WeiLin Wang</t>
  </si>
  <si>
    <t>M. A. Wood-Trageser; C. T. Nichols; D. A. Hutchings; D. Bell; A. I. Wald; K. Smith; S. M. Hong; C. Luchini; L. A. A. Brosens; A. V. D. Verschuur; M. Bevere; R. T. Lawlor; A. Scarpa; S. Keating; J. Tucker; R. J. O'Sullivan; T. C. Liu; K. McGrath; K. Fasanella; R. E. Brand; A. M. Lennon; R. Das; H. Singh; A. Slivka; S. Mahmood; A. E. Hosmer; A. Khalid; S. L. Romutis; A. H. Zureikat; H. J. Zeh; M. E. Hogg; K. K. Lee; A. Paniccia; G. Nunns; M. Ongchin; W. G. Park; P. M. Polanco; J. He; D. M. Simeone; C. R. Ferrone; D. Hsu; J. Zhang; V. Gorantla; J. Rhee; R. H. Hruban; A. H. Singhi; S. A. Singhi; C. K. Wang; N. Shaker; R. Bubar; M. Grupillo; Y. T. Lai; M. N. Nikiforova; C. M. Heaphy; K. M. Waters; A. D. Singhi</t>
  </si>
  <si>
    <t>F. Wei; W. Li; T. Zhou; X. Yuan; L. Zhang</t>
  </si>
  <si>
    <t>Makoto Watanabe; Katsuaki Ieguchi; Nobuyuki Onishi; Takashi Shimizu; Ryotaro Ohkuma; Risako Suzuki; Emiko Mura; Nana Iriguchi; Tomoyuki Ishiguro; Yuya Hirasawa; Go Ikeda; Masahiro Shimokawa; Hirotsugu Ariizumi; Atsushi Horiike; Kiyoshi Yoshimura; Takuya Tsunoda; Mayumi Tsuji; Shinichi Kobayashi; Yuji Kiuchi; Satoshi Wada</t>
  </si>
  <si>
    <t>Xuebo Wang; Xusheng Zhang; Shicai Liang; Jialong Wang; Yannan Xie; Jiawei Wang; Bendong Chen</t>
  </si>
  <si>
    <t>X. Wang; X. Wang; B. Ying</t>
  </si>
  <si>
    <t>Xiangjun Wang; Wei Wang; Chuanxin Yang; Puxiongzhi Wang; Yangming Liu; Liqin Yu; Sijie Zhang; Xiaoyu Yan; Jian Wang</t>
  </si>
  <si>
    <t>W. Wang; H. Li; J. Gong; Y. Liu</t>
  </si>
  <si>
    <t>S. Wang; S. Huang; X. Ren; H. Zhang; Y. Tian; Z. Luo; H. Wang</t>
  </si>
  <si>
    <t>R. Wang; G. H. Qin; Y. Jiang; F. X. Chen; Z. H. Wang; L. L. Ju; L. Chen; D. Fu; E. Y. Liu; S. Q. Zhang; W. H. Cai</t>
  </si>
  <si>
    <t>K. Wang; Y. Lu; Y. Cao; P. Feng; Q. Wu; P. Xiao; Y. Ding</t>
  </si>
  <si>
    <t>D. Wang; Q. Chen; C. M. Li; Y. Xie; C. Yuan; R. Lang; W. T. Jiang</t>
  </si>
  <si>
    <t>Chunyan Wang; Chanjuan Cui; Shengkai Huang; Mengyao Yu; Lili Wang; Hengwen Gong; Rui Qiao; Jun Ma</t>
  </si>
  <si>
    <t>Single-cell Sequencing Analysis Reveals Cell Subtypes With High Expression of Coagulation Factor 3 and Their Possible Roles in Pancreatic Ductal Adenocarcinoma</t>
  </si>
  <si>
    <t>B. Wang; Z. Long; X. Zou; Z. Sun; Y. Xiao</t>
  </si>
  <si>
    <t>Yu Wan; Qiong Hu; Kai Sun; Jing Shi; Limei Liu; Xiangsong Zhang; Jianjun Huang; Chulan Gong; Jinting Liu; Haijiu Wang; Jun Yan</t>
  </si>
  <si>
    <t>P. Villoslada-Blanco; L. Alonso; S. Sabroso-Lasa; M. Maquedano; L. Estudillo; F. X. Real; E. López de Maturana; N. Malats</t>
  </si>
  <si>
    <t>E. M. Verdugo-Sivianes; J. Martínez-Pérez; L. E. Navas; C. Sáez; A. Carnero</t>
  </si>
  <si>
    <t>M. Tsuda; D. Keith; C. J. Daniel; C. Pelz; K. E. Blise; T. Y. Ozmen; F. Ozmen; K. Hawthone; J. R. Eng; X. Li; X. Wang; H. Zimny; S. Sivagnanam; K. Betre; N. Kirchberger; B. Chong; J. Lee; A. Matter; A. Smith; E. S. Agritelley; T. Waugh; A. Sannecy; K. Alarcon; I. Youm; S. Protzek; J. Egger; I. A. English; M. Yang; V. M. Shah; J. M. Link; A. L. Creason; P. J. Worth; S. M. Goodyear; K. Chin; J. L. Muschler; C. G. Suciu; C. L. Corless; S. Cao; L. Soucek; A. Kardosh; L. M. Coussens; J. R. Brody; C. D. Lopez; G. B. Mills; R. C. Sears</t>
  </si>
  <si>
    <t>H. E. Trembath; M. E. LaBella; J. F. Kearney; A. Hariharan; S. Zarmer; M. Nabors; I. McCabe; R. T. Zhao; M. Meyers; H. J. Kim; J. J. Yeh</t>
  </si>
  <si>
    <t>Halit Topal; Tom Venken; Ayse Bassez; Gabriela Chiritescu; Eric Van Cutsem; Schalk van der Merwe; Diether Lambrechts; Baki Topal</t>
  </si>
  <si>
    <t>Marco Tognetti; Lopamudra Chatterjee; Nigel Beaton; Kamil Sklodowski; Roland Bruderer; Lukas Reiter; Christoph B. Messner</t>
  </si>
  <si>
    <t>M. Tao; W. Liu; J. Chen; R. Liu; J. Zou; B. Yu; C. Wang; M. Huang; Q. Chen; Z. Zhang; Z. Chen; H. Sun; C. Zhou; S. Tan; Y. Zheng; H. Wang</t>
  </si>
  <si>
    <t>E. Tanıl; E. Nikerel</t>
  </si>
  <si>
    <t>H. Tan; H. Zhang; J. Gao; L. Wang; X. Luan</t>
  </si>
  <si>
    <t>M. Tacelli; M. Gentiluomo; P. Biamonte; J. P. Castano; M. C. Berković; M. Cives; S. Kapitanović; I. Marinoni; S. Marinovic; I. Nikas; L. Nosáková; S. Pedraza-Arevalo; E. Pellè; A. Perren; J. Strosberg; D. Campa; G. Capurso</t>
  </si>
  <si>
    <t>Y. N. Sung; M. J. Kim; S. Y. Jun; Y. W. Kim; J. Park; S. W. Jang; T. J. Song; K. B. Song; S. M. Hong</t>
  </si>
  <si>
    <t>Y. Sun; Y. Qiao; Y. Niu; B. K. Madhavan; C. Fang; J. Hu; K. Schuck; B. Traub; H. Friess; I. Herr; C. W. Michalski; B. Kong</t>
  </si>
  <si>
    <t>Rui Zhuang Sun; Kun Peng Qiao; Xiao Lian Xu; Yan Hua Chen; Jun Meng</t>
  </si>
  <si>
    <t>D. Su; Y. Ruan; Y. Shi; D. Cao; T. Wu; T. Dang; H. Wang; Y. Xin; M. Ma; H. Meng; C. Liu; Y. Zhang</t>
  </si>
  <si>
    <t>N. G. Steele; V. R. Sirihorachai; A. M. Elhossiny; I. M. Loveless; P. Kadiyala; M. Bonilla; E. L. Lasse-Opsahl; C. S. Vargas; K. L. Donahue; S. B. Kemp; V. Gunchick; Y. M. Shah; T. L. Frankel; F. Bednar; A. Rao; B. L. Allen; J. Shi; V. Sahai; H. C. Crawford; E. S. Carpenter; M. Pasca di Magliano</t>
  </si>
  <si>
    <t>S. M. Stålberg; L. Silwal-Pandit; J. Hamfjord; D. J. H. Nebdal; J. Lehtiö; O. C. Lingjærde; B. S. Skålhegg; E. H. Kure</t>
  </si>
  <si>
    <t>P. Sousa; L. Silva; J. S. Câmara; P. Guedes de Pinho; R. Perestrelo</t>
  </si>
  <si>
    <t>Dahlak D. Solomon; Ching-Chung Ko; Hsin-Yi Chen; Sachin Kumar; Fitria Sari Wulandari; Do Thi Minh Xuan; Hung-Yun Lin; Hui-Ru Lin; Yung-Kuo Lee; Wen-Hsin Hsu; Yang Pei-Ming; Chih-Yang Wang; Ngoc Uyen Nhi Nguyen</t>
  </si>
  <si>
    <t>A machine learning framework using urinary biomarkers for pancreatic ductal adenocarcinoma prediction with post hoc validation via single-cell transcriptomics</t>
  </si>
  <si>
    <t>Kazuyuki Sogawa; Riko Yonekubo; Momori Shimizu; Satoshi Muraoka; Jun Adachi; Shigetsugu Takano; Hirotaka Takizawa; Masayuki Ohtsuka; Takeshi Tomonaga</t>
  </si>
  <si>
    <t>D. N. Sidiropoulos; S. M. Shin; M. Wetzel; A. A. Girgis; D. Bergman; L. Danilova; S. Perikala; D. Shu; J. M. Montagne; A. Deshpande; J. Leatherman; L. Dequiedt; V. Jacobs; A. Ogurtsova; G. Mo; X. Yuan; D. Lvovs; G. Stein-O'Brien; M. Yarchoan; Q. Zhu; E. I. Harper; A. T. Weeraratna; A. L. Kiemen; E. M. Jaffee; L. Zheng; W. J. Ho; R. A. Anders; E. J. Fertig; L. T. Kagohara</t>
  </si>
  <si>
    <t>10.1158/2326-6066.Cir-25-0387</t>
  </si>
  <si>
    <t>Q. A. Shu; X. D. Huang; J. Wu; X. R. Liang; Y. L. Wang; J. M. Yu; Z. W. Wang; N. Liu; J. H. Wang; N. Xie</t>
  </si>
  <si>
    <t>Y. Shi; J. Liu; Q. Cheng; S. Wu; W. Song; K. Wang; Z. Chen; X. Li; Q. Wei; D. Tayier; B. Liao; Z. Yang</t>
  </si>
  <si>
    <t>M. Shi; P. Li; B. Li; H. Wang; X. Yin; X. Shi; S. Gao; Y. Li; C. Teng; S. Yuan; X. Liu; Z. Fu; X. Kang; W. Jin; B. Song; K. Zheng; Y. Zhang; X. Xu; S. Guo; G. Jin</t>
  </si>
  <si>
    <t>S. Shen; Z. Li; H. Yang; X. Zhang; G. Chen; C. Pa</t>
  </si>
  <si>
    <t>R. Sharma; K. Komal; S. Kumar; R. Ghosh; P. Pandey; G. D. Gupta; M. Kumar</t>
  </si>
  <si>
    <t>Y. D. Seo; M. H. G. Katz; R. A. Snyder</t>
  </si>
  <si>
    <t>Oier Azurmendi Senar; Kosta Stosic; Christelle Bouchart; Julie Navez; Jawad Tarfouss; Rebekah Crake; Laurine Verset; Pieter Demetter; Marjorie Mauduit; Thierry Conroy; Jérôme Cros; Remy Nicolle; Manuel Saiselet; Joel Rodrigues Vitoria; Vincent Detours; Akeila Bellahcène; Tatjana Arsenijevic; Jean-Luc Van-Laethem; Prodige-Cctg Pa consortium; Mosapac consortium</t>
  </si>
  <si>
    <t>Glycation Stress–Driven Transcriptomic Signature Predicts Survival Benefit from Adjuvant Gemcitabine in Resectable Pancreatic Cancer</t>
  </si>
  <si>
    <t>Grazia Scuderi; Sanja Mijatovic; Danijela Maksimovic-Ivanic; Michelino Di Rosa; José Francisco Muñoz-Valle; Alexis Missael Vizcaíno-Quirarte; Gian Marco Leone; Katia Mangano; Paolo Fagone; Ferdinando Nicoletti</t>
  </si>
  <si>
    <t>Transcriptomic and Clinical Profiling Reveals &lt;i&gt;LGALS3&lt;/i&gt; as a Prognostic Oncogene in Pancreatic Cancer</t>
  </si>
  <si>
    <t>G. Scuderi; S. Mijatovic; D. Maksimovic-Ivanic; M. Di Rosa; J. F. Muñoz-Valle; A. M. Vizcaíno-Quirarte; G. M. Leone; K. Mangano; P. Fagone; F. Nicoletti</t>
  </si>
  <si>
    <t>Muhammad Usman Saleem; Hammad Ali Sajid; Muhammad Waqar Arshad; Alejandro Omar Rivera Torres; Muhammad Imran Shabbir; Sunil Kumar Rai</t>
  </si>
  <si>
    <t>Mariana T. Ruckert; R. McKinnon Walsh; Bailey A. Bye; Austin E. Eades; Wei Yan; Filip Bednar; Jiaqi Shi; Emily L. Lasse Opsahl; Marina Pasca di Magliano; Costas A. Lyssiotis; Michael N. VanSaun; Vanessa S. Silveira</t>
  </si>
  <si>
    <t>F. Rezagholizadeh; A. Salimi; A. Sharifi-Zarchi; F. Azmoudeh-Ardalan; K. Mousavizadeh; F. Tajik; Panahi Mahshid; H. Khorramdelazad; M. B. Wadji; A. Kashanizadeh; A. Lotfalizadeh; S. Javad Mowla; M. T. Joghataei</t>
  </si>
  <si>
    <t>Mathilde Resell; Gunnar Qvigstad; Timothy C. Wang; Anne S. Quante; África González-Fernández; Helge Waldum; Duan Chen; Chun-Mei Zhao</t>
  </si>
  <si>
    <t>Translational studies on pancreatic cancer and gastric cancer: a methodology in PhD thesis</t>
  </si>
  <si>
    <t>Z. Ren; W. Gao; X. Li; Y. Jing; Z. Liu; X. Li; T. Zhang; X. Han</t>
  </si>
  <si>
    <t>Z. S. Qiu; X. C. Wang; J. C. Ma; C. L. Zhu; Y. L. Hu; M. X. Da</t>
  </si>
  <si>
    <t>Cheng Qin; Tianyu Li; Bangbo Zhao; Zeru Li; Yutong Zhao; Xiangyu Zhang; Yiping Xie; Yutong Yan; Jiashu Han; Qianqian Shao; Chen Lin; Weibin Wang</t>
  </si>
  <si>
    <t>Pit Preckwinkel; Khursheed Ul Islam Mir; Florian W. Otto; Hend Elrewany; Andrea Sinz; Stefan Hüttelmaier; Nadine Bley; Tony Gutschner</t>
  </si>
  <si>
    <t>Long Non-Coding RNAs and RNA-Binding Proteins in Pancreatic Cancer Development and Progression</t>
  </si>
  <si>
    <t>Dimitrios Papakonstantinou; Haiding Wang; Mohamed-Amine Bani; Kevin Mulder; Garett Dunsmore; Alice Boilève; Gérôme Jules-Clément; Leonardo Panunzi; Leslie Robert de Sousa; Carlos de la Calle Fabregat; Marc Deloger; Nicolas Signolle; Grégoire Gessain; Sergey I. Nikolaev; Michel Ducreux; Antoine Hollebecque; Florent Ginhoux; Camille Blériot</t>
  </si>
  <si>
    <t>Molecular analysis highlights TREM2 as a discriminating biomarker for patients suffering from pancreatic ductal adenocarcinoma</t>
  </si>
  <si>
    <t>D. J. A. Oketch; M. Giulietti; F. Piva</t>
  </si>
  <si>
    <t>L. Niyazbekova; E. Marku; P. Petkov; N. Karimova; F. Ulmasov</t>
  </si>
  <si>
    <t>10.31557/apjcp.2025.26.12.4549</t>
  </si>
  <si>
    <t>H. Niedra; O. Rogoza; R. Saksis; R. Peculis; A. Halilova; A. Gerina; S. Vilisova; N. Senterjakova; A. Pukitis; I. Ruz-Caracuel; J. Earl; G. Kolnikova; P. Dubovan; M. Tomas; P. Makovicky; M. Urbanova; B. Smolkova; E. Koniaris; I. Aggelioudaki; A. Kataki; V. Rovite</t>
  </si>
  <si>
    <t>G. Nie; Z. Zhu; J. Huang; X. Shi; X. Yin; G. Li; G. Jin</t>
  </si>
  <si>
    <t>Tan Nguyen; Jun Zhang; Jennifer Hipp; Guillaume Chhor; Michael Griffin; Nhat Le; Deeksha Kartik; Yibo Zhang; Mohammad Mirzadeh; Julia Varao; Jim Allay; Morgan Sweeney; Veronica Rivera; Brea Johnson; Jacqueline Brosnan-Cashman; Matthew Bronnimann; Harsha Pokkalla; Ben Glass; Andrew Beck; Justin Lee; Robert Egger</t>
  </si>
  <si>
    <t>Maryam Naeem; Nimra Munir; Ibrar Ahmed; Zarrin Basharat; Aneesa Sultan</t>
  </si>
  <si>
    <t>Integrated Multiomics Validation of Key &lt;i&gt;MUC&lt;/i&gt; Gene Expression for the Signature Biomarker in the Pakistani Cohort</t>
  </si>
  <si>
    <t>M. Naeem; K. Ahmed; A. Sultan</t>
  </si>
  <si>
    <t>V. K. Morris; C. M. Parseghian; V. Bahrambeigi; N. Abdelfattah; L. Xiao; A. Agrawal; K. Lin; K. P. S. Raghav; R. A. Wolff; A. Dasari; R. W. Huey; B. K. Kee; M. J. Overman; J. A. Willis; P. H. Le; M. Escano; Y. C. Baig; K. Pan; D. Menter; A. L. Tam; W. C. Foo; L. Shen; H. M. Lee; T. D. Gallup; C. Margain; D. Gallup; K. I. Rajapakshe; P. A. Guerrero; J. Wang; R. B. Corcoran; A. Maitra; K. Yun; S. Kopetz</t>
  </si>
  <si>
    <t>P. Mittal; F. Battaglin; Y. Baca; J. Xiu; A. Farrell; S. Soni; J. H. Lo; L. Torres-Gonzalez; S. Algaze; P. Jayachandran; K. Ashouri; A. Wong; W. Zhang; J. Yu; L. Zhang; B. A. Weinberg; E. Lou; A. F. Shields; R. M. Goldberg; J. L. Marshall; S. Goel; I. K. Singh; H. J. Lenz</t>
  </si>
  <si>
    <t>Y. Meng; Q. Deng; Y. Zhang; F. Wei; J. Wu; H. Yan</t>
  </si>
  <si>
    <t>P. C. McDonald; J. T. Topham; S. Awrey; H. Tavakoli; R. Carroll; W. S. Brown; Z. J. Gerbec; S. E. Kalloger; J. M. Karasinska; P. Tang; R. Goodwin; S. J. M. Jones; J. Laskin; M. A. Marra; G. B. Morin; D. J. Renouf; D. F. Schaeffer; S. Dedhar</t>
  </si>
  <si>
    <t>Paul Manoukian; Helene Damhofer; Lan Zhao; Hanneke W. M. van Laarhoven; Maarten F. Bijlsma</t>
  </si>
  <si>
    <t>T. Ma; X. Gongye; C. Dongzhi; Y. Chai; Q. Wang; M. Tian</t>
  </si>
  <si>
    <t>Q. Luo; T. Jiang; D. Xie; X. Li; K. Xie</t>
  </si>
  <si>
    <t>S. Lucotti; Y. Ogitani; C. M. Kenific; J. Geri; Y. H. Kim; J. Gu; U. Balaji; L. Bojmar; L. Shaashua; Y. Song; M. Cioffi; P. Lauritzen; O. M. Joseph; T. Asao; P. M. Grandgenett; M. A. Hollingsworth; C. Peralta; A. E. Pagano; H. Molina; H. B. Lengel; E. G. Dunne; X. Jing; M. Schmitter; L. Borriello; T. Miller; H. Zhang; Y. Romin; K. Manova; D. Paul; H. L. Remmel; E. M. O'Reilly; W. R. Jarnagin; D. Kelsen; S. M. Castellino; L. Giulino-Roth; D. R. Jones; J. S. Condeelis; V. Pascual; J. B. Bussel; N. Boudreau; I. Matei; D. Entenberg; J. F. Bromberg; D. M. Simeone; D. Lyden</t>
  </si>
  <si>
    <t>Y. Lu; H. Ma; X. Xiong; Y. Du; L. Liu; J. Wang; W. Zhao</t>
  </si>
  <si>
    <t>Y. Lu; Q. Lin; Y. Mo; F. Liu; M. Zhang; R. Huang; Y. Wang; Y. Wang; Z. Wang; H. Luo; G. Guo; J. Chen; Y. Liu; M. He; F. Wang; F. Wang; D. Zhang</t>
  </si>
  <si>
    <t>Y. Liu; A. Sinjab; J. Min; G. Han; F. Paradiso; Y. Zhang; R. Wang; G. Pei; Y. Dai; Y. Liu; K. S. Cho; E. Dai; A. Basi; J. K. Burks; K. I. Rajapakshe; Y. Chu; J. Jiang; D. Zhang; X. Yan; P. A. Guerrero; A. Serrano; M. Li; T. H. Hwang; A. Futreal; J. A. Ajani; L. M. Solis Soto; A. A. Jazaeri; H. Kadara; A. Maitra; L. Wang</t>
  </si>
  <si>
    <t>Y. Liu; J. Peng; Y. Zhao; W. Wang</t>
  </si>
  <si>
    <t>Y. Liu; Y. Fu; T. Liu; J. Wang; Z. Zhang; Y. Shi; Z. Cao; G. Yang; H. Chen; W. Luo; J. Tao; Y. Wang; G. Weng; M. Zhang; L. Ye; J. Xiao; J. Qiu; T. Zhang; H. Huang</t>
  </si>
  <si>
    <t>X. Liu; Y. Zhao; L. Zhang; J. Wang; L. Luo; S. Zhang; Q. Zhu; Y. Shi; C. Yuan; Q. Xiao; M. Xiong; Y. Duan; H. Chen; H. Yao; L. Cai; J. Zhang; G. Li; L. Li</t>
  </si>
  <si>
    <t>M. Liu; K. Chan; A. Bancroft; F. Ruge; C. Hao; W. G. Jiang; L. Ye</t>
  </si>
  <si>
    <t>J. Liu; Z. Yan; T. Zhong; J. Qu; D. Lei; J. Lai; C. Zhang; Z. Lai; W. Ai; X. Liu</t>
  </si>
  <si>
    <t>J. Liu; S. Ma; D. Deng; Y. Yang; J. Li; Y. Zhang; P. Yin; D. Shang</t>
  </si>
  <si>
    <t>J. Liu; Z. Li; G. Liu; Z. Pei; W. Liu; W. Yang; F. Li; L. Huo</t>
  </si>
  <si>
    <t>10.1097/cm9.0000000000003966</t>
  </si>
  <si>
    <t>J. Liu; H. Li; X. Lin; J. Xiong; G. Wu; L. Ding; B. Lin</t>
  </si>
  <si>
    <t>Hongsen Liu; Mengting Chen; Bo Hong; Yufei Xiao; Qianming Chen; Yun Qian</t>
  </si>
  <si>
    <t>C. Liu; A. Mosley; E. Irajizad; M. Yip-Schneider; H. Wu; W. R. Smith-Kinnaman; T. Tran; J. P. Long; K. A. Do; J. Fahrmann; J. M. DeWitt; S. Hanash; C. M. Schmidt; J. Zhang</t>
  </si>
  <si>
    <t>Lizhi Lin; Ragnar Norrsell; Roland Andersson; Xian Shen; Daniel Ansari</t>
  </si>
  <si>
    <t>K. Liao; Z. Fu; X. Liu; X. Yu; L. Jin; J. Cheng; D. Yang; K. Ai; Z. Liu; D. Guo; S. Liu; X. Yan; Z. Li; M. Xu; X. Yan; J. Gan; Z. Cheng; W. Zhu; M. Cai; W. Xu; Z. Li; J. Xu; X. Wang</t>
  </si>
  <si>
    <t>Y. Liang; Y. Gu; Z. Zhang; D. Zhong; H. Yan; Y. Su; Y. Chen; F. Wang; Z. Leng; X. Huang</t>
  </si>
  <si>
    <t>O. Liang; A. L. White; T. Fielder; J. S. Shin; S. M. Sagnella; U. Schmitz; D. Yeo</t>
  </si>
  <si>
    <t>Yaguang Li; Daisuke Noto; Yasunobu Hoshino; Miho Mizuno; Soichiro Yoshikawa; Sachiko Miyake</t>
  </si>
  <si>
    <t>X. Li; T. Yu; Z. Yu; X. Zou; J. He; D. Wang; X. Shen; S. Liu; B. Liu</t>
  </si>
  <si>
    <t>H. Li; L. Jiang; S. Zhang; X. Miao; S. H. Jiang</t>
  </si>
  <si>
    <t>Jaewon J. Lee; Mohammed Aldakkak; Ashley B. Morrison; Sam Z. Thalji; Xianlu L. Peng; Yan Li; Margaret L. Gulley; Erkut H. Borazanci; Susan Tsai; Naim U. Rashid; Jen Jen Yeh</t>
  </si>
  <si>
    <t>Cross-platform comparison of gene expression-based cancer molecular subtyping reveals discrepancies with exome capture methods</t>
  </si>
  <si>
    <t>M. F. Lansbergen; M. P. G. Dings; J. Koster; M. Labots; E. D. Kerver; A. Jochems; M. Y. V. Homs; J. de Vos-Geelen; M. P. Hendriks; M. W. T. Tanck; J. W. Wilmink; H. W. M. van Laarhoven; M. F. Bijlsma</t>
  </si>
  <si>
    <t>A. Langtry; R. Rabadan; L. Alonso; I. Filip; S. Sabroso-Lasa; A. Moreno-Oya; R. Lawlor; A. Carrato; R. Alvarez-Gallego; M. Iglesias; X. Molero; M. J. Löhr; C. W. Michalski; J. Perea; M. O'Rorke; V. M. Barberà; A. Tardón; A. Farré; L. Muñoz-Bellvís; T. Crnogorac-Jurcevic; E. Domínguez-Muñoz; T. M. Gress; W. Greenhalf; L. Sharp; J. Balsells; E. Costello; J. Kleeff; B. Kong; J. Mora; D. O'Driscoll; A. Scarpa; W. Ye; F. X. Real; E. López de Maturana; N. Malats</t>
  </si>
  <si>
    <t>Natalie Landon-Brace; Simon Latour; Brendan T. Innes; Michelle Nurse; Jose L. Cadavid; Ileana L. Co; Cassidy M. Tan; Ferris Nowlan; Sibyl Drissler; Faiyaz Notta; Hartland Warren Jackson; Gary D. Bader; Alison P. McGuigan</t>
  </si>
  <si>
    <t>Anton Lahusen; Manfred P. Lutz; Rui Fang; Martina Kirchner; Sarah Albus; Klaus Kluck; Meinolf Karthaus; Andreas Schwarzer; Gabriele Siegler; Alexander Kleger; Thomas J. Ettrich; Alexander Becher; Sabine Höfling; Jens T. Siveke; Jan Budczies; Andrea Tannapfel; Albrecht Stenzinger; Phyllis Fung-Yi Cheung; Tim Eiseler; Thomas Seufferlein</t>
  </si>
  <si>
    <t>S. Kulatheivam; L. L. M. Jakobsen; M. Burton; A. P. Ainsworth; C. Fristrup; M. Graversen; M. B. Mortensen; P. Pfeiffer; L. S. Tarpgaard; S. Detlefsen</t>
  </si>
  <si>
    <t>D. N. Korobkov; I. A. Molodtsov; A. S. Kononikhin; A. E. Bugrova; M. I. Indeykina; A. G. Brzhozovskiy; D. Y. Kanner; E. N. Nikolaev; E. Vasilieva; A. A. Komissarov</t>
  </si>
  <si>
    <t>C. C. Ko; P. M. Yang</t>
  </si>
  <si>
    <t>J. H. Kim; H. Y. Na; K. Jung; D. Jang; Y. Youn; D. H. Kim; H. D. Han; J. H. Hwang</t>
  </si>
  <si>
    <t>C. Kessler; F. Cadacio; C. Maurer; A. Schäfer; F. Orben; J. C. Fischer; D. Schilling; L. Fricke; S. Rasch; I. E. Demir; K. Steiger; W. Weichert; R. M. Schmid; S. E. Combs; M. Reichert; S. Dobiasch</t>
  </si>
  <si>
    <t>K. Kashkin; L. Kondratyeva; E. Kopantzev; I. Abramov; L. Zhukova; I. Chernov</t>
  </si>
  <si>
    <t>B. Kang; W. Wang; X. Guo; T. Bai; C. Lv; Y. Shen</t>
  </si>
  <si>
    <t>P. Kamble; T. Varma; R. Kumar; P. Garg</t>
  </si>
  <si>
    <t>Anna Kakehashi; Shugo Suzuki; Yusaku Nishidoi; Atsushi Hagihara; Hiroko Ikenaga; Masayuki Shiota; Guiyu Qiu; Ikue Noura; Yuko Kuwae; Arpamas Vachiraarunwong; Masaki Fujioka; Min Gi; Norifumi Kawada; Hideki Wanibuchi</t>
  </si>
  <si>
    <t>Y. Kageyama; R. Ashida; N. Ohike; K. Ohshima; T. Norose; K. Ohgi; M. Yamada; S. Otsuka; Y. Kato; H. Kubo; K. Uesaka; T. Sugiura; T. Sugino; A. Notsu; A. Naruoka; T. Nagashima; K. Urakami; K. Yamaguchi</t>
  </si>
  <si>
    <t>H. Jiang; W. Niu; Y. Pan; Z. Jiang; J. Wu; Z. Qiao; X. Jiang; L. Huang</t>
  </si>
  <si>
    <t>X. Jia; Q. Zhang; Z. Wang; J. Cao; A. Song; C. Lan; Y. Hu</t>
  </si>
  <si>
    <t>W. Ji; Y. Xiong; W. Yang; Z. Shao; X. Guo; G. Jin; J. Su; M. Zhou</t>
  </si>
  <si>
    <t>S. Ji; L. Cao; J. Gao; Y. Du; Z. Ye; X. Lou; F. Liu; Y. Zhang; J. Xu; X. Shi; H. Wang; P. Li; Y. Li; H. Chen; Z. Yang; S. Gao; W. Zhang; D. Huang; S. Ni; M. Wei; F. Wang; Y. Wang; T. Ding; D. Jing; G. Fan; Z. Gong; R. Lu; Y. Qin; J. Chen; X. Xu; P. Wang; B. Zhang; L. Ding; A. I. Robles; H. Rodriguez; D. K. Chang; R. H. Hruban; D. Gao; D. Gao; G. Jin; H. Zhou; J. Wu; X. Yu</t>
  </si>
  <si>
    <t>J. Jakubechova; U. Altanerova; M. Andrezal; D. Vanova; T. Zeleznikova; P. Bartek; M. Cihova; B. Smolkova; V. Buocikova; P. Makovicky; K. Jakic; M. Burikova; M. Urbanova; V. Repaska; B. Spanik; M. Tomas; P. Dubovan; G. Kolnikova; Z. Zdrahal; V. Pustka; D. Potesil; C. Altaner</t>
  </si>
  <si>
    <t>M. K. Iyer; A. A. Fletcher; J. O. Okoye; C. Shi; F. Chen; E. N. Kanu; A. M. Eckhoff; M. Bao; M. Pasca di Magliano; T. L. Frankel; A. M. Chinnaiyan; D. P. Nussbaum; P. J. Allen</t>
  </si>
  <si>
    <t>10.1158/1078-0432.Ccr-24-1529</t>
  </si>
  <si>
    <t>K. M. T. Islam; R. Khanam; A. Roy; R. B. Mohiuddin; J. Akter; S. Haque; S. A. Al Ashik; S. Sarker; A. K. M. Mohiuddin; S. Mahmud</t>
  </si>
  <si>
    <t>Htlk Huynh; H. G. Lim; Y. G. Lee; T. V. Phan; T. H. Vo; C. H. Chen; A. T. H. Wu</t>
  </si>
  <si>
    <t>Marco Huberts; Elham Aida Farshadi; Farzana Mohammad; Jie Ju; Andrew Stubbs; Ron A. M. Fouchier; Bernadette G. van den Hoogen</t>
  </si>
  <si>
    <t>Identifying gene expression signatures of oncolytic virus response in patient-derived pancreatic ductal adenocarcinoma organoids</t>
  </si>
  <si>
    <t>J. Huang; Q. Zhang; Y. Ge; R. Zheng; M. Yang; Y. Sun; V. L. W. Go; Z. Zhang; H. Fang; J. Liu; J. Guo; G. G. Xiao</t>
  </si>
  <si>
    <t>Z. Hu; Y. Sun; S. Yu; F. Zheng; Z. Yan; N. Lu; L. Ye; S. Yuan; Y. Zhu; J. Deng; J. Wang; Y. Bai</t>
  </si>
  <si>
    <t>Lingbo Hu; Yanhong Xiao; Ning Jiang; Yufen Hu; Liewang Qiu; Bo Geng</t>
  </si>
  <si>
    <t>Investigating the correlation between tertiary lymphoid structures and clinical outcomes in pancreatic ductal adenocarcinoma: insights into tumor immunology</t>
  </si>
  <si>
    <t>D. Høgdall; J. V. Schou; J. J. A. Bromann; J. B. Andersen; C. J. O'Rourke</t>
  </si>
  <si>
    <t>10.1158/1078-0432.Ccr-24-4309</t>
  </si>
  <si>
    <t>Deborah de la Caridad Delgado Herrera; Alejandro Arroyo Roman; Carrie McCracken; Lisa Sadzewicz; Luke Tallon; Christina Ferrer</t>
  </si>
  <si>
    <t>M. Hendi; B. Zhang; Y. P. Mou; X. J. Cai</t>
  </si>
  <si>
    <t>Xinying He; Lili Ren; Shaoyong Dong; Weiwei Liu</t>
  </si>
  <si>
    <t>Impact of SERPINA3 on the Prognostic Role of KRAS G12R-Mutated Pancreatic Ductal Adenocarcinoma Patients Receiving Gemcitabine-Based Treatment: A Cross-Sectional Study</t>
  </si>
  <si>
    <t>Marwa Hassan; Walaa H. El-Maadawy; Yasmine Elhusseny; Fatma Elbatol Agamy; Sally A. Fahim; Mahmoud Balata</t>
  </si>
  <si>
    <t>Genetic Variants and Soluble Isoforms of PD-1/PD-L1 as Novel Biomarkers for Pancreatic Ductal Adenocarcinoma (PDAC) Susceptibility and Prognosis</t>
  </si>
  <si>
    <t>N. A. Hassan Elsheikh; A. Abaker NA; M. F. Almrshoud; A. Abdalfadil FA; M. Alfaki</t>
  </si>
  <si>
    <t>Y. B. Han; S. Lee; J. O. Lee; S. I. Jeong; K. R. Lee; S. Ahn; K. Jung; J. C. Lee; Y. S. Yoon; J. H. Hwang; H. S. Han; H. Y. Na; J. Kim</t>
  </si>
  <si>
    <t>Priyanka Gupta; Rabi Murad; Lily Ling; Yijuan Zhang; Karen Duong-Polk; Swetha Maganti; Cheska Galapate; Cosimo Commisso</t>
  </si>
  <si>
    <t>P. M. Gunasekaran; Q. Wang; Y. C. Chang; P. Guseva; R. Chauhan; A. Kley; G. Lee; S. G. Roy; Y. Masoudpoor; A. Roberts; K. W. Walton; L. Franciosa; S. Bhat; E. Zachariah; K. Patel; Z. Zhou; W. Chen; J. Z. Ni; S. G. Gu; C. Montagna; S. H. Chiou</t>
  </si>
  <si>
    <t>Xiao Guan; Yongrun Mu; Xin Jin; Chengfeng Wang</t>
  </si>
  <si>
    <t>Patrick M. Grierson; Crystal Wolf; Rama Suresh; Andrea Wang-Gillam; Benjamin R. Tan; Lee Ratner; Peter Oppelt; Olivia Aranha; Ashley Frith; Katrina S. Pedersen; Jennifer Spann; Nicholas Boice; Amberly Brown; John M. Baer; Emily G. Butka; Faiz Ahmad; Yifei Xu; Jingxia Liu; David G. DeNardo; Kian-Huat Lim</t>
  </si>
  <si>
    <t>Neoadjuvant BMS-813160, Nivolumab, Gemcitabine, and Nab-Paclitaxel for Patients with Pancreatic Cancer</t>
  </si>
  <si>
    <t>J. Gout; M. Ekizce; E. Roger; A. Kleger</t>
  </si>
  <si>
    <t>Jonathan Gonzalez-Ruiz; Miryam Sarmiento-Casas; Ivan Bahena-Ocampo; Magali Espinosa; Gisela Ceballos-Cancino; Karla Vazquez-Santillan; Vilma Maldonado; Jorge Melendez-Zajgla</t>
  </si>
  <si>
    <t>X. Gong; S. Wang; Q. Xia</t>
  </si>
  <si>
    <t>D. Gong; R. Liu; Y. Cui; M. Rhodes; J. W. Bae; J. M. Beechem; W. L. Hwang</t>
  </si>
  <si>
    <t>Ahmad Golestanifar; Mana Zakeri; Sahar Gohari-Lasaki; Hengameh Khedri; Mohammadreza Saberiyan</t>
  </si>
  <si>
    <t>W. Ge; Y. Wang; D. Shentu; M. Yue; Y. Wang</t>
  </si>
  <si>
    <t>J. Ge; J. Cai; G. Zhang; D. Li; L. Tao</t>
  </si>
  <si>
    <t>H. Ge; G. Wolters-Eisfeld; T. Hackert; Y. Li; C. Güngör</t>
  </si>
  <si>
    <t>W. Gasper; G. Pontecorvi; Z. Chi; S. Enrico; L. Goodman; H. Amarneh; E. Mazzarelli; J. Thomas; L. Zhang; R. Handloser; S. LeCates; A. L. Tomescu; F. Rossi; M. Sykes; A. Bhatt; N. Fazio; A. Bifolco; N. Fatimah; A. Seamann; C. Lewis; S. Melton; H. J. Zeh; M. B. Wachsmann; D. Ghersi; M. Ligorio</t>
  </si>
  <si>
    <t>Shan Gao; Zhenchu Tang; Yuqian Zhou</t>
  </si>
  <si>
    <t>Development and Validation of a Prognostic Signature Based on Transcription Factors Associated with Endoplasmic Reticulum Stress in Pancreatic Adenocarcinoma</t>
  </si>
  <si>
    <t>L. Galasso; F. Vitale; G. Giansanti; G. Esposto; R. Borriello; I. Mignini; A. Nicoletti; L. Zileri Dal Verme; A. Gasbarrini; M. E. Ainora; M. A. Zocco</t>
  </si>
  <si>
    <t>J. G; S. A</t>
  </si>
  <si>
    <t>O. Freylikhman; S. Seyfedinova; V. Kamalova; A. Vatian; A. Boukhanovsky; A. Kostareva; E. Solonitsyn; O. Kalinina</t>
  </si>
  <si>
    <t>Grazia Fenu; Carmen Griñán-Lisón; Federica Etzi; Aitor González-Titos; Andrea Pisano; Belén Toledo; Cristiano Farace; Angela Sabalic; Esmeralda Carrillo; Juan Antonio Marchal; Roberto Madeddu</t>
  </si>
  <si>
    <t>Functional Characterization of miR-216a-5p and miR-125a-5p on Pancreatic Cancer Stem Cells</t>
  </si>
  <si>
    <t>S. Feng; R. Chen; H. Huang; M. Ong; J. Jiang; J. Cui; Q. Ling</t>
  </si>
  <si>
    <t>H. Feng; Z. Chen; J. Li; J. Feng; F. Yang; F. Meng; H. Yin; Y. Guo; H. Xu; Y. Liu; R. Liu; W. Lou; L. Liu; X. Han; H. Su; L. Zhang</t>
  </si>
  <si>
    <t>J. Fang; H. Ji; M. Wang; B. Zheng; J. Zhou; C. Xiao</t>
  </si>
  <si>
    <t>J. Fang; S. Gao; M. Wang; W. Ni; J. Du; W. Lin; M. Lin</t>
  </si>
  <si>
    <t>10.1097/md.0000000000045385</t>
  </si>
  <si>
    <t>Z. Fan; Y. Xiao; Y. Du; Y. Zhang; W. Zhou</t>
  </si>
  <si>
    <t>Zeinab A. El-Moaty; Maria Wagdy Wasef; Yara A. Elsayed; Amina Sayed Shafiq; Mai A. Elnagar; Hadeer Rashad Mohamed; Ahmed E. Elesawyf; Sherif S. Abdel Mageedg; Osama A. Mohammed; Mustafa Ahmed Abdel-Reheim; Rabab S. Hamad; Raydaa Abdullah S. Alshomrani; Ahmed S. Doghish</t>
  </si>
  <si>
    <t>Unraveling the therapeutic landscape of miRNAs in pancreatic cancer</t>
  </si>
  <si>
    <t>Thomas L. Ekstrom; Raya M. Rosok; Amro M. Abdelrahman; Christina Parassiadis; Meghana Manjunath; Marianna Y. Dittrich; Xin Wang; Ana P. Kutschat; Akshay Kanakan; Ashish Rajput; Nadine Schacherer; Teodora Lukic; Danielle M. Carlson; Julia Thiel; Waltraut Kopp; Philipp Stroebel; Volker Ellenrieder; Jochen Gaedcke; Meng Dong; Zeynab Najafova; Mark J. Truty; Elisabeth Hessmann; Steven A. Johnsen</t>
  </si>
  <si>
    <t>N. Dusetti; J. B. Bachet; B. Chanez; C. Neuzillet; L. de Mestier; N. Williet; N. Frauhoffer; R. Nicolle; A. Boilève; A. Turpin; R. Rodriguez; J. Cros; J. Iovanna; P. Hammel</t>
  </si>
  <si>
    <t>H. Duo; J. Luo; D. Tayier; J. You; C. Tian; S. Du; Q. Ye; W. Zhou; Z. Yang; Z. Wang</t>
  </si>
  <si>
    <t>Xiyao Du; Yunlong Cai; Peng Kuang; Mo Zeng; Yingli Huang; Shanshan Huang</t>
  </si>
  <si>
    <t>A long non-coding RNA SCAMP1 induces pancreatic ductal adenocarcinoma progression through miR-106a-5p/AGK signaling</t>
  </si>
  <si>
    <t>H. Du; G. Si; J. Si; X. Song; F. Si</t>
  </si>
  <si>
    <t>Z. Deng; Z. Yang; L. Li; G. Zeng; Z. Meng; R. Liu</t>
  </si>
  <si>
    <t>Z. Deng; L. Li; Z. Yang; G. Zeng; R. Liu</t>
  </si>
  <si>
    <t>L. A. Delgado-Coka; L. Roa-Peña; A. Flescher; L. F. Escobar-Hoyos; K. R. Shroyer</t>
  </si>
  <si>
    <t>I. V. da Silva; P. A. Lopes; E. Fonseca; E. Vigia; J. Paulino; G. Soveral</t>
  </si>
  <si>
    <t>Z. Cui; X. Lei; Y. Gou; Z. Wu; X. Huang</t>
  </si>
  <si>
    <t>R. Cui; G. Wang; R. Hu; Y. Wang; H. Mu; Y. Song; B. Chen; X. Jiang</t>
  </si>
  <si>
    <t>J. Cros; M. Bucau; M. Tihy; M. Palazzo; P. Bourgoin; A. Chassac; M. Albuquerque; A. Sauvanet; S. Dokmak; M. Dioguardi Burgio; V. Paradis; O. Hentic; P. Ruszniewski; L. de Mestier; V. Rebours; A. Couvelard</t>
  </si>
  <si>
    <t>10.1530/erc-24-0331</t>
  </si>
  <si>
    <t>B. R. Counts; S. Jean; O. Gaafer; S. K. Ota; I. Inabathini; T. Guo; D. C. Guttridge; M. C. Ostrowski; L. G. Koniaris; S. Cao; H. C. Roh; T. A. Zimmers</t>
  </si>
  <si>
    <t>E. Corre; A. Alard; C. Marbœuf; C. Lasfargues; S. Dailhau; Y. Blum; R. Nicolle; J. Iovanna; N. Dusetti; S. Pyronnet</t>
  </si>
  <si>
    <t>Claire Alexandra Chew; Cheng Mun Wun; Yi Fang Lee; Cheng Ean Chee; Khek Yu Ho; Glenn Kunnath Bonney</t>
  </si>
  <si>
    <t>Yuhang Chen; Fenglin Zhang; Suoyi Dai; Jiangang Zhao; Wenxun Cai; Ke Zhang; Xinghe Liao; Lianyu Chen</t>
  </si>
  <si>
    <t>Xinyuan Chen; Shanyue Sun; Shuofeng Li; Shuangni Yu; Jie Chen; Xianlong Chen</t>
  </si>
  <si>
    <t>Q. Chen; T. Liang; C. Wu; J. Lu; X. Li; J. Wan; Y. Lu; Q. Guo</t>
  </si>
  <si>
    <t>L. Chen; X. Ying; C. Ma; Q. Tang; S. Chen</t>
  </si>
  <si>
    <t>K. Chen; Z. Chen; J. Wang; M. Zhou; Y. Liu; B. Xu; Z. Yu; Y. Li; G. Yang; T. Xu</t>
  </si>
  <si>
    <t>Jing Chen; Hui Jiang; Hui Chen; Kuan Yang; Kaiyue Yang; Mingyao Sun; Na Lv; Bolin Ren; Xinyi Lin; Xia Li; Yunpeng Zhang; Congxue Hu</t>
  </si>
  <si>
    <t>Elucidating Pancreatic Ductal Adenocarcinoma Carcinogenesis at Single-Cell Resolution and Identifying Subtype Specific Drug Candidates</t>
  </si>
  <si>
    <t>H. Chen; J. Yin; X. Wang; R. Xia; F. Qin; Z. Li; J. Yang; C. Liu; S. Guo; H. Wang</t>
  </si>
  <si>
    <t>C. Chen; K. P. Gribbin; X. Li; T. Y. Ozmen; F. Ozmen; S. Sivagnanam; J. Kim; K. E. Blise; X. Yang; Y. Zhang; R. S. Dai; D. Keith; M. H. Sherman; M. S. Dai; L. M. Coussens; C. D. Lopez; R. C. Sears; G. B. Mills; K. T. Byrne; Z. Xia</t>
  </si>
  <si>
    <t>W. H. Chang; D. Shah; S. Myers; M. Potts; S. Qazi; V. Trieu</t>
  </si>
  <si>
    <t>B. Chanez; M. Delaye; N. Fraunhoffer; J. Iovanna; C. Neuzillet; N. Dusetti</t>
  </si>
  <si>
    <t>M. Chalabi Hajkarim; M. May; A. D. Amin; J. Jamison; S. Tagore; E. D'Souza; L. Caprio; Z. H. Walsh; J. L. Fan; M. Zhang; P. Shah; S. Abuzaid; A. Michel; S. Dajiang; W. Wong; N. Shaikh; P. Ramaradj; B. Bakir; M. D. Kluger; J. Chabot; E. Azizi; H. Hibshoosh; A. K. Rustgi; A. G. Raufi; G. A. Manji; B. Izar</t>
  </si>
  <si>
    <t>A. D. Campos; R. M. Shepard; Z. Ortega; I. Heumann; A. E. Wilke; A. Nam; C. Cable; K. Kouhmareh; R. Klemke; N. M. Mattson; T. Ideker; C. De Arruda Saldanha; S. Heinz; V. Weaver; T. Von Schalscha; H. I. Wettersten; S. M. Weis; D. A. Cheresh</t>
  </si>
  <si>
    <t>M. Boubaddi; J. Rossi; A. Marichez; M. Marty; S. Amintas; C. Laurent; S. Dabernat</t>
  </si>
  <si>
    <t>M. Bonanomi; S. Mallia; M. Scalise; T. Aramini; F. Baldassari; E. Brivio; F. Conte; A. Lo Dico; M. Bonas; D. Porro; C. Indiveri; C. M. Metallo; D. Gaglio</t>
  </si>
  <si>
    <t>L. Bolm; N. Fraunhoffer; N. Dusetti; J. Straesser; N. Petruch; C. Fernandez Del Castillo; J. Iovanna</t>
  </si>
  <si>
    <t>A. M. Bogdanski; D. C. F. Klatte; M. E. van Leerdam; C. M. Cobbaert; Bepb Ballieux; J. E. van Hooft; K. E. Clift; M. Wuhrer; W. E. Mesker; Y. Bi; M. B. Wallace; Y. E. M. van der Burgt</t>
  </si>
  <si>
    <t>10.1097/mpa.0000000000002517</t>
  </si>
  <si>
    <t>B. J. Bhatt; S. Ghosh; V. Mazurak; A. Q. Brun; O. Bathe; V. E. Baracos; S. Damaraju</t>
  </si>
  <si>
    <t>A. Bengtsson; R. Andersson; J. Linders; A. Gulla; D. Ansari</t>
  </si>
  <si>
    <t>Alexander T. F. Bell; Peter Chianchiano; Katsuya Hirose; Daniel Salas-Escabillas; Doreen M. Zucha; Jacob T. Mitchell; Ludmila Danilova; Alexander I. Damanakis; Joseph A. Tandurella; Jeanette Johnson; Jing Zhu; James R. Eshleman; Qingfeng Zhu; Robert A. Anders; Luciane T. Kagohara; Elana J. Fertig; Laura D. Wood</t>
  </si>
  <si>
    <t>Spatial profiling of human pancreatic ductal adenocarcinoma reveals molecular alterations associated with venous invasion</t>
  </si>
  <si>
    <t>A. Bararia; A. Chakraborty; G. Ghosh; D. G. Dastidar; S. Mukherjee; N. Sikdar</t>
  </si>
  <si>
    <t>R. Ballarò; A. R. Wasylishen; C. R. C. Pieterman; C. Olsen; E. Irajizad; R. Wu; H. Katayama; H. Liu; Y. Cai; R. A. León-Letelier; J. B. Dennison; S. Waguespack; K. A. Do; S. K. Agarwal; M. Walter; J. Welch; L. Weinstein; J. E. Blau; S. Jha; N. Nilubol; M. R. Vriens; R. S. van Leeuwaarde; M. J. C. van Treijen; G. D. Valk; N. D. Perrier; S. M. Hanash; J. F. Fahrmann</t>
  </si>
  <si>
    <t>D. Bakırdöğen; K. Görgülü; J. Xin; L. Richter; S. Alcalá; L. Ruiz-Cañas; C. Dai; K. J. Frank; N. Wu; K. N. Diakopoulos; H. Ozturk; D. Demircioğlu; K. Peschke; R. Ranjan; F. Fusco; J. Martinez-Useros; M. J. Fernandez-Aceñero; N. F. Chhabra; J. C. López-Gil; J. Ai; D. A. Ruess; E. Kaya-Aksoy; F. Schmidt; L. Kohlmann; A. Berninger; H. Yang; F. Schicktanz; K. Steiger; I. E. Demir; R. M. Schmid; M. Reichert; M. Adli; M. Lesina; B. Sainz, Jr.; H. Algül</t>
  </si>
  <si>
    <t>Prachi Bajpai; Ravi Paluri; Sameer Al Diffalha; Darshan S. Chandrashekar; Farrukh Afaq; Dennis Otali; Amr Elkholy; C. Ryan Miller; Shajan Peter; Ashish Manne; Ganji Purnachandra Nagaraju; Madhu Sudhana Saddala; Moh'd Khushman; Sooryanarayana Varambally; Upender Manne</t>
  </si>
  <si>
    <t>M. A. Aznar; C. R. Good; J. S. Barber-Rotenberg; S. Agarwal; W. Wilson; A. Watts; Z. Zhang; D. Gonzales; G. Donahue; W. T. Hwang; A. K. Rennels; A. J. Rech; S. Kuramitsu; H. Huang; K. M. Glastad; K. A. Alexander; G. Plesa; E. Dowd; A. Brennan; D. L. Siegel; J. Tanyi; A. Haas; D. A. Torigian; G. Nadolski; V. E. Gonzalez; E. O. Hexner; J. A. Fraietta; J. K. Jadlowsky; R. M. Young; S. L. Berger; C. H. June; M. H. O'Hara</t>
  </si>
  <si>
    <t>B. Aydin; K. Okutan; O. O. Aydogan; R. Sinha; B. Turanli</t>
  </si>
  <si>
    <t>Zarlish Attique; Hafiz Muhammad Faraz Azhar; Adnan Ahmed Ansari</t>
  </si>
  <si>
    <t>A. T. Aref; J. Grealey; M. Pathan; Z. Noor; A. Anees; A. K. M. Azad; D. L. Smith; E. M. Humphries; D. Bucio-Noble; J. M. S. Koh; E. K. Sykes; S. G. Williams; R. J. Lyons; N. Lucas; D. Xavier; S. Sahni; A. Mittal; J. S. Samra; J. V. Pearson; N. Waddell; O. Kondrashova; A. Chou; L. Sioson; A. Sheen; P. G. Hains; P. J. Robinson; Q. Zhong; R. R. Reddel; A. J. Gill</t>
  </si>
  <si>
    <t>10.1158/2767-9764.Crc-25-0229</t>
  </si>
  <si>
    <t>P. An; J. Wang; R. Fan</t>
  </si>
  <si>
    <t>G. K. Acquaah-Mensah; B. Aguilar; K. Abdilleh</t>
  </si>
  <si>
    <t>K. Abdilleh; B. Aguilar; G. Acquaah-Mensah</t>
  </si>
  <si>
    <t>Author</t>
  </si>
  <si>
    <t>I (include)/E (exclude)</t>
  </si>
  <si>
    <t xml:space="preserve">Reason for exclusion </t>
  </si>
  <si>
    <t xml:space="preserve">Abstract </t>
  </si>
  <si>
    <t>Column1</t>
  </si>
  <si>
    <t>Background &amp; Aims
Unresectable advanced pancreatic ductal adenocarcinoma (PDAC) typically requires systematic chemotherapy, but it remains unclear how this treatment remodels tumor cell plasticity and the tumor microenvironment (TME) to influence clinical outcomes.
Methods
We conducted single-cell RNA sequencing on paired pre- and posttreatment tumor biopsies and peripheral blood mononuclear cells from 28 patients with PDAC receiving abraxane plus gemcitabine chemotherapy. To validate the chemoresistant niche, we employed multiplex immunofluorescence and spatial transcriptomics, ranging from in situ sequencing to 10X Visium HD at 2-μm resolution. In addition, we performed functional validation experiments, including CRISPR-Cas9 knockout and tumor-killing assays in vitro, and in vivo studies using the KPC mouse model and xenograft tumors in nude mice, with a focus on CD276/B7-H3 as the key regulator identified in our study.
Results
We characterized chemotherapy-induced dynamic remodeling of both malignant states and the immune microenvironment at single-cell resolution. Integrative analysis uncovered a chemoresistant niche composed of SNCG+ basal-like tumor cells, SPP1+ tumor-associated macrophages, and exhausted T cells, which progressively dominated the TME during treatment in nonresponders. Importantly, we identified CD276/B7-H3 as a dual-function immune checkpoint: it promotes tumor transition to a chemoresistant basal-like state, induces T cell exhaustion, and enhances the angiogenesis signature of tumor-associated macrophages.
Conclusions
Our work uncovers the plasticity of PDAC tumor cell states and interactions with the TME that are modified during chemotherapy of unresectable advanced PDAC and pinpoints CD276/B7-H3 as a critical regulator and a promising therapeutic target for overcoming chemotherapy resistance.</t>
  </si>
  <si>
    <t>E</t>
  </si>
  <si>
    <t>Background
Pancreatic ductal adenocarcinoma (PDAC) remains among the most lethal solid tumors, largely due to its intricate and immunosuppressive tumor microenvironment (TME). While single-cell sequencing technologies have begun to unravel the cellular heterogeneity of PDAC, a comprehensive understanding of how genetic determinants influence and are influenced by the TME is still lacking. To bridge this knowledge gap, our study employs an integrated multi-omics approach, incorporating single-cell transcriptomics, genomics, and proteomics, complemented by computational biology and machine learning. We aimed to delineate the core molecular drivers of PDAC pathogenesis, with subsequent in vitro functional validation focusing on the role of UNC93B1 in malignant phenotypes. The ultimate goal of this research is to inform the development of precise therapeutic strategies to enhance patient survival and quality of life.
Methods
We assembled a comprehensive multi-omics dataset, including single-cell RNA-seq data from 22 PDAC samples (GSE154778, GSE212966), bulk transcriptomic cohorts (GSE28735, GSE62452), survival data from the TCGA-PAAD project (n=172), spatial transcriptomics, and genome-wide association study data (bbj-a-140, n=196,187). The single-cell data were processed using Seurat v5, which involved rigorous quality control, batch effect correction with Harmony, unsupervised clustering, and cell type annotation to characterize TME heterogeneity. Genetic susceptibility was mapped onto single-cell data using scPagwas to calculate trait-regulated scores (TRS) and identify trait-associated genes. Co-expression networks were constructed via high-diversity WGCNA (hdWGCNA), and key candidate genes were refined through survival analysis and a machine learning framework integrating LASSO regression, Random Forest, and Support Vector Machine algorithms. The functional role of the pivotal gene, UNC93B1, was systematically investigated through Gene Set Variation Analysis (GSVA), pseudotime trajectory inference (Monocle2), and cell-cell communication analysis (CellChat). In vitro validation was performed using four PDAC cell lines (PANC-1, BxPC-3, Capan-1, SW1990). Following qPCR confirmation of high UNC93B1 expression, a stable knockdown model (sh-UNC93B1) was generated in Capan-1 cells. Functional consequences were assessed using CCK-8, wound healing, transwell and colony formation assays. A subcutaneous xenograft model was established to evaluate tumor growth in vivo. Mechanistic insights were gained through flow cytometry for cell cycle analysis and molecular profiling of the cGAS-STING pathway, senescence markers (e.g., p16^INK4a), and epithelial-mesenchymal transition (EMT)-related genes.
Results
Single-cell transcriptomic profiling delineated nine distinct cell populations within the PDAC TME. hdWGCNA identified three gene modules (8, 11, 16) positively associated with tumorigenesis. The intersection of these modules with differentially expressed genes yielded 320 candidates, which were subsequently filtered to 61 genes significantly linked to patient prognosis (P &lt; 0.05) via Cox regression. Cross-validation across machine learning models and scPagwas analysis converged on UNC93B1 as the sole overlapping gene with consistent diagnostic and prognostic relevance. UNC93B1 was robustly upregulated in tumor tissues across independent datasets (TCGAxGTEx, bulk RNA-seq), a finding corroborated at the protein level by HPA and CPTAC data (P &lt; 0.01). Its expression positively correlated with higher pathological grade and was spatially enriched within tumor regions. Functional enrichment analysis (GSVA) suggested that UNC93B1 is involved in the suppression of the cGAS-STING signaling axis. Pseudotime analysis indicated that UNC93B1 expression escalates along tumor progression trajectories. CellChat suggested strengthened intercellular communication networks in UNC93B1-high cells, particularly modulated by the cGAS-STING pathway. In vitro, UNC93B1 knockdown in Capan-1 cells significantly attenuated proliferative capacity (22.3% reduction in OD450 at 72h, P &lt; 0.05), migratory ability (29.6% reduction in wound closure, P &lt; 0.05), and clonogenic survival (342 fewer colonies, P &lt; 0.01). Mechanistically, sh-UNC93B1 cells exhibited G1/S phase arrest (8.9% increase, P &lt; 0.05), activation of the STING/IFN-β/CXCL10 cascade, elevated p16^INK4a expression, and a reversal of EMT, evidenced by downregulation of VIM and upregulation of CDH1. Consistently, in vivo xenograft experiments demonstrated that UNC93B1 silencing markedly impeded tumor growth, concomitant with reduced UNC93B1 protein and enhanced STING pathway activation. Critically, the tumor-suppressive phenotypes induced by UNC93B1 knockdown, including the inhibition of proliferation, migration, and clonogenicity, were largely reversed upon treatment with the selective STING inhibitor H-151, confirming that the observed functional consequences are causally mediated through the activation of the cGAS-STING pathway.
Conclusion
By integrating multi-omics data, including GWAS and spatial transcriptomics, this study systematically defines a pivotal role for UNC93B1 in PDAC progression. Our findings demonstrate that UNC93B1 is associated with an immunosuppressive TME and facilitates metastatic spread, potentially through inhibiting the cGAS-STING-mediated innate immunity pathway. The strong correlation between UNC93B1 overexpression and adverse clinical outcomes underscores its potential as a dual diagnostic biomarker and therapeutic target. This work not only provides a mechanistic foundation for novel precision immunotherapies in PDAC but also establishes a robust methodological paradigm for multi-omics-driven discovery in oncology.</t>
  </si>
  <si>
    <t>I</t>
  </si>
  <si>
    <t xml:space="preserve">Include </t>
  </si>
  <si>
    <t>Objective: To elucidate how the tobacco-specific carcinogen 4-(methylnitrosamino)-1-(3-pyridyl)-1-butanone (NNK) relates to pancreatic cancer (PC) progression and to develop a CT-based radiomics model that non-invasively decodes NNK-related molecular alterations.
Methods: NNK-related genes were identified by integrating toxicogenomic mining across multiple databases with multi-cohort transcriptomic analyses. Differential expression analysis, weighted gene coexpression network analysis (WGCNA), a multi-algorithm machine-learning framework, and Cox proportional hazards modeling were applied to screen key regulators and prognosis-related factors. Single-cell RNA sequencing was performed to characterize cellular heterogeneity and tumor-stroma communication associated with ITGA3. Radiomic features were extracted from CT scans, and a radiomics signature was constructed. Prognostic value was evaluated in the cancer imaging archive (TCIA), and an independent surgical cohort.
Results: A total of 268 NNK-associated PC genes were identified, enriched in extracellular matrix (ECM) remodeling, focal adhesion, PI3K-AKT signaling, and DNA-damage response pathways. Machine-learning prioritization yielded 15 key candidates, among which ITGA3 remained an independent prognostic factor (P &lt; 0.05). Single-cell analysis showed enrichment of basal/epithelial-mesenchymal transition (EMT)-high epithelial subsets and intensified epithelial-cancer-associated fibroblast-macrophage communication in ITGA3-high tumors. The NNK-related ITGA3-guided radiomics model predicted ITGA3 expression (AUC = 0.893 and 0.839) and achieved significant postoperative survival stratification.
Conclusion: NNK is associated with a malignant transcriptional program characterized by epithelial remodeling, stromal interaction, and immune suppression. These molecular features can be captured non-invasively through CT-based radiomics. The NNK-related ITGA3-associated radiomics (NIR) score provides a practical tool for preoperative risk stratification in PC and offers a bridge linking environmental carcinogen exposure with tumor imaging phenotypes.</t>
  </si>
  <si>
    <t>Obgective: Pancreatic Ductal Adenocarcinoma (PDAC) remains a lethal malignancy with limited therapeutic options. This study aimed to identify brown adipocyte-related genes (BARGs) influencing PDAC prognosis and explore their roles in the tumor microenvironment (TME) and immunotherapy response.
Methods: Transcriptomic and proteomic data from TCGA, GEO, ICGC, and CPTAC databases were analyzed to screen prognostic BARGs. Immune infiltration, immunotherapy prediction (via TIDE, IRnet, and TCIA), and drug sensitivity analyses were conducted. Single-cell RNA sequencing (CRA001160 dataset) and experimental validation (qPCR in pancreatic cancer cell lines) were performed to validate findings.
Results: CALU emerged as a core prognostic gene, significantly overexpressed in PDAC tissues and correlated with advanced tumor grade. High CALU expression was linked to stromal cell activation (e.g., cancer-associated fibroblasts, M1 macrophages) and suppressed T-cell infiltration, indicating immunosuppressive TME remodeling. CALU predicted resistance to CTLA4 inhibitors but showed no significant association with PD1 blockade. Drug sensitivity analysis revealed correlations between CALU and chemotherapeutic agents (e.g., TAK-715, LGK974). Single-cell analysis localized CALU to malignant and stromal cells, highlighting its role in PERIOSTIN-mediated fibroblast-malignant cell communication. Experimental validation confirmed elevated CALU expression in pancreatic cancer cell lines compared to normal cells.
Conclusion: CALU is a critical regulator of PDAC progression, influencing stromal-TME interactions and immune evasion. It serves as a potential prognostic biomarker and therapeutic target, offering insights into combination strategies targeting stromal-immune crosstalk in PDAC.</t>
  </si>
  <si>
    <t>Introduction
Pancreatic ductal adenocarcinoma (PDAC) is characterised by a pronounced desmoplastic reaction, predominantly composed of cancer-associated fibroblasts (CAFs), including myofibroblastic CAFs (myCAFs).
Methods
We performed a single-cell assay for transposase-accessible chromatin with high-throughput sequencing (scATAC-seq) and single-cell RNA sequencing (scRNA-seq) on pancreas tissues from KPC mice (LSL-KrasG12D/+; LSL-Trp53R172H/+; Pdx-1-Cre) to characterise myCAF heterogeneity. A transgelin (Tagln) knockout orthotopic mouse model was used to determine the functional role of Tagln.
Results
Epigenetic profiling uncovered heterogeneity within the myCAF population, revealing distinct subclusters characterised by specific transcription factor (TF) motifs, such as Srf, Cebpb, Prrx1, and Smad4. We identified three transcriptionally distinct myCAF subtypes, each enriched for unique TF–associated signalling pathways. Among the identified myCAF subtypes, Tagln emerged as a potential functional driver. Tagln knockout mice exhibited significantly reduced PDAC tumour burden compared to wild-type. Analysis of TCGA revealed that high TAGLN expression in PDAC samples was associated with poor survival.
Conclusions
Our findings highlight the functional heterogeneity of myCAFs and identify TAGLN-expressing myCAFs as critical mediators of tumour progression, providing evidence that targeting stromal TAGLN may represent a promising therapeutic strategy for PDAC.</t>
  </si>
  <si>
    <t>Background
The prognosis for unresectable pancreatic cancer remains poor, with limited biomarkers available to predict treatment response and survival. This study aimed to identify novel protein biomarkers associated with therapeutic resistance in this disease.
Methods
We performed proteomic analysis by Data-Independent Acquisition mass spectrometry on FFPE tissues from 10 patients with unresectable pancreatic cancer, comparing treatment-sensitive and treatment-resistant groups. Differentially expressed proteins were identified, and the candidate was validated by immunohistochemistry in an independent cohort of 91 patients. Survival analysis and Cox regression were used to evaluate the prognostic significance of protein expression.
Results
In this study, proteomic analysis revealed Ubiquitin-fold modifier 1 (UFM1) as a significantly upregulated protein in treatment-resistant. High UFM1 expression was significantly associated with advanced TNM stage (P &lt; 0.05) and poorer treatment response (P = 0.016). Patients with high UFM1 expression had significantly shorter median PFS (6.5 vs 12.0 months; HR = 0.335, 95% CI: 0.209–0.537, P &lt; 0.001) and OS (10.4 vs 20.5 months; HR = 0.298, 95% CI: 0.184–0.484, P &lt; 0.001) compared to those with low expression. Multivariate Cox regression confirmed UFM1 as an independent prognostic factor for both PFS (HR = 0.343, P &lt; 0.001) and OS (HR = 0.304, P &lt; 0.001).
Conclusion
UFM1 is a promising prognostic biomarker for unresectable pancreatic cancer, with high expression indicating aggressive disease and inferior outcomes. These findings support its potential utility in risk stratification and treatment personalization.</t>
  </si>
  <si>
    <t>Background
Pancreatic adenocarcinoma (PAAD) remains a highly aggressive cancer with limited treatment options and a poor prognosis. A lack of reliable biomarkers and insufficient understanding of tumor heterogeneity impede early PAAD detection and personalized treatment.
Purpose
This study aimed to construct a gene-based risk model and explore targeted approaches to overcome tumor drug resistance in PAAD.
Methods
Single-cell RNA sequencing (scRNA-seq) bioinformatics identified key driver genes, stratifying PAAD patients into two subtypes. A nine-gene risk model was constructed using Lasso Cox regression and validated via immunohistochemistry (IHC) and RT-qPCR. The natural compound esculin was evaluated for its ability to target proteins encoded by hub genes. Its effects on drug resistance were assessed using in vitro and in vivo models.
Results
In the study, scRNA-seq data identified 20 hub genes, which were used to classify PAAD patients into two subtypes via consensus clustering. These subtypes exhibited significant differences in immune infiltration patterns and overall survival (OS) outcomes. Building on this, a nine-gene prognostic model was constructed and the model demonstrated strong predictive capability for OS, and its accuracy was substantiated by external cohorts, IHC staining and RT-qPCR. Furthermore, esculin emerged as a promising therapeutic candidate targeting hub gene proteins TP53, EP300, and PIAS1. Both in vitro and in vivo drug-resistant tumor model experiments confirmed that esculin exhibits favorable biosafety and reduces tumor drug resistance by downregulating TP53, EP300, and PIAS1 proteins.
Conclusions
Collectively, our study not only provides a powerful prognostic tool but also identifies a promising multi-target natural compound, offering a novel strategy to overcome chemoresistance in PAAD.</t>
  </si>
  <si>
    <t>Background: Pancreatic ductal adenocarcinoma (PDAC) lacks a reliable diagnostic biomarker, largely due to its asymptomatic onset and frequent late-stage detection, resulting in a poor 5-year survival rate. Identifying biomarkers for timely diagnosis is critical. Cancer cells display distinct protein regulation changes that drive disease hallmarks, and characterizing these across PDAC subtypes may provide insights into disease progression.
Research design and methods: In this study, a label-free quantitative (LFQ) proteomics approach using mass spectrometry (MS) was employed to profile circadian rhythm-regulated proteins in the secretome of PDAC cell lines.
Results: LFQ analysis revealed rhythmic protein regulation patterns, reflecting temporal control of biological processes in PDAC. Upregulated pathways included signal transduction, glycolysis, angiogenesis, and protein synthesis, indicating enhanced metabolic and proliferative activity. Downregulated immune pathways suggested potential immune modulation. Comparative analysis revealed subtype-specific patterns: the quasi-mesenchymal subtype exhibited higher levels of metabolic and extracellular matrix (ECM) remodeling proteins, while the classical subtype showed higher levels of ECM-degrading proteins, consistent with known phenotypic differences.
Conclusion: These findings highlight rhythmically regulated proteins as potential subtype-specific markers in PDAC and provide a basis for future validation studies. Mass spectrometry proteomics data are available via the ProteomeXchange Consortium (PRIDE: PXD054693).
Keywords: Pancreatic ductal adenocarcinoma; biomarker discovery; circadian rhythm; label-free quantitative proteomics; secretome; subtype-specific proteins.</t>
  </si>
  <si>
    <t>Objectives:
The aim is to investigate the proteomic profile of different molecular subtypes of pancreatic ductal adenocarcinoma (PDAC) and understand their impact on patient outcomes, particularly focusing on pathways involved in xenobiotic metabolism and drug resistance.
Materials and Methods:
The study utilized the serum-free PACO cell culture model and a quantitative prefractionation-based MALDI/MS approach to establish the proteomic profiles of various PDAC subtypes. Differential protein regulation was analyzed to identify systematic alterations in metabolic and drug resistance pathways. Mechanistic studies involved the knockdown and overexpression of key proteins to assess their role in drug resistance.
Results:
Proteomic analysis revealed subtype-specific alterations, particularly in pathways associated with xenobiotic metabolism and drug resistance. Notably, CYP2S1, a member of the CYP450 family, was upregulated in the HNF1A+ PDAC subtype. CYP2S1 levels were further inducible by polyaromatic hydrocarbons (PAHs) and SN38, the active metabolite of irinotecan via AHR. Mechanistic studies demonstrated that knockdown of AHR or CYP2S1 sensitized PDAC cells to SN38, whereas overexpression of CYP2S1 increased resistance to SN38.
Conclusions:
The findings highlight the significant role of CYP2S1 in mediating drug resistance in certain PDAC subtypes. Targeting CYP2S1 and its regulatory pathways could enhance the efficacy of chemotherapeutic agents like irinotecan in treating PDAC. These results provide new insights into the molecular mechanisms underlying PDAC subtype-specific drug resistance and suggest potential therapeutic targets.</t>
  </si>
  <si>
    <t>Background: Prognostication for pancreatic ductal adenocarcinoma (PDAC) using histologic images is difficult due to tumor heterogeneity. We developed an artificial intelligence (AI) model to predict postoperative recurrence using histologic image patches.
Methods: We included 591 patients with resected PDAC to train an AI model for recurrence prediction at 12 or 24 months and validated it using external cohorts (n = 302 in total). Image patches from hematoxylin and eosin-stained slides were clustered via uniform manifold approximation and projection (UMAP) and used to train a random forest model. Predictive performance was evaluated using area under the receiver operating characteristic curve (AUC). Gene expression analysis was conducted to characterise survival-related clusters.
Results: Seventeen patch clusters were identified. Two were linked to high recurrence risk, and one to low risk. In external validation, the model achieved an AUC of up to 0.792. The random forest score independently predicted recurrence. Greater heterogeneity in patch composition correlated with shorter time to recurrence (P &lt; 0.01). High-risk clusters showed elevated CSF3R expression; the low-risk cluster showed increased IGFBP3 expression.
Conclusions: Our AI model, using only archival histologic slides, accurately predicted postoperative recurrence in PDAC and revealed image features linked to outcomes and gene expression.</t>
  </si>
  <si>
    <t>AI-based prognosis</t>
  </si>
  <si>
    <t xml:space="preserve">Pancreatic ductal adenocarcinoma (PDAC) is highly lethal, and many patients cannot undergo curative surgery due to frailty. Multimodal prehabilitation: combining exercise, nutrition, and psychological support improves functional readiness, but its biological impact on the PDAC tumor microenvironment (TME) is unclear. In this exploratory pilot study, we profiled resected PDAC tissues from prehabilitation-treated patients and matched controls using NanoString GeoMx Digital Spatial Profiling across immune, tumor, and stromal compartments (n = 4). Transcriptomic signatures were analyzed via differential expression, pathway enrichment, and MCP-counter deconvolution; protein-level validation used multiplex immunofluorescence (n = 8). Ligand–receptor modeling assessed cell–cell communication, and prognostic relevance was evaluated in TCGA-PDAC (n = 178). Prehabilitation was associated with increased NK-cell cytotoxicity, interferon response, and chemokine recruitment, as well as higher neutrophil signatures (p &lt; 0.01) and reduced fibroblast signatures (p &lt; 0.05). Tumor regions showed lower MAPK and PI3K/AKT activity, while stroma exhibited decreased TGF-β and Wnt signaling. Immunofluorescence confirmed neutrophil infiltration and reduced fibroblast density. TCGA analysis linked neutrophil-high/fibroblast-low profiles to longer survival (1044.6 vs. 458.7 days, p = 0.0052). These findings suggest prehabilitation may promote a more immune-active, less fibrotic TME in PDAC, resembling transcriptional states associated with improved survival. Prospective studies integrating biological and clinical endpoints are warranted.
</t>
  </si>
  <si>
    <t>Background: Pancreatic ductal adenocarcinoma (PDAC) is a highly aggressive malignancy characterised by remarkable cellular heterogeneity, which emerges early from the interplay of oncogenic KRAS signalling and inflammatory injury. However, the transcriptional, metabolic and functional properties of these pre-malignant cell states that initiate and drive PDAC progression remain elusive.
Objective: This study aimed to identify and functionally characterise the critical premalignant cell states that arise from this heterogeneity, to define novel biomarkers and targets for early intervention.
Design: Public and in-house scRNA-seq data of pancreatic tumour models were analysed to identify key subpopulations in early cellular heterogeneity. Genetic perturbation in KrasG12D-driven models was performed to assess functional impact. Mechanistic studies used TurboID proximity proteomics, epigenetic profiling and metabolic assays. Clinical relevance was validated in human PDAC cohorts.
Results: We identified LY6D as a marker of a distinct, gastric-like cell state that emerges early and persists throughout tumourigenesis. The LY6D+ population exhibits conserved stemness and a unique, pan-stage dependency on oxidative phosphorylation (OXPHOS). Genetic ablation of Ly6d specifically impaired the gastric lineage and delayed tumourigenesis, while its overexpression enhanced tumourigenic and metastatic potential. Mechanistically, the glycosylphosphatidylinositol (GPI)-anchored LY6D protein scaffolds a lipid raft-associated kinase network that drives FOSL1-dependent epigenetic-transcriptional reprogramming. In human PDAC, LY6D+ cells harbour stemness and Epithelial-Mesenchymal Transition (EMT) signatures, and high LY6D expression is an independent prognostic marker of poor survival.
Conclusion: Our work defines the LY6D+ gastric-like cell state as a key driver linking early pre-malignant heterogeneity to PDAC initiation and progression. LY6D represents a pan-stage therapeutic target and a candidate biomarker for early detection and therapeutic targeting.</t>
  </si>
  <si>
    <t xml:space="preserve">Pancreatic ductal adenocarcinoma (PDAC) is highly aggressive with a high mortality rate. Intra-tumoral heterogeneity (ITH) increases the severity of PDAC and makes treatment difficult. Insights are provided on ITH to understand the diversity of microenvironment (ME) components, biomarkers, different subsets of tumor-associated cells, and immune cells, as well as metabolic reprogramming, autophagy, and apoptosis in PDAC. Single-cell RNA sequencing (scRNA-seq) is a sensitive technique that provides spatially resolved transcriptomic profiling. In this review, we discussed the sample preparation, library preparation, data analysis, and challenges associated with the technology. We have outlined a stepwise process workflow that utilizes computational approaches based on experimental requirements, supported by relevant examples and discussion. We reviewed various studies where scRNA-seq has helped identify dynamic cell subset transformations during tumorigenesis, modulate ME, epithelial-mesenchymal transition, and cancer stem cells enrichment, and identify novel signaling molecules, prognostic gene markers, and therapeutic vulnerabilities for PDAC. Identification of biomarkers such as Matrix metalloproteinase 1 (MMP1) and the S100A2+ tumor subset, characterization of the basal-like malignant subtype, and interventions like radiofrequency ablation reshaping the PDAC-ME were also discussed. Additionally, the roles of cancer associated fibroblasts and the therapeutic potential inhibitors in combination with signal transducer and activator of transcription 3 blockade and anti-CD47/anti-PD-L1 immunotherapy were reviewed in preventing PDAC resistance.
</t>
  </si>
  <si>
    <t>Review</t>
  </si>
  <si>
    <t>Background
Ampullary adenocarcinoma (AAC) is a rare and aggressive cancer with a 5-year overall survival (OS) rate ranging from 30% to 67% after resection due to a high recurrence rate. Yet, adjuvant therapy's role is still debated. Recent French FFCD-AC cohort study highlighted that adjuvant therapy, can benefit intermediate and high-risk patients. Chemotherapy regimens, include gemcitabine and 5-fluorouracil (5FU) but practices are highly heterogenous due to the low level of evidence. Previous studies suggest that combination chemotherapy, such as mFOLFIRINOX, could offer improved outcomes.
Design
PRODIGE 98 - AMPIRINOX trial (NCT06813976) is a multicenter, open-label, randomized phase 3 trial designed to compare the efficacy of adjuvant mFOLFIRINOX versus single-agent chemotherapy (capecitabine or gemcitabine) in patients with resected AAC. Primary outcome is disease free survival and secondary outcomes include overall survival (OS), safety and quality of life. Patients (ages 18–79) must have undergone macroscopically complete (R0/R1) resection of AAC, with exclusion of patients previously treated with chemotherapy, and pT1N0M0 tumors. Ancillary studies will focus on an in-depth molecular profiling of AAC to identify prognostic and predictive biomarkers.
AMPIRINOX is currently recruiting and is expected to provide essential data on how to optimize treatment for AAC patients in the coming years.</t>
  </si>
  <si>
    <t>Background
Pancreatic cancer (PC) is a leading cause of cancer-related mortality due to late diagnosis and limited treatments. Disulfidptosis, a novel form of regulated cell death, is implicated in disease pathogenesis. This study explores disulfidptosis-related gene (DRG) signatures to identify prognostic biomarkers and immune infiltration patterns in PC using bioinformatics and single-cell analyses.
Methods
Differential analysis of PC gene expression identified overlapping DRGs. Hub genes were selected via machine learning, and a prognostic model was built, validated with GSE28735. Single-cell RNA sequencing (scRNA-seq) from GSE212966 examined DRG expression in the tumor microenvironment.
Results
Among 42 DRGs, 19 prognostic genes were first identified by univariate Cox analysis. Using the R package Mime integrating 10 machine learning algorithms, and further evaluated by StepCox[both] + RSF, 8 hub genes (NDUFA11, MYH14, TRIP6, ACTN1, ANP32E, PML, CD2AP, RPN1) were extracted. An optimized disulfidptosis-based risk score model was constructed via StepCox[both] combined with the random survival forest (RSF) algorithm, achieving a concordance index (C-index) of 0.9 in the training set though external validation yielded moderate performance (C-index = 0.6), indicating potential for refinement. RPN1 and PML were significantly associated with survival and enriched in cell cycle and immune regulation pathways. scRNA-seq revealed RPN1 upregulation in macrophages, suggesting an immunosuppressive role. Immune infiltration and drug sensitivity analyses highlighted distinct profiles between high- and low-risk groups.
Conclusion
This study establishes a disulfidptosis-based prognostic model for PC, identifying RPN1 and PML as key biomarkers. These findings provide novel insights into PC prognosis and immune dynamics, supporting the development of targeted diagnostic and therapeutic strategies.</t>
  </si>
  <si>
    <t>Background
Pancreatic ductal adenocarcinoma (PDAC) ranks among the foremost causes of cancer-associated mortality globally, with a 5-year survival rate of less than 10 %. Ovarian carcinoma immunoreactive antigen domain containing 2 (OCIAD2), which has been previously implicated in ovarian carcinogenesis, has emerged as a potential oncogenic factor. However, its functional role in PDAC remains underexplored.
Methods
To validate the oncogenic role of OCIAD2 in PDAC, we employed a combination of multi-omics bioinformatic analyses, clinical specimen evaluations, and cellular functional assays. Further investigations were conducted to assess mitochondrial morphological dynamics, intracellular redox homeostasis, and apoptotic signaling pathways. For mechanistic exploration, we integrated transcriptomic profiling, immunoprecipitation-coupled mass spectrometry, and systematic protein-protein interaction validation assays. In vivo, both subcutaneous xenograft models and orthotopic tumor implantation models were utilized to substantiate its tumor-promoting capacities.
Results
OCIAD2 promotes tumor proliferation, migration, invasion, and resistance to gemcitabine in PDAC. It suppresses apoptosis by maintaining mitochondrial function and redox balance. These effects were associated with the activation of the PI3K/AKT pathway. Notably, OCIAD2 directly interacts with IQ motif-containing GTPase-activating protein 1 (IQGAP1) via its double helical motif, and this binding further promotes PI3K/AKT pathway activation.
Conclusion
OCIAD2 drives PDAC progression through binding to IQGAP1, which activates PI3K/AKT pathway; this in turn preserves mitochondrial function and suppresses apoptosis. Our study identifies OCIAD2 as a critical mediator of tumor progression and a potential therapeutic target in PDAC.</t>
  </si>
  <si>
    <t>Pancreatic ductal adenocarcinoma (PDAC) is a highly heterogeneous cancer with poor prognosis and limited therapeutic options. Bulk transcriptomic profiling has identified two major gene expression–based molecular subtypes: classical/progenitor and basal-like/squamous/quasimesenchymal. These subtypes differ in biological characteristics, differentiation status, drug sensitivity, and clinical outcomes. Advances in single-cell and spatial transcriptomics have further revealed intermediate/hybrid states, as well as distinct subtypes within the tumor microenvironment. These technologies have also uncovered intratumoral heterogeneity, tumor–stroma interactions, and spatially organized transcriptional programs that further shape subtype identity and plasticity, which can shift over time or under therapeutic pressure. In parallel, metabolomic analyses have revealed distinct metabolic subtypes that align with molecular subtypes and highlight subtype-specific metabolic rewiring and vulnerabilities. Furthermore, recent deep learning approaches applied to histopathology allow for high-resolution, morphology-based subtype prediction using Hematoxylin &amp; Eosin-stained slides, providing practical and potentially scalable diagnostic tools. These multi-layered insights are reshaping PDAC taxonomy and enhancing our understanding of how transcriptional, metabolic, and spatial features together define tumor behavior and therapeutic response. This review discusses molecular (transcriptomic), metabolic, and histological subtyping approaches for PDAC, with the aim of enabling practical, cost-effective diagnosis and personalized medicine. By integrating data from recent experimental and clinical studies, we aim to provide a comprehensive and accessible overview of PDAC subtype heterogeneity, which may help guide future subtype-informed therapeutic strategies.</t>
  </si>
  <si>
    <t>Background/Aim
Pancreatic ductal adenocarcinoma (PDAC) remains a highly lethal malignancy due to limited therapeutic options. Identifying novel genes that influence its progression is critical. This study aimed to investigate the role of CTDNEP1, a phosphatase-encoding gene, in PDAC using multi-omics data from The Cancer Genome Atlas (TCGA).
Materials and Methods
We analyzed CTDNEP1 expression in PDAC using the TCGA and Pan-Cancer Atlas datasets. Kaplan-Meier survival analysis was performed to assess the association between CTDNEP1 expression and patient prognosis. Gene Ontology (GO) and KEGG pathway enrichment analyses were conducted to explore the biological processes linked to CTDNEP1 expression. Finally, we examined the relationship between CTDNEP1 expression and the tumor immune microenvironment using immune infiltration analysis.
Results
CTDNEP1 expression was found to be significantly lower in PDAC tissues compared to normal tissues, especially in early-stage tumors. This downregulation was associated with mutations in key driver genes, including KRAS, CDKN2A, TP53, and SMAD4. Importantly, low CTDNEP1 expression correlated with significantly poorer patient prognosis, particularly in stage II PDAC. Functional enrichment analysis revealed that low CTDNEP1 expression is associated with macroautophagy, protein degradation, and immune/inflammatory pathways, while high expression is linked to mitochondrial function and metabolic activity. Furthermore, CTDNEP1 expression showed a positive correlation with immune cell infiltration.
Conclusion
CTDNEP1 functions as a tumor suppressor in PDAC, influencing tumor progression, immune response, and patient survival. Future studies should investigate the detailed regulatory mechanisms of CTDNEP1 and explore its potential as a therapeutic target or biomarker for PDAC.</t>
  </si>
  <si>
    <t xml:space="preserve">Transcriptional heterogeneity in pancreatic ductal adenocarcinoma (PDAC) arises not only from changes in gene expression but also from dynamic rewiring of gene-gene coordination. Using a divergent-edge framework applied to 77 155 malignant cells from 42 tumors, we identified four reproducible adaptive modules-integrated growth-energy (IGE), stress-adaptive transcription (SAT), IL-2-linked immune evasion (IL2), and multi-pathway collective invasion (MPC)-that cut across canonical PDAC states and reflect distinct regulatory programs. Integrating these modules with CRISPR-Cas9 dependency profiles and PRISM drug-response data revealed that adaptive behaviors collapse into two higher-order axes: a biosynthetic-metabolic IGE axis enriched for translational and DNA-repair dependencies, and a broader SAT-IL2-MPC stress-immune-invasion axis characterized by proteostasis, cytokine-linked, and cytoskeletal vulnerabilities. This architecture emerges only when divergent-edge modules are mapped into functional genomics space. Module activity also carried clinical relevance in PDAC. SAT-high tumors showed poorer survival, while MPC-high tumors exhibited a similar adverse trend; together, these modules defined a stress-immune-invasion poor-prognosis axis. In contrast, IGE activity showed no overall risk association, although an optimal-cut point-defined IGE-high subgroup displayed modestly improved survival.
</t>
  </si>
  <si>
    <t xml:space="preserve">Background: CUB domain-containing protein 1 (CDCP1) is implicated in pancreatic ductal adenocarcinoma (PDAC) prognosis, but its relationship to the tumor microenvironment (TME) and oncogenic signaling remains incompletely defined. We hypothesized that CDCP1 expression is associated with hallmark cancer signaling pathways and transcriptionally inferred TME remodeling in PDAC.
Methods: We analyzed transcriptomic and clinical data from 214 PDAC cases (The Cancer Genome Atlas (TCGA), n = 145; GSE62452, n = 69). Patients were stratified into high CDCP1 and low CDCP1 groups based on the top tertile of expression. Immune and stromal components of the TME were quantified using the xCell algorithm. Gene Set Enrichment Analysis (GSEA) with Hallmark gene sets was used for pathway enrichment.
Results: High CDCP1 expression was significantly associated with reduced infiltration of CD8+ T cells, adipocytes, and fibroblasts, suggesting an immune-excluded and stromally depleted TME. It also correlated with increased homologous recombination deficiency scores, mutation burden, and single-nucleotide variants. CDCP1 expression correlated with CDKN2A mutation but was only weakly associated with KRAS, TP53, and SMAD4 alterations. GSEA showed consistent enrichment of proliferative (E2F, MYC, G2M, p53) and protumorigenic (transforming growth factor-β, hypoxia, glycolysis) pathways in high CDCP1 tumors across both datasets.
Conclusion: CDCP1 defines a transcriptionally distinct PDAC subtype characterized by immune evasion, stromal depletion, and genomic instability. These findings highlight CDCP1 as a potential therapeutic target and biomarker reflecting interplay between oncogenic signaling and the TME.
</t>
  </si>
  <si>
    <t>Background: Familial pancreatic cancer (FPC) will be enriched for germline mutations (GLMs), particularly in homologous recombination repair (HRR) genes, but its distinction from sporadic pancreatic cancer (PC) remains unclear.
Methods: We retrospectively analyzed 111 resected PCs, including 13 patients with FPC (11.8%) and 98 with non-FPC (88.2%). Whole-exome sequencing targeted 151 cancer-related genes, with parallel gene expression profiling. GLMs were assessed by ClinVar and in silico tools. Homologous recombination deficiency (HRD) scores, COSMIC signatures, immune deconvolution, and survival were compared.
Results: Patients with FPC and non-FPC were comparable in age, sex, tumor stage, and receipt of adjuvant chemotherapy. ClinVar-annotated GLMs were found in 2/13 patients with FPC (15.4%) and 4/98 patients with non-FPC (4.1%). FPC cases more often carried pancreatitis-associated variants (SPINK1, CFTR), whereas non-FPC included HRR-related variants (PALB2, FANCG). When potentially pathogenic HRR-related variants were considered together, prevalence was similar (23.1% vs. 12.2%, p = 0.380). HRD scores did not differ (median 22 vs. 19, p = 0.591), and high HRD scores (≥ 42) were observed only in two non-FPC cases, including one with PALB2. Differential expression analysis revealed no significant differences after false discovery rate correction. Multivariate analysis indicated that FPC status was not an independent prognostic factor (hazard ratio 1.73, p = 0.084).
Conclusions: Transcriptomic profiles and HRD status were similar between patients with FPC and patients with non-FPC. A spectrum of GLMs was observed in both groups, suggesting that hereditary risk variants are not exclusive to FPC and underscoring the importance of germline testing in all patients with PC.</t>
  </si>
  <si>
    <t>Not transcriptomic/proteomic biomarker expression</t>
  </si>
  <si>
    <t xml:space="preserve">Background-Pancreatic ductal adenocarcinoma (PDAC) is among the deadliest malignancies, with a dismal 5-year survival rate. Despite continuous efforts to study its molecular signatures, the high degree of tumor-associated cellular heterogeneity in PDAC introduces extraneous microenvironmental components that complicate analysis. In recent years, multi-omics approaches have shown promise in deconvoluting cellular composition and enabling more specific, comprehensive cancer profiling. Method-To better characterize PDAC, we analyzed transcriptomic and proteomic data from 140 tumor tissues with 67 paired normal adjacent tissues and single-cell RNA sequencing data from 73 tumor tissues. Results-Using this approach, we successfully attributed molecular signatures to distinct cell-type populations. Overall, we found 59 tumor-cell-derived PDAC molecular signatures and evaluated them for functional relevance, prognostic value, and potential therapeutic implications. Among these, we identified molecular features associated with increased tumorigenic activity and immunosuppression. Moreover, survival analysis of protein phosphorylation and overall expression informed prognostic significance for potential therapeutic targets. Notably, we found that several phosphorylation changes correlate with poor patient survival, suggesting potential paths for therapeutic intervention by targeting protein post-translational modifications. Conclusion-Our study provides a detailed understanding of PDAC by characterizing key tumor-specific signatures that could serve as potential targets to improve clinical outcomes for this disease.
</t>
  </si>
  <si>
    <t>Pancreatic ductal adenocarcinoma (PDAC) is the seventh leading cause of global cancer deaths, with a 5-year survival rate below 11% and over 80% of cases diagnosed at advanced, unresectable stages. Current biomarkers such as CA19-9 show suboptimal diagnostic accuracy (sensitivity 65–75%; specificity 70–80%), necessitating more precise and minimally invasive diagnostic tools. Recent advances in CRISPR-Cas13a technology, an RNA-guided, RNA-targeting system with attomolar sensitivity and &gt;95% diagnostic accuracy, enable rapid detection of circulating RNA molecules. Concurrently, microbial transcriptomic studies have revealed distinct bacterial RNA fragments in plasma of PDAC patients, including Fusobacterium and Enterobacter small RNAs, detected in up to 68% of advanced and 41% of early-stage cases. Integrating Cas13a platforms with microbial RNA biomarkers could revolutionize liquid biopsy diagnostics by providing a fast (&lt;30 min), low-cost (&lt;US$5/test), and highly specific assay for early PDAC detection. This approach merges microbiome science, RNA diagnostics, and precision oncology to address one of the most urgent needs in pancreatic cancer care.</t>
  </si>
  <si>
    <t>Pancreatic ductal adenocarcinoma (PDAC) has poor prognosis as early-stage asymptomaticity leads to late-stage diagnoses. Strategies to detect PDAC earlier or identify high-risk individuals are therefore paramount. Here, we report results from genetically engineered mice and PDAC patients that identify serum proteins associated with pancreatic intraepithelial neoplasms (PanINs), the most common PDAC precursor, and early-stage PDAC. Initially, we screened previously described PanIN-abundant mice, harbouring pancreatic and duodenal homeobox 1 (Pdx1)-Cre, Lox-STOP-Lox-KrasG12D/+ and floxed alleles of essential autophagy genes autophagy-related 7 (Atg7) or autophagy-related 5 (Atg5). Sera from these mice were assessed by proteomics and hits were compared to those in Lox-STOP-Lox-KrasG12D/+ Lox-STOP-Lox-Trp53R172H/+ Pdx1-Cre (KPC) mice, which closely recapitulate human disease, and early-stage (I-II) PDAC patients. Levels of inter-alpha-trypsin inhibitor heavy chain H3 (ITIH3) were significantly elevated in all three screens, with complement C5, complement factors B and H (CFB/CFH), and monocyte differentiation antigen CD14 increased in KPC mice and PDAC patients; and all were significantly increased co-ordinately in PDAC according to disease stage. Serum levels of C5, CFH and CD14 together constitute a novel panel for identifying PanINs and early-stage PDAC with confidence, and when combined with additional screening, could help increase survival from this dismal disease.</t>
  </si>
  <si>
    <t>Pancreatic ductal adenocarcinoma (PDAC) is a leading cause of cancer-related death due to a lack of effective therapeutic interventions. PDAC tumors are highly fibrotic, and stromal abundance is hypothesized to contribute to patient outcomes. However, stromal fibroblasts can be tumor promoting and tumor restraining, which could explain the disappointing clinical results of stromal-targeting therapies. In this study, we observed that serum levels of stromal biomarkers associated with favorable outcomes were significantly higher in female patients with PDAC compared with male patients. This was supported by in silico estimates of stromal abundance across solid cancers, as well as magnetic resonance elastography and tissue staining, which revealed that female patients with PDAC had stiffer tumor tissue. Gene expression analysis revealed that estrogen signaling instructs a stromal fibroblast phenotype that is associated with relatively indolent molecular subtypes and a more favorable prognosis, which is maintained by stromal expression of C-type lectin CLEC3B. Remarkably, estrogens were detected intratumorally, and pancreatic cancer cells expressed key enzymes for estrogen synthesis. Estrogen production in PDAC was fueled by the catabolism of stroma-derived branched-chain amino acids, which ultimately resulted in the production of steroid hormone precursors. Together, these data reveal important hormone-driven factors that limit tumor progression by reprogramming the tumor microenvironment and provide leads for therapy development for PDAC.
Significance: Estrogen produced by pancreatic cancer cells alters the phenotype of cancer-associated fibroblasts to shape a tumor-suppressive microenvironment that hampers aggressive disease phenotypes, which could guide the development of stromal-targeted therapies. See related commentary by Veghini and Corbo, p. 567.</t>
  </si>
  <si>
    <t>Background: Protein palmitoylation, catalyzed by the zDHHC family of palmitoyltransferases, has emerged as a critical post-translational modification implicated in tumor progression. However, the comprehensive role of zDHHCs-mediated palmitoylation in molecular subtyping, prognosis, and immune microenvironment modulation in pancreatic cancer (PC) remains unclear.
Methods: We systematically integrated multi-cohort transcriptome, single-cell RNA-seq, and somatic mutation data for PC. Bioinformatic analyses included molecular subtyping based on zDHHCs expression, differential gene expression, functional enrichment, CIBERSORTx-based immune infiltration analysis, single-cell trajectory inference, cell-cell communication networks, and construction/validation of a palmitoylation-related gene signature (PRGS) prognostic model.
Results: Two robust molecular subtypes based on zDHHCs expression were identified, displaying significant differences in patient prognosis and immune infiltration. High zDHHCs activity was associated with immunosuppressive features, including decreased CD8+ T cell infiltration and enrichment of macrophages/eosinophils. Single-cell analyses revealed dynamic upregulation of zDHHCs genes during epithelial differentiation, especially in metastatic lesions, with trajectory and enrichment analyses implicating palmitoylation in proliferation, cell cycle, and chromatin remodeling. Cell-cell communication networks uncovered zDHHCs-dependent remodeling of SPP1-CD44 and MHC-II pathways, linked to immune suppression. A 7-gene PRGS (DCBLD2, CXCL5, ASPH, LAMC2, KRT6A, TOP2A, NPNT) prognostic model demonstrated robust predictive accuracy across independent cohorts, correlating with tumor mutation burden, TP53/KRAS mutation frequency, and activation of proteasome, pyrimidine metabolism, and immune evasion pathways.
Conclusions: zDHHCs-mediated palmitoylation and its regulatory gene network critically shape pancreatic cancer heterogeneity, immune microenvironment, and prognosis. The PRGS model provides a novel molecular tool for patient stratification and may inform the development of precision therapies targeting palmitoylation-driven pathways in PC.</t>
  </si>
  <si>
    <t xml:space="preserve">Pancreatic ductal adenocarcinoma (PDAC) remains a highly aggressive malignancy characterized by a poor prognosis, highlighting the critical need to elucidate its underlying molecular mechanisms. In this study, we demonstrate the pivotal oncogenic role of PRSS23 in PDAC pathogenesis. Clinical analyses reveal that PRSS23 is frequently overexpressed in PDAC tumor tissues, and elevated expression levels are significantly associated with reduced patient survival. Functional experiments show that PRSS23 knockdown markedly suppresses PDAC cell proliferation in vitro and inhibits tumor growth and metastasis in vivo. Transcriptomic profiling identifies the Hippo signaling pathway as a key downstream effector of PRSS23. Specifically, depletion of PRSS23 leads to inactivation of YAP, the central transcriptional co-activator of the Hippo pathway. Molecular docking simulations suggest that PRSS23 facilitates the formation of a ternary complex involving the serine/threonine phosphatase PP2A and the Hippo kinase MST1. Subsequent experimental validation confirms that PRSS23 silencing disrupts the interaction between PP2A and MST1, resulting in increased MST1 phosphorylation. This enhancement of MST1 activity promotes the phosphorylation and cytoplasmic sequestration of YAP, thereby suppressing its oncogenic transcriptional functions. Collectively, our findings establish PRSS23 as a novel prognostic biomarker and a crucial regulatory node in PDAC progression. PRSS23 drives tumorigenesis and metastasis by stabilizing the PP2A-MST1 interaction, which impairs Hippo pathway signaling and leads to aberrant YAP activation. Targeting the PRSS23/PP2A/MST1 axis may therefore represent a promising therapeutic strategy for the treatment of PDAC.
</t>
  </si>
  <si>
    <t>Background: Hepatocellular carcinoma (HCC) is a leading cause of cancer-related mortality worldwide, with poor prognosis driven by tumor heterogeneity and therapy resistance. Mitochondrial solute carriers (SLC25 family) are crucial for metabolic and redox regulation, yet their roles in HCC remain poorly understood.
Methods: Transcriptome analysis integrating TCGA and GTEx datasets identified dysregulated SLC25 genes, from which prognostic members were screened by Cox and LASSO regression. Clinical validation was performed using patient tissues. Functional assays were conducted in SLC25A39 knockdown and overexpression models in vitro and in xenografts. Redox homeostasis and necroptotic signaling were evaluated by ROS/GSH/MDA assays, pharmacological inhibition, RNA-seq, and immunoblotting. Interactions between SLC25A39 and PRDX1 were verified by mass spectrometry, co-immunoprecipitation, and immunofluorescence, with PRDX1 rescue experiments assessing functional relevance.
Results: SLC25A39 was markedly upregulated in HCC tissues and correlated with poor overall survival. Knockdown of SLC25A39 suppressed cell proliferation, migration, invasion, and tumor growth, while overexpression enhanced malignant behaviors. Mechanistically, SLC25A39 deficiency disrupted mitochondrial redox homeostasis, inducing ROS accumulation, GSH depletion, MDA elevation, and activation of RIPK1/RIPK3/p-MLKL-mediated necroptosis. PRDX1 was identified as a direct binding partner of SLC25A39. Importantly, PRDX1 overexpression alleviated oxidative stress, suppressed necroptotic signaling, and partially restored proliferative and invasive phenotypes of SLC25A39-deficient cells.
Conclusion: This study identifies SLC25A39 as a novel oncogenic driver in HCC. By stabilizing PRDX1 and sustaining mitochondrial redox balance, SLC25A39 promotes tumor progression while preventing necroptotic cell death. Targeting the interplay between SLC25A39, PRDX1, and necroptotic signaling may provide new therapeutic opportunities for HCC.</t>
  </si>
  <si>
    <t>Gastric cancer (GC), the fifth most common malignancy worldwide, presents a significant challenge to global public health, with drug resistance emerging as a leading cause of treatment failure. Anoikis is a specialized form of cell death that occurs when cells detach from the extracellular matrix, and it has been shown to play a pivotal role in tumor progression. In this study, we explored potential biomarkers for prognosis and resistance decision-making in GC, focusing on anoikis. By utilizing data from 10 publicly available GC databases, we enriched immune-related and anoikis-related genes and identified a set of drug-naturalized anoikis genes (DNAGs). These DNAGs exhibit a high anoikis index, are highly sensitive to immunotherapy, show significant alterations in the immune microenvironment, and are closely associated with chemotherapy resistance. Through unsupervised clustering analysis of 125 DNAGs, we categorized the gastric cancer samples into two clusters. Cluster 1 was characterized by higher tumor mutation burden, greater immune cell infiltration, and increased oncogene mutation frequency. In contrast, Cluster 2 included a higher proportion of younger patients, was predominantly enriched in the GS molecular subtype, and exhibited a more pronounced immunosuppressive microenvironment with fibroblast enrichment. Subsequently, we constructed a treatment-oriented prognosis signature (TOPS) by applying combinations of 101 machine learning algorithms to 25 genes highly expressed in Cluster 2. This approach resulted in the identification of 11 key genes that constitute the final signature. Using combinations of 101 machine learning algorithms, we identified 11 key genes that constitute this signature. Significant differences were observed between the high and low TOPS groups in terms of survival rate, immune microenvironment, tumor stage, and invasive subtypes, indicating that patients in the high TOPS group have a poorer survival prognosis and more aggressive tumors. Moreover, the high TOPS group demonstrated marked resistance to chemotherapy and immunotherapy, particularly to immune checkpoint inhibitors and various chemotherapeutic agents. In conclusion, through a comprehensive analysis of the molecular and immune characteristics of GC, this study revealed the clinical significance of DNAGs and TOPS in GC, providing insights into new potential targets for personalized treatment strategies.</t>
  </si>
  <si>
    <t>Background: Pancreatic ductal adenocarcinoma (PDAC) is characterized by extreme molecular heterogeneity and poor prognosis. Understanding its multiomics molecular heterogeneity may facilitate precise classification and individualized treatment.
Methods: Transcriptomic and proteomic profiles from 140 PDAC patients were integrated using Similarity Network Fusion (SNF) to identify robust molecular subtypes. Sparse partial least-squares discriminant analysis (sPLS-DA), differential expression analysis, and network-based functional enrichment were employed to characterize subtype-specific features. Associations between molecular subtypes, clinicopathological variables, and patient survival were further assessed.
Results: Three PDAC subtypes were identified with distinct molecular and clinical profiles. The basic subtype (SNF-1) showed no significant transcriptomic or proteomic distinction. The pancreatic secretory subtype (SNF-2) exhibited highly active endocrine and exocrine secretion pathways, suggesting strong dependence on pancreatic secretory function. The glycolytic-immune suppressive subtype (SNF-3) displayed prominent immune-evasion features and activation of multiple drug-resistance pathways, consistent with its poorest prognosis. These findings reveal distinct molecular programs underlying PDAC heterogeneity and its clinical manifestations.
Conclusion: This integrative multiomics analysis delineates three biologically and clinically distinct PDAC subtypes. The results highlight metabolic and functional diversity underlying tumor heterogeneity, offering new insights for precision stratification and the development of targeted therapeutic strategies.</t>
  </si>
  <si>
    <t>Background: Pancreatic cancer (PC) exhibits dismal outcomes and an immune-excluded microenvironment that blunts immunotherapy. Robust, immune-anchored biomarkers are needed to stratify risk and inform treatment design.
Methods: We integrated The Cancer Genome Atlas (TCGA) and Genotype-Tissue Expression (GTEx) dataset and validated findings in Gene Expression Omnibus (GEO) dataset (GSE57495). Immune infiltration, survival modeling, pathway activity, tumor microenvironment, and immunotherapy responses were analyzed. Single-cell RNA sequencing (GSE212966) informed CD4⁺ T-cell differentially expressed genes (DEGs), pseudotime, and intercellular communication (CellChat). Quantitative real-time polymerase chain reaction (qRT-PCR) and Western blot in H6C7, CAPAN-1, and PANC-1 cell lines were performed.
Results: Among 28 immune subsets, CD4⁺ T-cell populations most strongly associated with overall survival (OS). A six-gene signature (KLF3, EZR, SMDT1, JPT1, ISG15, MT1X) derived from 111 CD4⁺ T-cell DEGs successfully stratified OS with time-dependent AUCs ranging from 0.637 to 0.838 across the training and validation cohorts. The high-risk group showed significantly poorer OS, higher stromal scores, broad checkpoint upregulation, and greater immune exclusion (P &lt; 0.05), indicating an immune-stromal ecosystem favoring tolerance. Single-cell RNA sequencing localized model genes to fibroblasts, ductal cells, and CD4⁺ T cells subsets. CellChat revealed globally intensified crosstalk in PC and strengthened CD4⁺ T-cell interactions with myeloid and stromal compartments. Western blot and qRT-PCR results confirmed up-expression of all model gene except SMDT1 in PC cell lines.
Conclusions: CD4⁺ T-cell subsets serve as central determinant of the immune landscape and clinical outcome in PC. The CD4⁺ T cell-anchored six-gene signature enables risk stratification, links immune contexture to stromal ecology, and motivates biomarker-guided trials and rational combinations that alleviate immunosuppression while targeting metabolic-stress pathways.</t>
  </si>
  <si>
    <t xml:space="preserve">Mutant p53(Mtp53) not only loses its canonical tumor-suppressive functions but also acquires oncogenic gain-of-function properties, positioning it as a central orchestrator in reshaping the tumor immune microenvironment. This review systematically delineates how Mtp53 actively establishes and sustains an immunosuppressive niche through multiple interconnected mechanisms, including chronic inflammation, immune cell dysfunction, reprogramming of cancer-associated fibroblasts, metabolic dysregulation, epigenetic hijacking, and potentially aberrant liquid-liquid phase separation, thereby promoting immune evasion and therapeutic resistance. We integrate current evidence to propose a conceptual "metabolism-epigenetics-immunity" axis: Mtp53-driven metabolic reprogramming-such as accumulation of lactate or α-ketoglutarate-can modulate chromatin modifications and immune gene expression. Notably, the full in vivo causal chain of this axis remains unestablished; existing support derives primarily from stepwise experimental data and strong correlations. The immunological impact of Mtp53 is highly context-dependent, shaped by co-mutations and tissue origin. In TP53/KRAS co-mutant non-small cell lung cancer (NSCLC), Mtp53 enhances tumor immunogenicity and improves response to immune checkpoint inhibitors (ICIs); conversely, in immunologically "cold" tumors-such as triple-negative breast cancer, pancreatic ductal adenocarcinoma, and colorectal cancer-it promotes T-cell exhaustion or myeloid suppression, reflecting marked cancer-type heterogeneity. Therapeutic approaches include Mtp53 reactivators (e.g., APR-246, PC14586), degraders, synthetic lethal strategies, and neoantigen vaccines. Although APR-246 showed efficacy in a phase II trial (NCT03072043), it failed to improve survival in phase III (NCT03745716) due to lack of TP53 mutation stratification. Its combination with pembrolizumab (NCT04383938) demonstrated acceptable safety (immune-related adverse events in ∼12%) but limited efficacy, underscoring the need for biomarker-guided, precision-based combinations. Thus, a multidimensional biomarker platform is urgently needed-one integrating TP53 mutation subtypes (e.g., R175H vs. nonsense mutations), dynamic ctDNA monitoring (VAF ≥ 0.01%), tumor immune microenvironment (TIME) features (e.g., TILs, MDSCs), and spatial multi-omics-to enable precise molecular stratification and personalized intervention in Mtp53-driven cancers.
</t>
  </si>
  <si>
    <t>Pancreatic ductal adenocarcinoma (PDAC) is highly metastatic and largely refractory to current therapies, underscoring the need to uncover the molecular drivers of progression to identify targetable vulnerabilities. In this study, we found that fibronectin type III domain-containing 4 (FNDC4), known for its role in macrophage polarization and metabolic regulation, was elevated in metastatic PDAC cells and correlated with poor patient outcomes. FNDC4 knockdown reduced tumor growth and metastasis in a diverse set of aggressive PDAC models. Mechanistically, FNDC4 enhanced cell cycle and apoptosis regulator 1 (CCAR1) stability, thereby sustaining CCAR1/β-catenin signaling. FNDC4 deficiency led to reduced CCAR1 and β-catenin expression and consequently impaired invasion and colony formation. Moreover, FNDC4 promoted immune evasion by driving macrophage polarization toward a protumorigenic M2 phenotype. FNDC4 loss shifted macrophage polarization toward an antitumor profile and increased CD4+ and CD8+ T-cell infiltration. Together, the effects of FNDC4 targeting resulted in reduced tumor burden, suppression of metastasis, and improved survival in immunocompetent murine PDAC models. Unexpectedly, FNDC4 localized to the nucleus, pointing to potential intranuclear activity. Transcriptomic and functional analyses further identified CCL5 as a critical downstream effector, required for recruiting CCR5+ T cells and mediating the immune effects of FNDC4 inhibition. Upstream, BHLHE40 directly activated FNDC4 transcription, which was stimulated by induction of epithelial-mesenchymal transition. Importantly, combining FNDC4 inhibition with claudin 18.2 chimeric antigen receptor T cells or chemotherapy resulted in enhanced tumor control compared with monotherapy. Together, these findings underscore the role of FNDC4 in promoting PDAC progression and the potential of FNDC4 as a target for innovative multimodal treatment strategies.</t>
  </si>
  <si>
    <t>Background
Pancreatic cancer (PC) is a highly aggressive malignancy of the digestive system, with an extremely poor prognosis. The mitochondrial unfolded protein response (UPRmt) can maintain mitochondrial homeostasis and promote tumor progression and chemotherapy resistance. Nevertheless, the functions of UPRmt-related genes (MRGs) in PC remain undefined.
Methods
Gene expression data were obtained from TCGA, GEO, and CPTAC databases. Consensus clustering was performed based on MRGs, with subsequent evaluation of immune infiltration patterns across clusters. Prognostic MRGs were identified using three machine learning algorithms: LASSO regression, Random Survival Forest (RSF), and Extreme Gradient Boosting (XGBoost), combined with Cox regression analysis to establish a MRGs risk score (MRS). Quantitative real-time PCR (qRT-PCR) and western blotting were employed to validate potential mechanisms. Drug sensitivity profiling distinguished therapeutic responses between risk groups. Finally, we developed an MRS-based prognostic nomogram and validated it in multiple cohorts.
Results
PC patients were stratified into two distinct UPRmt clusters with notable differences in overall survival (OS) and immune cell infiltration. Through screening, we established a novel MRS based on three prognostic core genes (CAT, CEBPB, and PRKN). High MRS patients showed significantly poorer OS compared to low MRS patients. We observed marked differences in drug sensitivity between subgroups and further predicted potential therapeutic agents targeting MRS. The prognostic nomogram based on MRS demonstrated strong predictive accuracy for 1-, 2-, and 3-year OS across both training and validation PC cohorts. Furthermore, western blot analysis preliminarily validated the potential association between UPRmt and both P53 signaling and glycolysis pathways.
Conclusion
Our study systematically characterizes the prognostic and therapeutic implications of MRGs in PC, establishing a 3-gene MRS capable of reliably predicting OS in PC patients and exploring UPRmt potential oncogenic mechanisms. These findings provide a valuable reference for individualized therapeutic strategies in PC management.</t>
  </si>
  <si>
    <t>Background/aim: Pancreatic adenocarcinoma is characterized by late-stage presentation and high mortality, largely due to the absence of biomarkers that signal disease during its prolonged preclinical phase. The aim of this study was to identify and temporally characterize circulating proteomic biomarkers that undergo systematic change years before clinical diagnosis, and to determine whether these trajectories define discrete pre-diagnostic risk windows that could enable earlier, biologically informed interception.
Materials and methods: Using longitudinal proteomic data from the UK Biobank, we employed hinge-regression change-point modeling to identify temporal inflection points for circulating proteins. We partitioned the pre-diagnostic period into "Far" (5-10 years) and "Near" (0-5 years) windows to evaluate discriminatory performance.
Results: We identified a sequential "relay" of protein trajectories. CTHRC1 serves as a primary early-warning signal with an inflection point 8.93 years prior to diagnosis. This is followed by a secondary rise in RELT at 2 years. The integrated proteomic model achieved an Adjusted R2 of 0.434 and an area under curve (AUC) of 0.814. At an optimal probability threshold of 0.626, the panel distinguished between pre-diagnostic windows with 87.5% precision and 80.0% specificity.
Conclusion: Pancreatic cancer is characterized by a predictable, decade-long proteomic countdown. This staged relay model provides a biologically grounded framework for risk-stratified surveillance, extending the window for clinical action far beyond current standards.</t>
  </si>
  <si>
    <t>Background: Pancreatic cancer (PC) exhibits an extremely poor prognosis due to its high heterogeneity. The senescence-associated secretory phenotype (SASP), a distinct secretory profile displayed by senescent cells, has been increasingly studied. However, the role of SASP in PC prognosis and treatment remains unclear.
Methods: Transcriptomic sequencing data from PC patients were analyzed using consensus clustering based on SASP genes. A prognostic signature was subsequently constructed via Least Absolute Shrinkage and Selection Operator (LASSO) regression using survival-related SASP genes. Pathway enrichment analysis for distinct subgroups was performed using Gene Set Variation Analysis (GSVA). Comprehensive analyses of mutational landscapes and tumor immune microenvironments were conducted across risk-stratified PC samples.
Results: Consensus clustering based on SASP genes identified two SASP-associated clusters (SASPclusters), with cluster B demonstrating significantly worse prognosis than cluster A. Thirty-three SASP genes showed significant associations with PC prognosis, and a 7-gene SASP-based prognostic signature was established. High-risk patients exhibited significantly higher mutation rates. Distinct immune cell infiltration patterns, immune functions, checkpoint expression levels, and chemosensitivity profiles were observed between risk groups. Besides, we found that ANGPTL4 could promote PC cell proliferation, migration, and invasion.
Conclusion: Molecular subtyping and risk stratification based on SASP genes effectively predict PC prognosis and reveal heterogeneity in mutational burden, immune microenvironment, and therapeutic sensitivity. These computational findings deepen our understanding of potential role of SASP in PC and provide a theoretical foundation for personalized treatment strategies.</t>
  </si>
  <si>
    <t>Objectives: This study aim to elucidate the mechanistic role of secretin receptor (SCTR) in pancreatic ductal adenocarcinoma (PDAC) pathogenesis by systematically characterizing its alternative splicing (AS) landscape.
Methods: This study systematically investigated the specific gene expression profiles of PDAC by integrating multi-omics data from TCGA and GTEx public databases. We collected formalin-fixed paraffin-embedded (FFPE) specimens and clinicopathologic data from 65 PDAC patients. Immunohistochemical (IHC) analysis was performed to determine the differential expression of secretin receptor (SCTR) between PDAC and adjacent nontumor (ATN) tissues, along with its clinicopathologic correlations. RNA sequencing (RNA-seq) was conducted on 9 paired PDAC and ATN samples, followed by alternative splicing (AS) analysis using rMATs software to identify prognostic-related splicing events. IHC validation confirmed the protein-level expression patterns. Notably, through RT-qPCR and cloning/sequencing approaches, we unexpectedly discovered an intron 2-retained alternative splicing variant of SCTR, which may represent a novel PDAC-specific isoform.
Results: Public data shows that compared with other tissues, SCTR expression in pancreatic tissue and pancreatic cancer is higher, and SCTR expression in pancreatic cancer is lower ( P &lt;0.001). In pancreatic cancer, the high expression of SCTR is associated with better overall survival ( P &lt;0.01). IHC expression analysis of 65 PDAC retrospective samples showed that the expression of SCTR protein in PDAC was significantly lower than that of ATN ( P &lt;0.001), and the expression of SCTR protein was correlated with distant metastasis ( P &lt;0.05), tumor stage ( P &lt;0.001) and Ki67 expression ( P &lt;0.05) in PDAC.The RNA-seq results of this study showed that in 6 groups of samples, the expression of SCTR in PDAC was lower than that in ATN, with 5 groups significantly down regulated ( P &lt;0.05). RNA-seq sequencing revealed 18 alternative splicing patterns of SCTR in PDAC and ATN, among which the number of 3 high-frequency alternative splicing events, namely exon 9 skipping, fragments of intron 2 retention, and alternative 3' splice site of exon 3, were differed among multiple pairs of PDAC and ATN samples ( P &lt;0.05) (≥3 groups). Simultaneously, it was found that SNP rs2587682 (c.194-1804 T&gt;C) and the fragments of intron 2 retention of SCTR were associated with the occurrence of this alternative splicing event ( P &lt;0.01). RT-qPCR and cloning sequencing results verified the existence of alternative splicing, the retained fragment is located in intron 2 between exons 2 and 3 of SCTR, and the sequence is 114bp. The expression of intron 2 of SCTR in ATN (2.58±4.41) was higher than that in PDAC (0.16±0.12) ( P &lt;0.001). Moreover, the expression of intron 2 of SCTR in samples with genotype GG of rs2587682 (2.42±1.61) was significantly higher than that in samples with genotype AA (1.01±0.20) ( P &lt;0.05).
Conclusions: This study provides novel insights into identifying potential therapeutic targets for pancreatic cancer, highlighting that SCTR may serve as a promising prognostic and diagnostic biomarker, with its low expression significantly associated with poor clinical outcomes in PDAC.</t>
  </si>
  <si>
    <t>Background: Pancreatic ductal adenocarcinoma (PDAC) remains a highly aggressive malignancy with a complex tumor microenvironment. Although the class-3 semaphorin (SEMA3) gene family has been implicated in tumor progression and immune regulation, its specific role and clinical relevance in PDAC are not yet fully understood.
Methods: Multi-omics data from public cohorts (TCGA and GEO) were integrated to perform unsupervised clustering based on SEMA3 family expression. A prognostic risk model was constructed using univariate Cox and LASSO regression, and validated in an independent cohort. Immune infiltration, mutation profiling, and drug sensitivity analyses were conducted. Single-cell and spatial transcriptomic data were used to characterize the expression and spatial distribution of SEMA3 genes at cellular resolution.
Results: Two molecular subtypes with distinct survival outcomes were identified. A nine-gene prognostic signature was established, effectively stratifying patients into high- and low-risk groups with significant survival differences. High-risk patients exhibited an immunosuppressive microenvironment, higher tumor mutational burden, and increased KRAS mutation frequency. Drug sensitivity analysis revealed subtype-specific therapeutic vulnerabilities. Single-cell and spatial transcriptomic analyses revealed that SEMA3 family genes modulate immune cell infiltration and spatial immune heterogeneity within the tumor microenvironment. Single-cell and spatial transcriptomics highlighted SEMA3C as a key mediator highly expressed in malignant and stromal cells, with spatially restricted patterns suggesting its role in modulating cell-cell communication and immune evasion.
Conclusion: This study underscores the prognostic and immunological significance of SEMA3 family genes in PDAC. The developed risk model and nomogram demonstrate robust predictive ability, while SEMA3C emerges as a promising therapeutic target. Our findings provide insights into the heterogeneity of PDAC and support the development of personalized treatment strategies.</t>
  </si>
  <si>
    <t>Aging is a critical yet understudied determinant in pancreatic ductal adenocarcinoma (PDAC) risk and outcomes. Despite a strong epidemiologic association with age, conventional PDAC preclinical models fail to capture the histopathologic and stromal complexities that emerge in older organisms. Using an age-relevant syngeneic orthotopic model, we demonstrated that organismal aging accelerates PDAC progression and metastasis. Transcriptomic and secretome profiling identified a conserved extracellular matrix gene signature enriched in cancer-associated fibroblasts (CAF) from aged tumors, consistent with an augmented fibrotic landscape that supports immunosuppression, metastatic tropism, and poor prognosis. Direct testing of the functional impact of stromal aging in heterochronic co-implantation models revealed that revitalizing the aged tumor stroma with young CAFs restores immune infiltration and attenuates metastasis in older hosts. Conversely, aged CAFs, although immunosuppressive, failed to enhance metastasis in young hosts, suggesting that a youthful microenvironment exerts dominant regulatory control over disease progression. These findings demonstrate that stromal age is a critical modulator of both immune exclusion and metastatic behavior in PDAC. Importantly, this work establishes a conceptual framework for understanding how aging shapes the tumor microenvironment in PDAC and opens a fertile avenue of investigation into age-specific stromal regulation. Moreover, these findings raise compelling questions about the underlying molecular mechanisms and lay the foundation for future efforts to therapeutically target stromal aging in PDAC.</t>
  </si>
  <si>
    <t>Background/Aim
Pancreatic adenocarcinoma (PAAD) is an aggressive cancer type with high mortality rates. The Argonaute (AGO) gene/protein family is an evolutionary conserved family, which is responsible for post-transcriptional regulation of gene expression. Despite the fact that this family members (AGO1-4) have been linked to prognosis in some cancers, they have not been comprehensively investigated in PAAD. Therefore, this study investigates the role of AGO family members on PAAD.
Materials and Methods
In our research, bioinformatics analyses were performed to study gene, protein and methylation levels, prognostic importance, gene-gene and protein-protein interactions, enrichment analysis, and immune infiltration analysis, using online and publicly available platforms. Additionally, real-time PCR was used to check mRNA levels in the pancreatic cell line BxPC-3.
Results
mRNA (p&lt;0.05), protein (p&lt;0.001) and methylation (p&lt;0.001) levels of AGO2 were statistically different between normal and tumor samples in the in silico and laboratory analyses, and high AGO2 levels were found to be linked to poor prognosis (p=0.037). Additionally, immune infiltration analysis demonstrated a close relationship between AGO2 mRNA expression and immune cells. In contrast to the consistent results of AGO2, other AGO family members (AGO1, AGO3, or AGO4) differed at the protein or methylation levels but had non-significant prognostic values.
Conclusion
The findings of this study indicate the potential importance of AGO2 in terms of biological functions and prognostication in PAAD.</t>
  </si>
  <si>
    <t xml:space="preserve">Gene expression is a defining determinant of tumor identity, behavior, and therapeutic response, yet remains challenging to measure noninvasively. Here, we introduce APEX (Associating Plasma Epigenomic features with eXpression), a framework for inferring expression from circulating cell-free chromatin. Trained on ∼270,000 gene–sample pairs from matched tumor RNA-seq and plasma cfChIP-seq across multiple cancers and validated on &gt;15 unseen cancer subtypes, APEX accurately infers cancer gene expression across a range of tumor fractions and outperforms existing plasma-based approaches by integrating positional histone mark and DNA fragmentation patterns across promoters and gene bodies. Using plasma alone, APEX enables classification of prognostically relevant basal and classical pancreatic cancer subtypes and identifies plasma-inferred NECTIN4 expression as a biomarker of response to enfortumab vedotin in metastatic bladder cancer. Together, these findings establish APEX as a biopsy-free approach for profiling tumor transcriptional states and extend liquid biopsy beyond genomic alterations to clinically relevant gene expression programs.
</t>
  </si>
  <si>
    <t>Objectives: Given its high global mortality rate, pancreatic ductal adenocarcinoma (PDAC) remains a significant area of investigation. However, a robust gene signature linked to lactate metabolism for PDAC patients has not yet been established. Our objective was therefore to construct a novel lactate metabolism related gene signature (LMRGS) capable of predicting patient outcomes and informing therapeutic decisions.
Methods: Genes associated with lactate metabolism were sourced from the Molecular Signatures Database (MsigDB). The LMRGS was constructed using distinct algorithmic combinations and its performance was subsequently verified in 8 separate patient cohorts. Multiomics analyses were employed to evaluate the signature's impact on biological functions and to investigate its relationship with the immune microenvironment. EdU, colony formation and wound-healing assays were used to demonstrate the effects of lactate on pancreatic cancer cells.
Results: An artificial intelligence framework enabled the creation of an LMRGS that serves as an independent prognostic predictor for individuals with PDAC. This signature demonstrated considerable accuracy in forecasting overall survival. When patients were stratified into high- and low-risk groups, the high-risk group showed reduced immune cell infiltration and a poorer response to immunotherapy. Further investigation confirmed a strong correlation between the LMRGS and the immune milieu in PDAC. In vitro experiments demonstrated that lactate promotes the proliferation and migration of pancreatic cancer cells.
Conclusion: We have formulated a new LMRGS for PDAC which holds potential for informing personalized treatment plans. Interventions aimed at the lactate metabolic pathway could represent a promising strategy to boost therapeutic effectiveness and extend survival for patients diagnosed with this disease.</t>
  </si>
  <si>
    <t>Background
Pancreatic ductal adenocarcinoma (PDAC), an aggressive cancer with poor prognosis, poses major challenges owing to late diagnosis and limited response to current therapies. However, the identification of candidate drugs through multi-omics analyses and therapeutic peptides targeting key molecular pathways may provide improved outcomes. Although lactate metabolism is a critical factor in tumor progression, affecting cell proliferation, metastasis, and immune evasion, its role in PDAC—particularly within the tumor microenvironment, remains underexplored.
Objectives
This study investigated lactate metabolism in PDAC using high-throughput transcriptomic sequencing and single-cell transcriptomic analysis.
Methods
Lactate metabolism–related gene expression was analyzed in tumor cells and their microenvironment, and correlations with patient prognosis were determined. Additionally, a machine learning–based prognostic model was established to identify lactate metabolism biomarkers for early diagnosis and personalized therapy.
Results
Lactate metabolism significantly impacted the survival of patients with PDAC (n = 92; log-rank test, p &lt; 0.05). Single-cell RNA and spatial transcriptomics analyses of 50, 795 cells from 8 PDAC samples revealed that 521 malignant cells exhibited hyperactive lactate metabolism (AUCell score comparison, p &lt; 0.001). A prognostic model constructed from lactate metabolism–related genes using ensemble machine learning (StepCox + Enet, α = 0.5) effectively stratified patients into high- and low-risk groups across multiple cohorts (ICGC: n = 92; GSE28735: n = 45; GSE62452: n = 69; GSE183795: n = 139; all log-rank p &lt; 0.05). Key prognostic genes identified included lysozyme (LYZ) and polymeric immunoglobulin receptor, which were significantly associated with patient survival (univariate Cox regression, p &lt; 0.05). These genes may serve as clinical biomarkers of PDAC.
Conclusions
This study provides insights into PDAC metabolic features and highlights lactate metabolism as a potential therapeutic target. The identified biomarkers could facilitate early diagnosis and improve treatment strategies, ultimately enhancing patient outcomes.</t>
  </si>
  <si>
    <t>Background: The average survival of advanced pancreatic cancer (APC) is 6-12 months with first-line chemotherapy. Only one-third receive second-line treatment. No early biomarker exists to guide chemotherapy efficacy before tumor progression occurs. Circulating small extracellular vesicles (sEVs) are a potential source of biomarker discovery.
Methods: Longitudinally collected sEVs from chemotherapy treated APC patients at pre-treatment, remission and relapse underwent proteomic profiling by mass spectrometry (MS). GO and KEGG analyses assessed differential protein characteristics, while protein-protein interactions and upstream analyses explored potential mechanisms. A candidate biomarker was validated by ELISA in larger patient cohorts of responders and non-responders. Gene knock-down and overexpression studies and tumor immunohistochemistry (IHC) evaluated potential function and localization.
Results: MS identified 34 proteins unique to remission, 132 unique to treatment resistance, and 9 differential across both phases. Complement cascade alterations best reflected response to treatment. Lectin pathway component MASP2 (Mannose-Binding Lectin-Associated Serine Protease 2) emerged as a predictive biomarker: &gt;20 % decline in sEV-MASP2 levels at month 2 (M2) of chemotherapy predicted response in 72 % of responders, whereas &gt;20 % increase predicted treatment resistance in 73 % of non-responders. sEV-MASP2 at M2 was prognostic for survival (11 vs. 8 months; p = 0.0037), unlike CA 19-9 (11 vs. 12 months) and retained significance when CA 19-9 was unevaluable. Functional data indicated that sEV-MASP2 alterations largely reflect systemic rather than tumor site-specific activity.
Conclusions: Complement pathway activity tracks with chemotherapy response and resistance in PC. Changes in sEV-MASP2 may serve as an early predictive/prognostic biomarker, helping to improve decision making in this lethal malignancy.</t>
  </si>
  <si>
    <t xml:space="preserve">Pancreatic ductal adenocarcinoma (PDAC) remains one of the most lethal malignancies, largely due to its highly complex and immunosuppressive tumor microenvironment (TME). In recent years, non-coding RNAs (ncRNAs), including microRNAs, long non-coding RNAs, circular RNAs, and other regulatory RNA species, have emerged as critical mediators of cellular communication and functional remodeling within the PDAC TME. These molecules regulate tumor-stroma interactions, immune evasion, angiogenesis, metabolic reprogramming, and therapeutic resistance, thereby shaping disease progression. However, the pleiotropy of ncRNAs, together with the profound cellular and molecular heterogeneity of the PDAC TME, continues to hinder mechanistic interpretation and clinical translation. In this review, we summarize current knowledge on the multifaceted roles of ncRNAs across major cellular compartments of the TME, highlight key barriers that limit their diagnostic and therapeutic potential, and discuss emerging strategies, including single-cell and spatial transcriptomics, organoid and PDX models, and nanomedicine-based delivery systems, that may accelerate the development of ncRNA-guided precision medicine in PDAC. A deeper understanding of ncRNA-mediated TME regulation is essential for improving prognostic assessment and designing more effective therapeutic interventions for this devastating disease.
</t>
  </si>
  <si>
    <t xml:space="preserve">Di(2-ethylhexyl) phthalate (DEHP) is a ubiquitous plasticizer implicated in pancreatic carcinogenesis, yet the molecular initiating events and adverse outcome pathways (AOPs) linking exposure to disease mechanisms remain poorly resolved. In this study, we integrated a multi-scale systems toxicology framework-combining heterogeneous ensemble machine learning, Mendelian randomization (MR), molecular docking and molecular dynamics (MD), single-cell transcriptomics, and in vitro assays-to delineate a candidate mechanistic trajectory. A Tabular Prior-Data Fitted Network (TabPFN)-enhanced ensemble identified a six-gene pancreatic ductal adenocarcinoma (PDAC) signature (AUC = 0.946). Within this signature, MR provided suggestive evidence for a modest association between genetically predicted Krüppel-like factor 5 (KLF5) expression and pancreatic cancer risk (OR = 1.188, p = 0.046). Functional enrichment of DEHP-PDAC intersection targets highlighted pro-survival signaling modules, including PI3K-AKT- and MAPK-related pathways. Structure-based analyses supported the biophysical plausibility of a non-covalent DEHP-KLF5 interaction (-6.4 kcal/mol), and 100-ns MD simulations indicated a persistent binding mode with conformational accommodation. Single-cell analysis localized KLF5 predominantly to malignant ductal cells and, together with CellChat inference, was consistent with malignant cell-derived TGF-β- and MIF-related signaling. Network-based virtual knockout further suggested that KLF5 may contribute to sustaining a TGF-β/MMP7-linked matrix remodeling program. Consistently, DEHP exposure upregulated KLF5 and MMP7 and enhanced migration and invasion of PANC-1 cells. Collectively, these findings support a working AOP model linking DEHP-responsive KLF5-centered activity to extracellular matrix (ECM) remodeling and immunomodulatory communication, providing a mechanistic rationale that aligns with signaling programs characteristic of therapy-tolerant tumor niches, particularly PI3K-AKT-coupled survival signaling and TGF-β-linked stromal remodeling. Although these implications are hypothesis-generating, they highlight a potential avenue for future drug-response investigations.
</t>
  </si>
  <si>
    <t>Di(2-ethylhexyl) phthalate (DEHP) is a ubiquitous plasticizer implicated in pancreatic carcinogenesis, yet the molecular initiating events and adverse outcome pathways (AOPs) linking exposure to disease mechanisms remain poorly resolved. In this study, we integrated a multi-scale systems toxicology framework-combining heterogeneous ensemble machine learning, Mendelian randomization (MR), molecular docking and molecular dynamics (MD), single-cell transcriptomics, and in vitro assays-to delineate a candidate mechanistic trajectory. A Tabular Prior-Data Fitted Network (TabPFN)-enhanced ensemble identified a six-gene pancreatic ductal adenocarcinoma (PDAC) signature (AUC = 0.946). Within this signature, MR provided suggestive evidence for a modest association between genetically predicted Krüppel-like factor 5 (KLF5) expression and pancreatic cancer risk (OR = 1.188, p = 0.046). Functional enrichment of DEHP-PDAC intersection targets highlighted pro-survival signaling modules, including PI3K-AKT- and MAPK-related pathways. Structure-based analyses supported the biophysical plausibility of a non-covalent DEHP-KLF5 interaction (-6.4 kcal/mol), and 100-ns MD simulations indicated a persistent binding mode with conformational accommodation. Single-cell analysis localized KLF5 predominantly to malignant ductal cells and, together with CellChat inference, was consistent with malignant cell-derived TGF-β- and MIF-related signaling. Network-based virtual knockout further suggested that KLF5 may contribute to sustaining a TGF-β/MMP7-linked matrix remodeling program. Consistently, DEHP exposure upregulated KLF5 and MMP7 and enhanced migration and invasion of PANC-1 cells. Collectively, these findings support a working AOP model linking DEHP-responsive KLF5-centered activity to extracellular matrix (ECM) remodeling and immunomodulatory communication, providing a mechanistic rationale that aligns with signaling programs characteristic of therapy-tolerant tumor niches, particularly PI3K-AKT-coupled survival signaling and TGF-β-linked stromal remodeling. Although these implications are hypothesis-generating, they highlight a potential avenue for future drug-response investigations.</t>
  </si>
  <si>
    <t>Background: Pancreatic cancer (PaC) is characterized by poor prognosis. This study aimed to identify mitophagy-related clusters and develop a prognostic model for PaC.
Methods: Differentially expressed genes (DEGs) between PaC and normal tissues were identified from the TCGA and GTEx cohorts. Mitophagy-related genes (MRGs) were sourced from Reactome, GO, and KEGG databases. The intersection of DEGs and MRGs identified differentially expressed MRGs (DeMRGs). Consensus clustering identified PaC subtypes based on DeMRG expression. Univariate Cox analysis was used to find prognosis-related genes, and LASSO regression analysis was employed to develop the prognostic model. A nomogram was constructed to predict survival probabilities.
Results: A total of 7,240 DEGs were identified between PaC tissues and normal controls. From these, 12 DeMRGs were identified, and consensus clustering revealed three distinct molecular clusters. A prognostic model based on six significant genes (PAPPA, NBPF12, CXCL11, CKLF-CMTM1, CCDC6, AHNAK) was developed using LASSO regression analysis. This model demonstrated good predictive performance for overall survival in the TCGA cohort, with AUC values of 0.78, 0.74, and 0.82 for 1-, 2-, and 3-year survival in the training set, and 0.73, 0.82, and 0.73 in the validation set. External validation in independent GEO cohorts demonstrated moderate predictive performance. The nomogram demonstrated good calibration and accuracy in predicting survival. Significant correlations were found between the risk model and immune cell infiltration. High-risk patients showed higher sensitivity to dasatinib and staurosporine.
Conclusions: The study identified mitophagy-related molecular clusters and developed a prognostic model for PaC. This model may help predict overall survival and guide personalized treatment strategies for PaC patients.</t>
  </si>
  <si>
    <t>Prostate cancer (PC) is a prevalent malignancy, and outcomes range from indolent disease to terminal illness. Prostate-specific antigen-based diagnostics lack specificity and correlation with tumor aggressiveness, leading to overdiagnosis and undertreatment. Recent studies on cancer-associated fibroblasts (CAFs) have identified antigen presenting CAFs (apCAF), inflammatory CAFs (iCAF), and myofibrillar CAFs (myCAF) in pancreatic ductal adenocarcinoma, non-small-cell lung cancer, and breast cancer. However, their significance in PC is not yet understood. This study employs publicly available single-cell RNA sequencing (scRNA-seq) and spatial transcriptomics (ST) data combined with multiplex immunofluorescence (mIF) and digital pathology analyses of radical prostatectomy (RP) specimens from two cohorts (cohort 1, n = 235; cohort 2, n = 240) to identify CAF subtypes in localized PC and their association with biochemical recurrence (BCR) by uni- and multivariable [adjusted for Cancer of the Prostate Risk Assessment postsurgical (CAPRA-S) score] Cox regression analyses. We identified myCAFs, iCAFs, and apCAFs in PC by analyzing scRNA-seq and ST data. We also identified the three CAF subtypes by mIF staining of RP specimens from cohorts 1 and 2. In prostate tumors, higher numbers of apCAFs and myCAFs were present close to malignant versus adjacent nonmalignant (AN) glands (p &lt; 0.001, Wilcoxon test), whereas we saw no significant difference for iCAFs. In univariable Cox regression analyses, high levels of apCAFs and iCAFs were associated with increased risk of BCR in cohort 1 [apCAF: hazard ratio (HR): 1,78, p &lt; 0.05, iCAF: HR: 1,76, p &lt; 0.05] and confirmed in cohort 2 (apCAF: HR: 1.85, p &lt; 0.05, iCAF: HR: 2.06, p &lt; 0.05). In multivariable Cox regression analyses, both apCAF and iCAF levels remained independently associated with BCR after adjustment for CAPRA-S score. Our findings imply the potential of CAF subtypes as biomarkers for risk stratification in PC. © 2026 The Pathological Society of Great Britain and Ireland.</t>
  </si>
  <si>
    <t>Pancreatic cancer (PC) represents one of the most formidable challenges in oncology, characterized by its asymptomatic onset, delayed clinical detection, and dismal prognosis. Among pancreatic neoplasms, pancreatic ductal adenocarcinoma (PDAC) accounts for over 90% of cases and remains the most aggressive form, driven by late diagnosis, intrinsic chemoresistance, and a profoundly immunosuppressive tumor microenvironment. Recent advances have reframed the human microbiome not as a passive bystander but as an active architect of pancreatic tumor biology. This review delineates the mechanistic axes through which microbial ecosystems orchestrate PDAC progression across four key anatomical niches-gastrointestinal, oral, urogenital, and intrapancreatic. We elucidate how microbial dysbiosis fosters oncogenesis through immune evasion, metabolic reprogramming, and chronic inflammation, implicating specific taxa such as Fusobacterium nucleatum, Malassezia spp., and Porphyromonas gingivalis in immune suppression and chemoresistance. Microbial enzymatic inactivation of gemcitabine and modulation of cytokine networks further underscore the microbiome’s pivotal role in therapeutic failure. Conversely, commensal and probiotic species may potentiate immunosurveillance and enhance treatment efficacy. This review also explores microbiota-derived biomarkers for early detection and the translational promise of microbiome-targeted interventions, including fecal microbiota transplantation, probiotics, and selective antibiotics. By decoding the microbial blueprint of PC, we propose a paradigm in which the microbiome emerges as both a biomarker and a therapeutic axis, offering novel avenues for precision oncology. Furthermore, this integrative synthesis emphasizes the multi-omic, immunometabolic, and therapeutic dimensions of the pancreatic cancer-microbiome interface, where metagenomic, transcriptomic, metabolomic, and immunomic layers converge to shape tumor evolution and therapeutic response, advancing the vision of microbiome-informed precision oncology.</t>
  </si>
  <si>
    <t>Although the Epstein-Barr virus (EBV) is implicated in several cancer types, its potential role in the initiation and progression of pancreatic cancer remains poorly understood. In this study, T-cell receptor (TCR) complementarity-determining region 3 (CDR3s) were isolated from tumor-derived RNAseq files of two independent pancreatic adenocarcinoma datasets. Patients found to have exact matches to anti-EBV TCR CDR3s exhibited better overall and disease-free survival across both datasets. For example, for one dataset: 91 cases positive for anti-EBV TCR CDR3s had a median overall survival (OS) of 22.27 months versus 43 cases negative for anti-EBV CDR3s, with a median OS of 14.95 months (logrank p-value = 0.0195). Expression of immune marker genes representing T-cell functions were significantly higher in cases with anti-EBV TCR CDR3s, consistent with a potential role for enhanced anti-viral immune activity in these patients. These findings also suggest that several immune marker genes studied in this report could serve as novel biomarkers for pancreatic adenocarcinoma and may hold clinical value for prognoses. Additionally, genomic anomaly assessments revealed that anti-EBV CDR3-positive samples had significantly lower mutation counts, consistent with a greater role for EBV in supporting the development of pancreatic adenocarcinoma than previously recognized. The findings justify consideration of assessments of EBV status and tumor mutation burdens for patient stratification. Also, EBV-targeted immunotherapy for pancreatic adenocarcinoma may be considered for clinical trials.</t>
  </si>
  <si>
    <t>Background
Pancreatic ductal adenocarcinomas (PDACs) are highly lethal and aggressive with oncogenic KRAS being the main oncogenic driver of the disease. PDACs have been extensively profiled at advanced stages, and in advanced disease the tumor microenvironment is a major determinant that critically shapes patient outcomes. Since the molecular events occurring prior to invasive growth remain poorly understood, we aimed to investigate changes in the precancerous epithelium and its surrounding niche.
Methods
We acquired time-resolved, single-cell transcriptomic (scRNAseq), and accessible-chromatin data from human pluripotent stem cell-derived pancreatic duct-like organoids (PDLO) inducibly expressing KRASG12D and from various niche cells.
Results
Analysis of the pure epithelium already revealed key signatures of matrix remodeling and inflammation-related signaling upon few days of KRASG12D expression. Machine learning captured KRASG12D-dependent transcriptomic classifiers with high prediction accuracy and niche preparatory relevance. Various co-culture approaches followed by scRNAseq and functional validation, including T-cell microfluidics, demonstrated that the KRASG12D-induced PDLO-secretome activates pancreatic stellate cells (PaSCs) and protects precancerous organoids from T cell infiltration. Additional, in silico approaches reconstructed a virtual pancreatic (pre)cancerous space to profile cell–cell interactions between PDLOs and niche cells. TNFα emerged as a top-ranked ligand and was functionally validated to mediate T-cell shielding and PaSC activation. Cyst fluid from 80 prospectively sampled Intraductal Papillary Mucinous Neoplasm (IPMNs) –well-known cystic PDAC precursor lesions– showed a stepwise TNFα rise across LGD (low-grade), HGD (high-grade), and IC (invasive cancer).
Conclusion
Our study reveals that oncogenic KRAS orchestrates niche-preparatory programs that precede PDAC formation and highlight a T cell exclusion program governed by epithelial-derived TNFα.</t>
  </si>
  <si>
    <t>Background and aims:
Molecular subtyping of pancreatic ductal adenocarcinoma (PDAC) into basal-like and classical has established prognostic and predictive value. However, its use in clinical practice is limited by cost, turnaround time, and tissue requirements, thereby restricting its application in the management of PDAC. We introduce PanSubNet (PANcreatic SUBtyping NETwork), an interpretable deep learning framework that predicts therapy-relevant molecular subtypes directly from standard hematoxylin and eosin (H&amp;E)-stained whole-slide images.
Methods
PanSubNet was developed using data from 1,055 patients across two multi-institutional cohorts (PANCAN, n = 846; TCGA, n = 209) with paired histology and RNA sequencing data. Ground-truth labels were derived using the validated Moffitt 50-gene signature refined by GATA6 expression. The model employs dual-scale architecture that fuses cellular-level morphology with tissue-level architecture, leveraging attention mechanisms for multi-scale representation learning and transparent feature attribution.
Results
On internal validation within PANCAN using five-fold cross-validation, PanSubNet achieved mean area under the receiver operating characteristic curve (AUC) of 88.5% in high-confidence cases, with balanced sensitivity and specificity. External validation on the independent TCGA cohort without fine-tuning demonstrated robust generalizability (AUC 84.0%). PanSubNet preserved and, in metastatic disease, strengthened prognostic stratification compared to RNA-seq–based labels. Prediction uncertainty linked to intermediate transcriptional states, not classification noise. Model predictions are aligned with established transcriptomic programs, differentiation markers, and DNA damage repair signatures.
Conclusions
By enabling rapid, cost-effective molecular stratification from routine H&amp;E-stained slides, PanSubNet offers a clinically deployable and interpretable tool for genetic subtyping. We are gathering data from two institutions to validate and assess real-world performance, supporting integration into digital pathology workflows and advancing precision oncology for PDAC.</t>
  </si>
  <si>
    <t>Background
Pancreatic cancer, a highly malignant tumor with poor prognosis, lacks effective early diagnosis and treatment strategies. Sphingolipids have emerged as key players in tumorigenesis, with certain sphingolipid-related genes linked to patient survival. This study aims to identify prognostic glycosphingolipid (GSL)-related genes and construct a predictive model to improve survival prediction and guide personalized treatment. By providing potential biomarkers, our findings may enhance clinical decision-making and offer new insights into pancreatic cancer diagnosis and therapy.
Methods
This study utilized 150 pancreatic cancer samples from The Cancer Genome Atlas-Pancreatic Adenocarcinoma (TCGA-PAAD) and 69 from GSE62452 [Gene Expression Omnibus (GEO)] for training and validation. Cox univariate regression identified sphingolipid-related genes with prognostic value. Over 100 machine learning algorithms, including Cox models, support vector machines (SVM), and random forests (RF), were applied to construct an optimal survival prediction model for pancreatic ductal adenocarcinoma (PDAC). Model accuracy was evaluated using the concordance index (C-index). Enrichment, immune infiltration, mutation spectrum, and cell communication analyses were performed to explore sphingolipid mechanisms in pancreatic cancer.
Results
Using 10 machine learning algorithms, we developed over 100 models to predict sphingolipid-related survival in pancreatic cancer. A robust prognostic model was constructed, incorporating three GSL-related genes (MET, GBA2, DEFB1), represented by the equation: weighted score = 0.469 * MET + (−0.357) * GBA2 + 0.103 * DEFB1. The model demonstrated strong predictive performance, with a C-index of 0.854 for overall survival in 150 pancreatic cancer patients from the TCGA database and 0.652 in 69 patients from the GEO validation set. Pathway enrichment analysis revealed that high-risk patients were significantly enriched in oncogenic and immune-related pathways. Mutation spectrum analysis indicated a higher mutation load in high-risk patients, with mutations concentrated in common oncogenic pathways. Immune infiltration analysis showed that the risk score positively correlated with immune-suppressive genes but negatively correlated with immune-killing cell infiltration. Cell communication analysis highlighted elevated activity in the macrophage migration inhibitory factor (MIF) pathway within high-risk groups, associated with tumor proliferation and immune escape. In conclusion, this study establishes a sphingolipid-based prognostic model with significant potential for predicting pancreatic cancer outcomes.
Conclusions
The sphingolipid-based model accurately predicts pancreatic cancer survival and suggests sphingolipids promote tumor progression by mediating immune-suppressive microenvironments, aiding prognostic prediction and personalized treatment.</t>
  </si>
  <si>
    <t>Hypercapnia is a key feature of the respiratory microenvironment in many pathologic conditions. It occurs both as a regional and as a systemic process, and it is associated with multiple metabolic changes such as mitochondrial dysfunction, decreased ATP production, and metabolic shift from glycolytic energy production to fatty acid metabolism. In the cancer tumor microenvironment, hypercapnia has been linked at times to enhanced cell migration, invasion, and chemoresistance. Our previous work has shown that hypercapnia-associated gene signatures can be used as prognostic biomarkers. However, unlike the hypoxia-inducible factor pathway, there are no validated targets to quantify hypercapnia. In this study, we investigated the phenotypic and transcriptomic changes occurring in pancreatic ductal adenocarcinoma (PDAC) due to chronic exposure to hypercapnic atmospheres. We then identified and validated SIAH3 as a hypercapnia-affected target and explored its clinical relevance as a prognostic factor in PDAC.</t>
  </si>
  <si>
    <t>Objective: The metastasis of pancreatic ductal adenocarcinoma (PDAC) is closely linked to the remodeling of cancer-associated fibroblasts (CAFs) within the tumor microenvironment (TME), though the precise molecular mechanisms remain unclear. This study aims to elucidate the role of CAFs in PDAC metastasis.
Methods: We integrated transcriptomic (GSE183795) and single-cell sequencing data (GSE156405) to screen for core genes associated with PDAC. In vitro co-culture models, functional assays (Transwell migration, Western blotting, qRT-PCR), and clinical data analysis were employed.
Results: Multi-omics analysis identified FN1 as a pivotal hub gene in the PI3K pathway, highly expressed in metastatic CAF subsets. In vitro experiments confirmed that FN1 activates the PI3K/AKT pathway through integrin receptors, influencing cell invasion and the immune microenvironment. Combined inhibition of the PI3K/AKT pathway and integrins synergistically suppressed tumor invasion. Clinical data showed that high FN1 expression correlated with shortened patient survival and an immunosuppressive microenvironment (M2 macrophage/Treg cell infiltration).
Conclusion: FN1 directly drives PDAC metastasis via the integrin-PI3K/AKT axis and indirectly promotes a "cold tumor" microenvironment by recruiting immunosuppressive cells. This dual role of FN1 enhances our understanding of CAFs heterogeneity and offers novel therapeutic strategies for PDAC.</t>
  </si>
  <si>
    <t>Background: In recent years, immunogenic cell death (ICD) and long non-coding RNAs (lncRNAs) have been implicated in tumor invasion and growth. However, the role of ICD-associated lncRNAs in pancreatic adenocarcinoma (PAAD) remains unclear. Therefore, this study aimed to develop and validate a prognostic signature based on ICD-associated lncRNAs for PAAD patients and to explore its potential associations with immune processes.
Methods: We identified ICD-associated genes from the GeneCards database and obtained transcriptomic data and sample information for PAAD from The Cancer Genome Atlas (TCGA). Using these datasets, we primarily aimed to develop and validate a prognostic signature based on ICD-associated lncRNAs. A prognostic signature and nomogram were constructed to predict patient outcomes. To preliminarily explore potential underlying mechanisms related to immunity, we performed enrichment analysis [Gene Ontology (GO)/Kyoto Encyclopedia of Genes and Genomes (KEGG)], tumor mutational burden (TMB) assessment, comprehensive immune correlate analysis, and pharmacosensitivity profiling. Additionally, to explore the functional role of a key lncRNA (LINC00705) in PAAD, we modulated its expression in PANC-1 and MIAPaCa-2 cell lines through knockdown and overexpression strategies.
Results: We identified six ICD-associated lncRNAs (ZEB2-AS1, AC099792.1, LINC01091, LINC02613, AC005304.3, and LINC00705) and constructed a prognostic signature. Survival analyses, univariate and multivariate Cox regression, and receiver operating characteristic (ROC) curve analysis and dynamic nomogram demonstrated the robust accuracy of this six-lncRNA signature in predicting PAAD patient prognosis. Pathway enrichment analysis of the low-risk cohort suggested a potential link to immune-related processes, providing preliminary insights into possible mechanisms. Patients exhibiting a higher risk score were significantly associated with elevated TMB (P=0.001). Immune-related analyses of the low-risk cohort revealed higher immune cell infiltration, improved immune function scores, and elevated expression of immune checkpoints. Pharmacosensitivity profiling identified 15 drugs with differential sensitivity. In vitro experiments showed that LINC00705 significantly affected the biological behaviors of pancreatic cancer cells.
Conclusions: We developed and validated a prognostic signature based on six ICD-associated lncRNAs, demonstrating its significant accuracy in predicting outcomes for PAAD patients. This signature holds potential for providing more precise clinical guidance. Furthermore, our preliminary bioinformatic analyses suggest associations between the signature and immune processes, warranting future mechanistic investigation. Additionally, modulating LINC00705 expression may offer a promising strategy to inhibit cancer cell growth and metastasis.Background: In recent years, immunogenic cell death (ICD) and long non-coding RNAs (lncRNAs) have been implicated in tumor invasion and growth. However, the role of ICD-associated lncRNAs in pancreatic adenocarcinoma (PAAD) remains unclear. Therefore, this study aimed to develop and validate a prognostic signature based on ICD-associated lncRNAs for PAAD patients and to explore its potential associations with immune processes.
Methods: We identified ICD-associated genes from the GeneCards database and obtained transcriptomic data and sample information for PAAD from The Cancer Genome Atlas (TCGA). Using these datasets, we primarily aimed to develop and validate a prognostic signature based on ICD-associated lncRNAs. A prognostic signature and nomogram were constructed to predict patient outcomes. To preliminarily explore potential underlying mechanisms related to immunity, we performed enrichment analysis [Gene Ontology (GO)/Kyoto Encyclopedia of Genes and Genomes (KEGG)], tumor mutational burden (TMB) assessment, comprehensive immune correlate analysis, and pharmacosensitivity profiling. Additionally, to explore the functional role of a key lncRNA (LINC00705) in PAAD, we modulated its expression in PANC-1 and MIAPaCa-2 cell lines through knockdown and overexpression strategies.
Results: We identified six ICD-associated lncRNAs (ZEB2-AS1, AC099792.1, LINC01091, LINC02613, AC005304.3, and LINC00705) and constructed a prognostic signature. Survival analyses, univariate and multivariate Cox regression, and receiver operating characteristic (ROC) curve analysis and dynamic nomogram demonstrated the robust accuracy of this six-lncRNA signature in predicting PAAD patient prognosis. Pathway enrichment analysis of the low-risk cohort suggested a potential link to immune-related processes, providing preliminary insights into possible mechanisms. Patients exhibiting a higher risk score were significantly associated with elevated TMB (P=0.001). Immune-related analyses of the low-risk cohort revealed higher immune cell infiltration, improved immune function scores, and elevated expression of immune checkpoints. Pharmacosensitivity profiling identified 15 drugs with differential sensitivity. In vitro experiments showed that LINC00705 significantly affected the biological behaviors of pancreatic cancer cells.
Conclusions: We developed and validated a prognostic signature based on six ICD-associated lncRNAs, demonstrating its significant accuracy in predicting outcomes for PAAD patients. This signature holds potential for providing more precise clinical guidance. Furthermore, our preliminary bioinformatic analyses suggest associations between the signature and immune processes, warranting future mechanistic investigation. Additionally, modulating LINC00705 expression may offer a promising strategy to inhibit cancer cell growth and metastasis.</t>
  </si>
  <si>
    <t>Pancreatic cancer (PC) is highly aggressive, with a 5-year survival rate of 12.8%, making early detection vital. However, non-specific symptoms and precursor lesions complicate diagnosis. Existing tools for the early detection of PC are limited. CAFs are crucial in cancer progression, invasion, and metastasis, yet their role in PC is poorly understood. This study analyzes mRNA data from PC samples to identify CAF-related genes and drugs for PC treatment using algorithms like EPIC, xCell, MCP-counter, and TIDE to quantify CAF infiltration. Weighted gene co-expression network analysis (WGCNA) identified 26 hub genes. Our analyses revealed eight prognostic genes, leading to establishing a six-gene model for assessing prognosis. Correlation analysis showed that the CAF risk score correlates with CAF infiltration and related markers. We also identified six potential drugs, observing significant differences between high-CAF and low-CAF risk groups. High CAF risk scores were associated with lower responses to immunotherapy and higher tumor mutation burdens. GSEA indicated that these scores are enriched in tumor microenvironment pathways. In summary, these six model genes can predict overall survival and responses to chemotherapy and immunotherapy for pancreatic cancer, offering valuable insights for future clinical strategies.</t>
  </si>
  <si>
    <t>Background
Pancreatic cancer (PC) is characterized by an exceptionally poor prognosis, primarily attributable to its aggressive metastatic behavior and high recurrence rates. Liver metastasis is the predominant distant metastasis model of PC. Moreover, invasion and metastasis of PC are closely associated with the remodeling or loss of basement membrane (BM). Consequently, identifying pivotal genes involved in PC liver metastasis (PCLM) and BM could pave the way for more effective and precise targeted therapies. This study aims to construct a prognostic model based on PCLM and BM-related genes, while also validating the association between this model and the immune microenvironment of PC, as well as its predictive value for the efficacy of chemotherapy and immunotherapy.
Methods
Transcriptomic, mutation, and clinical data were retrieved from the TCGA, ICGC, and GEO databases. Core prognostic genes were identified through single-cell (sc) and bulk transcriptomic sequencing data combined with WGCNA analysis. The prognostic model was established using machine learning algorithms and multivariate Cox regression analyses. Specifically, the TCGA-PAAD cohort was utilized as the training set while the PACA-AU cohort served as the validation set. The performance of this model was assessed in both the training and validation sets. Additionally, the associations between the model and tumor mutation burden (TMB) as well as tumor immunity were evaluated using multiple immunity databases. Additionally, the predictive capacity of the model regarding the efficacy of chemotherapy, immunotherapy, and targeted therapy was also assessed. Finally, the expression of COL7A1 was knockdown in cancer-associated fibroblasts (CAFs) in PC to explore its role in PC progression.
Results
30 PCLM and BM-related prognostic genes were preliminarily identified integrating sc and bulk transcriptomic sequencing data. Through machine learning algorithms and multivariate Cox regression analysis, six signatures, including COL7A1, ITGA6, ITGA7, ITGB5, ITGB7 and NTN4, were subsequently utilized to construct a prognostic model. This model demonstrated superior prognostic performance compared with conventional clinicopathological variables. Immune analysis revealed that the infiltration levels of M0 macrophages and Treg cells were significantly elevated in the high-risk group, whereas the infiltration levels of CD8+T cells and γδT cells were significantly reduced. Moreover, the high-risk group exhibited higher TMB and poorer survival outcomes. Additionally, the high-risk group showed a higher TIDE and a lower IPS score, indicating less effective immunotherapy response. Furthermore, the high-risk group displayed significantly higher IC50 values for common PC chemotherapeutics, suggesting reduced chemotherapeutic efficacy. Notably, scRNA-seq analysis indicated that COL7A1, which has not been systematically investigated in PC previously, predominantly expressed in fibroblasts. Specifically, CAFs exhibited significantly higher expression levels of COL7A1 compared to normal pancreatic fibroblasts, and COL7A1 knockdown in CAFs markedly reduced the migratory capacity of PC cells while enhancing their chemosensitivity to gemcitabine.
Conclusion
This study developed and rigorously validated an innovative prognostic model for PC. This model, incorporating pivotal genes of PCLM and BM, may also serve as potential tool for predicting the tumor immune microenvironment and therapeutic efficacy. Notably, COL7A1, which was demonstrated to be vital in PC metastasis in this study, warrants further investigation in future research.</t>
  </si>
  <si>
    <t xml:space="preserve">Pancreatic ductal adenocarcinoma (PDAC) is highly malignant, with a five-year survival rate of only 12 %. Exact diagnosis and intervention are critical for improving patient prognosis. Core fucosylation (CF) of proteins plays a vital role in the progression of various cancers, including PDAC. In this study, we analysed differences in site-specific CF glycopeptides and corresponding glycoproteins between paired tumour tissues (Ts) and normal adjacent tissues (NATs) from patients with PDAC via a specific enrichment and cleavage strategy. We identified 1447 CF glycoproteins with 2654 CF glycopeptides and revealed that CF glycoproteins are involved in various biological processes. A panel of candidate biomarkers was determined via nested cross-validation and receiver operating characteristic (ROC) analysis with bootstrap resampling and further validated in an independent cohort. This work revealed that several CF glycopeptides from Decay-accelerating factor (CD55), Versican (VCAN), Carboxypeptidase Z (CPZ)and Mucin 16 (MUC16) have the potential to distinguish PDAC NATs from Ts, with an area under the curve (AUC) of 1 in the validation cohort. These data demonstrate that CF glycoproteins may associated with PDAC development and progression and have potential as candidate biomarkers for clinical decision-making.
</t>
  </si>
  <si>
    <t>Background
Although the significance of intratumoral heterogeneity (ITH) has been widely acknowledged in various cancers, its role in pancreatic cancer (PC) remains underexplored and warrants further investigation.
Methods
Pancreatic cancer transcriptomic data were acquired from the TCGA and GEO databases. The DEPTH2 algorithm, in combination with differential expression analysis, was used to identify genes associated with intratumoral heterogeneity (ITH). We applied univariate Cox regression analysis and multiple machine learning techniques to establish a reliable prognostic model. Patients were then stratified according to their ITH scores, and differences between subgroups were examined through pathway enrichment analysis, immune cell infiltration profiling, and drug response prediction. Furthermore, we conducted subcellular localization and differential analysis of ITH using single-cell data, followed by cell-cell communication analysis to explore interaction relationships and identify key pathways.
Results
Patients exhibiting lower intratumoral heterogeneity (ITH) levels demonstrated poorer clinical outcomes. The constructed 11-gene signature successfully differentiated individuals into high- and low-risk categories with significant survival differences. Immune profiling revealed notable differences in immune cell composition between the two groups, with patients in the high ITH cohort exhibiting enhanced immune activation. Drug sensitivity analysis indicated a differential response to therapies, with high-risk patients more resistant to certain drugs. Single-cell RNA sequencing identified a greater ITH score in epithelial cells, highlighting key interactions, particularly involving Galectin signaling pathways.
Conclusion
Our results highlight intratumoral heterogeneity’s prognostic and therapeutic relevance in pancreatic cancer, suggesting its potential utility in guiding individualized treatment approaches.</t>
  </si>
  <si>
    <t>Background: The IFN-γ cytokine plays a dual role in anti-tumor immunity, enhancing immune defense against cancer cells while promoting tumor survival and progression. Its influence on prognosis and therapeutic responses across cancer types remains unclear.
Objective: This study aimed to perform a pan-cancer analysis of IFN-γ response genes to determine their prognostic significance and evaluate their impact on clinical outcomes and anti-PD1 immunotherapy responses.
Methods: Using multiple datasets, 46 IFN-γ response genes were identified as prognostic for disease-specific survival, and their expression was used to construct the IFN-γ Response Gene Network Signature (IFGRNS) score. The prognostic and therapeutic relevance of the IFGRNS score was assessed across cancer types, considering tumor pathology, genomic alterations, tumor mutation burden, and microenvironment. Single-cell transcriptomic analysis identified cellular contributors, and a murine pancreatic cancer (PAN02) model was used to validate findings with anti-PD1 therapy.
Results: The IFGRNS score emerged as a robust prognostic indicator of survival, with higher scores correlating with worse outcomes in most cancer types. The prognostic significance of the score was influenced by factors such as cancer type, tumor pathology, and the tumor microenvironment. Single-cell analysis revealed that myeloid cells, particularly the M2 macrophage subtype, demonstrated high levels of IFGRNS expression, which was associated with tumor progression. A negative correlation was observed between the IFGRNS score and outcomes to anti-PD1 immunotherapy in urologic cancers, where patients with higher scores showed worse prognosis and lower response rates to therapy. Experimental validation in the PAN02 murine model confirmed that anti-PD1 therapy significantly reduced tumor size and IFGRNS expression in M2 macrophages, supporting the clinical findings.
Conclusions: The IFGRNS score is a novel prognostic indicator for survival and therapeutic responses in cancer. These findings underline the complexity of IFN-γ signaling and suggest potential applications for the IFGRNS score in cancer diagnosis, prognosis, and immunotherapy. Novelty &amp; impact statements: IFN-γ response genes play a significant role in tumour biology, yet comprehensive analysis across various cancers is limited. This study identifies a novel prognostic biomarker, the IFGRNS score, which is elevated in myeloid lineage cells and correlates with survival across multiple cancers. The IFGRNS score is also associated with tumour pathology, immune microenvironment, and immunotherapy response, highlighting its diagnostic and therapeutic potential in cancer management.
Key points: IFN-γ cytokine plays a dual role in cancer, aiding immune defense but also promoting tumor progression. A novel IFGRNS score, based on 46 IFN-γ response genes, was identified as a strong prognostic marker for survival across cancer types. Higher IFGRNS scores correlate with worse prognosis and reduced response to anti-PD1 immunotherapy, particularly in urologic cancers. M2 macrophages were identified as key contributors to high IFGRNS scores, associated with tumor progression. Findings were validated in a murine cancer model, highlighting the potential of the IFGRNS score for cancer prognosis and therapy guidance.</t>
  </si>
  <si>
    <t>Background: Microchromosome maintenance protein-binding protein (MCMBP) is aberrantly expressed in cancers and proposed as a diagnostic marker and therapeutic target, but its role in pancreatic ductal adenocarcinoma (PAAD) remains unclear.
Methods: We performed a comprehensive analysis of MCMBP in PAAD using multi-omics data resources, including TCGA, GTEx, CPTAC, GEO, GDSC, TIDE, HPA, MethSurv, DiseaseMeth, and LinkedOmicsKB. We examined its prognostic characteristics, epigenetic alterations, immune infiltration, immunotherapy response, and drug sensitivity. By integrating transcriptomic, proteomic, and phosphoproteomic data, we explored the biological functions and pathways of MCMBP. Sensitive drugs related to MCMBP were identified through the GDSC and Connectivity Map (CMap) drug libraries, with further functional insights obtained through GO and KEGG enrichment analyses. Potential mechanisms were investigated via gene functional experiments, phos-phorylation site predictions from LinkedOmicsKB, and protein expression validation.
Results: Pan-cancer analysis revealed that MCMBP overexpression correlates with poor prognosis, including in PAAD. Cox regression identified MCMBP as an independent prognostic factor for PAAD. Low DNA methylation and high m6A modification of MCMBP may promote PAAD progression and correlate with adverse prognosis. Ge-ne function and immune infiltration analyses indicated that high MCMBP expression is closely associated with immune-related pathways, tumor cell proliferation, survival, and immune cell differentiation, and may promote Treg accumulation and immune ch-eckpoint upregulation. PAAD patients with low MCMBP expression exhibited greate-r sensitivity to anti-PD-L1 immunotherapy, suggesting a potential synergistic effect o-f MCMBP expression with anti-PD-L1 treatment. High MCMBP expression was ass-ociated with sensitivity to Gemcitabine combined with Paclitaxel, as well as small mo-lecules such as Tozasertib and Motesanib. MCMBP knockdown inhibited PAAD cell proliferation, migration, invasion, and G1-S transition. Immunohistochemical results s-howed that high MCMBP expression correlated with elevated PD-L1 levels and redu-ced CD4+ T cell infiltration in PAAD, which significantly associated with poor prog-nosis. MCMBP modulated PD-L1 through activation of the JAK-STAT3 signaling pat-hway, thereby promoting PAAD progression.
Conclusions: Overexpression of MCMBP may serve as a prognostic biomarker and p-otential therapeutic target in PAAD. It drives PAAD progression by activating the JAK-STAT3 pathway to upregulate PD-L1.</t>
  </si>
  <si>
    <t>Neoadjuvant therapy (NAT) is increasingly being used for pancreatic ductal adenocarcinoma (PDAC). This study investigates how NAT differentially impacts PDAC’s carcinoma cells and the tumor microenvironment (TME). Spatial transcriptomics was used to compare gene expression profiles in carcinoma cells and the TME of 23 NAT-treated versus 13 NAT-naïve PDACs. Findings were validated by single-nucleus RNA sequencing (snRNA-seq) analysis. NAT induces apoptosis and inhibits proliferation of carcinoma cells and coordinately upregulates multiple complement genes (C1R, C1S, C3, C4B and C7) within the TME. Higher TME complement expression following NAT is associated with increased immunomodulatory and neurotrophic cancer-associated fibroblasts (CAFs); more CD4+ T cells; reduced immune exhaustion gene expression, and improved overall survival. snRNA-seq analysis demonstrates C3 complement is mainly upregulated in CAFs. These findings suggest that local complement dynamics could serve as a novel biomarker for prognosis, evaluating treatment response, and guiding therapeutic strategies in NAT-treated PDAC patients.</t>
  </si>
  <si>
    <t>High-risk pancreatic neuroendocrine tumors (pNET) are characterized by aggressive progression and metastasis, contributing to poor clinical outcomes. This study explores molecular mechanisms underlying metastasis in high-risk pNETs and evaluates therapeutic interventions. We employed small RNA sequencing to profile miRNA signatures in tumor-derived small extracellular vesicles (sEVs) and integrated single-cell transcriptomic analysis to delineate the tumor immune microenvironment. Prognostic validation of SPP1+ macrophages was performed in clinical cohorts using multiplex immunofluorescence. Mechanistic studies utilized animal models and functional assays to elucidate the sEV-mediated crosstalk between tumor cells and macrophages. Here, we reveal that sEV-miR-183-5p from high-risk pNETs reprograms macrophages via PDCD4/PI3Kγ/AKT/mTOR signaling, inducing SPP1 overexpression and M2 polarization to promote angiogenesis and metastasis. p53 mutants were identified as upstream regulators of sEV-miR-183-5p secretion. Inhibition of SPP1 attenuated tumor progression, while elevated plasma sEV-miR-183-5p levels correlated with high-grade and advanced disease stages. Together, this study reveals a critical sEV-miRNA mediated mechanism governing tumor-macrophage communication in high-risk pNETs, offering insights into therapeutic strategies and suggesting sEV-miR-183-5p may have prognostic potential.</t>
  </si>
  <si>
    <t>Background: Ferroptosis, a regulated form of iron-dependent cell death, has shown promise as an anti-tumor mechanism. However, its role in pancreatic cancer remains largely unexplored. This study aimed to identify a ferroptosis-related prognostic signature and key biomarkers.Methods: Transcriptomic profiles and clinical data of pancreatic cancer patients were obtained from the GEO and TCGA databases. A prognostic signature was constructed using LASSO and Cox regression analysis. The role of a key gene, NOTCH2, was investigated through somatic mutation, functional enrichment, immune infiltration, and drug sensitivity analysis. In vitro, the expression of NOTCH2 was confirmed by Western blot, and its effects on cell proliferation and migration were assessed using MTT, colony formation, and wound-healing assays. Its involvement in ferroptosis was further investigated by measuring intracellular iron, reactive oxygen species (ROS) and C11-BODIPY.Results: We constructed and validated a ferroptosis-related prognostic signature consisting of NOTCH2, KRT18, and H1-2. Patients in the high-risk group, as defined by this signature, exhibited significantly worse overall survival. A nomogram integrating the risk score and clinical variables demonstrated excellent accuracy in predicting patient prognosis. We identified NOTCH2 as a key biomarker, showing upregulated expression in pancreatic cancer tissues and cell lines, which correlated with poor prognosis and increased infiltration of M2 macrophages. Functionally, knockdown of NOTCH2 in vitro inhibited the proliferation and migration of pancreatic cancer cells while increasing both intracellular iron concentration and lipid peroxidation levels.Conclusion: Our study establishes a ferroptosis-related signature for prognostic prediction in pancreatic cancer and identifies NOTCH2 as a critical prognostic biomarker. NOTCH2 may promote pancreatic cancer progression by suppressing ferroptosis, highlighting it as a potential therapeutic target.</t>
  </si>
  <si>
    <t>Pancreatic neuroendocrine tumors are a heterogeneous group of rare clinical tumors, which can be classified into functional pancreatic neuroendocrine tumor (insulinoma is the most common) and noninsulinoma. Insulinoma and noninsulinoma have different mutation profiles. In noninsulinoma, ATRX/DAXX mutation is associated with alternative lengthening of telomeres-positive phenotype and positively correlated with poor prognosis. Copy number variation is also a prognostic marker for a high risk of recurrence. Scholars have used epigenetics as well as a multiomics approach (combining epigenetics, metabolomics, proteomics, etc) to molecularly type noninsulinoma, and there are huge differences in molecular expression and patient prognosis between different groups. In this manuscript, we summarize the published studies that utilized genome, epigenome, transcriptome, and proteome data to classify noninsulinoma.</t>
  </si>
  <si>
    <t>Background
Colon adenocarcinoma (COAD) is increasingly prevalent among patients under 50 years old, and the 5-year survival rate for patients with metastasis is less than 20%. Identifying significant biomarkers and therapeutic targets is crucial. We investigated the expression of LRP2 in COAD and its prognostic value utilizing single-cell sequencing and transcriptomics datasets, which was conducted preliminary validation at the patient samples and cellular levels as well.
Methods
Based on differential gene expression of tumor samples and normal tissues in The Cancer Genome Atlas (TCGA), we performed consensus clustering, univariate and multivariate Cox regression analysis applying 1,234 mitochondrial metabolism-related genes (MMRGs) to identify some essential genes associated with poor prognosis in COAD patients. We validated survival outcome and biological function of the target gene leveraging single-cell sequencing and transcriptomics datasets from Gene Expression Omnibus (GEO), and evaluated the value of the target gene in the clinical pathology stage of COAD patients. Simultaneously, the expression levels of critical gene were detected in the diverse tissues of COAD by immunohistochemistry (IHC) staining. Transcriptomics data was continuously implemented to compare the discrepancy between the expression levels of the target gene and somatic mutation burden, inspecting the key pathways of the target gene by gene set enrichment analysis (GSEA) and examining its drug sensitivity synthetically in the CellMiner databases. The proliferative capacity augmented in LRP2-overexpressed colon cancer cells was determined employing cell counting kit-8 (CCK-8) and flow cytometry assays.
Results
LRP2 served as a key mitochondrial metabolism-related gene was assessed clinical prognosis in COAD patients according to the TCGA database. High expression of LRP2 was prominently associated with poor prognosis in COAD patients (P &lt; 0.05), which was validated by GEO databases, and the expression levels of LRP2 were positively related to clinical pathological stage simultaneously (P &lt; 0.05). Some specific cell types were clustered and proliferation pathways were immensely enriched, which were correlated with LRP2 in two single-cell sequencing datasets. The mutation profiles displayed remarkable differences in two levels of LRP2, we also observed high expressions of LRP2 were immensely correlated with high tumor mutation burden (TMB) and unfavorable prognosis in these patients (P &lt; 0.05). LRP2 was significantly enriched in multiple cancer proliferation-related pathways, and the noteworthy correlation between LRP2 and the sensitivity to various drugs was identified (P &lt; 0.05). The expression levels of LRP2 were multifarious in different COAD patients based on IHC staining. LRP2-overpression could stimulate the proliferation capability of HCT116 and SW480 cell lines markedly (P &lt; 0.05).
Conclusion
The expression levels of LRP2 were intimately correlated with gene mutations, prognosis, pathological stage and the sensitivity to anticancer drugs in COAD. Augmented levels of LRP2 would manifest poor prognosis, which furnished novel insights for clinical diagnosis and treatment in COAD. LRP2 could extensively facilitate the proliferation ability of colon cell lines.</t>
  </si>
  <si>
    <t>Background: Pancreatic ductal adenocarcinoma (PDAC) is among the most aggressive cancers, with rising incidence and limited responsiveness to immunotherapy due to its highly suppressive tumor microenvironment (TME). Tertiary lymphoid structures (TLS), ectopic formation structures of immune cells, are linked to better prognosis and improved immunotherapy responses in PDAC. Understanding TLS's role in PDAC could enhance immunotherapy effectiveness.
Methods: This study integrated transcriptomic and clinical data from 310 PDAC patients in GEO database. We performed consensus clustering using tumor-associated TLS (TA-TLS) genes, identifying three distinct molecular subtypes. Single-sample gene set enrichment analysis (ssGSEA) was then employed to calculate a TLS score for each patient, allowing for TLS-based evaluation. Key prognostic genes were identified using an iterative LASSO method, leading to the construction of a risk assessment model, which was validated across independent cohorts. We further analyzed the TLS score using single-cell RNA sequencing (scRNA-seq), visualized key gene expression, and validated protein expression through immunohistochemistry (IHC). Additionally, we explored the effects of DNASE1L3 on cell proliferation and migration, and its immune-related functions using Gene Set Enrichment Analysis (GSEA) and multiplex cytokine analysis.
Results: Consensus clustering revealed three PDAC molecular subtypes with significant differences in prognosis, TA-TLS gene expression, and TME features. The TLS score effectively stratified patients into high and low groups, correlating with survival outcomes and TME characteristics. Our risk model, validated across cohorts, reliably predicted patient outcomes. Validation studies showed lower expression of DNASE1L3 and IL33 in tumor tissues. scRNA-seq confirmed TLS score associations with immune cells. DNASE1L3 overexpression inhibited PDAC cell proliferation and migration, with cytokine analysis indicating increased immune activity.
Conclusions: This study elucidated the expression profile of TA-TLS genes in PDAC, constructed a TLS gene-based scoring system, and developed a related risk model. We also explored the functions and potential antitumor mechanisms of key genes, providing evidence and new insights for enhancing TLS-targeted immunotherapy strategies in PDAC.</t>
  </si>
  <si>
    <t>Pancreatic ductal adenocarcinoma (PDAC) exhibits profound metabolic reprogramming, with polyamine metabolism emerging as a key driver of tumor progression and immune evasion. However, its comprehensive role and clinical significance in PDAC remain largely unexplored. We performed an integrative analysis using bulk transcriptomics, single-cell RNA sequencing (scRNA-seq), and functional assays to systematically characterize polyamine metabolism in PDAC. A polyamine metabolism-based prognostic model (PMscore) was developed via principal component analysis, and key regulatory genes were identified using a random forest algorithm. Functional studies in vitro and in vivo assessed the role of NT5E (CD73), a core gene involved in polyamine metabolism, in tumor biology and the tumor microenvironment (TME). Polyamine metabolism was markedly upregulated in PDAC and associated with poor prognosis. The PMscore effectively stratified patients into three prognostic subgroups and was predictive of metabolic and immune features. NT5E was identified as a critical regulator, highly expressed in epithelial and mesenchymal cells. Its knockdown impaired polyamine metabolism, reduced tumor cell proliferation and migration, and altered TME composition. Notably, CD73+ cancer-associated fibroblasts (CAFs) were enriched near tumor cells, suggesting their involvement in metabolic crosstalk and immunosuppression. Our study provides a comprehensive multi-omics characterization of polyamine metabolism in PDAC. NT5E serves as a key metabolic and immunoregulatory gene, representing a promising biomarker and therapeutic target. Combined inhibition of NT5E and polyamine metabolism may offer a novel strategy to suppress tumor progression and modulate the immunosuppressive TME in PDAC.</t>
  </si>
  <si>
    <t>Background: The DNA damage response (DDR) has a major impact on the development and progression of pancreatic ductal adenocarcinoma (PDAC). Investigating biomarkers linked to the DDR may facilitate prognostic assessment and prediction of immunological characteristics for patients with PDAC.
Methods: The single-cell RNA sequencing (scRNA-seq) dataset GSE212966 was obtained from the GEO database, whereas the bulk RNA-seq data were sourced from The Cancer Genome Atlas (TCGA) and Genotype-Tissue Expression (GTEx) databases. Least absolute shrinkage and selection operator (LASSO) and univariate Cox regression analyses were used to select genes to construct a prognostic risk model. Finally, the correlations of the model score with drug sensitivity, immunological checkpoints, and immune infiltration were assessed.
Results: We used 16 DDR marker genes to construct a predictive model. Furthermore, we established that the model had strong performance in both the training and validation cohorts. For PDAC, the model risk score served as an independent predictor of prognosis. There were notable differences in the proportions of the immune cells in the tumor microenvironment and drug sensitivity between the high and low risk score groups. The study confirmed that the risk score model is useful for predicting the immunotherapy response. Our experiments verified that knockdown of LY6D inhibits cell proliferation, promotes apoptosis and DNA damage.
Conclusion: Our creative integration of bulk RNA sequencing and scRNA-seq data allowed us to construct a DDR-related prognostic model. Our model can be used to predict the immunological features, treatment response and prognosis of PDAC with a relatively high degree of accuracy.</t>
  </si>
  <si>
    <t>Background: Centrosome amplification, a hallmark of cell cycle dysregulation, drives carcinogenesis through aneuploidy induction and invasive phenotype acquisition. In pancreatic adenocarcinoma—a malignancy characterized by profound genomic instability—the molecular circuitry of centrosome amplification remains enigmatic. Critical gaps persist in understanding its spatiotemporal dynamics in tumor microenvironment remodeling and therapy resistance. Methods: This study integrated centrosome amplification-related genes from TCGA and Genecards, established a prognostic risk model through univariate Cox regression–LASSO penalized Cox regression–multivariate Cox regression analyses, and validated it using GEO datasets. Single-cell sequencing analyses dissected transcriptional heterogeneity and intercellular communication networks, while spatially resolved transcriptomics unveiled spatiotemporal expression patterns and molecular regulatory mechanisms of core genes. With further experimental validation via PCR analysis of patient-derived tissue samples confirming key gene expression patterns. Results: This study identified 23 centrosome amplification-related prognostic genes in pancreatic adenocarcinoma, establishing IFI27, KIF20A, KLK10, SPINK7, and TOP2A as highly specific diagnostic and prognostic biomarkers. The constructed signature was established as an independent prognostic indicator correlating with aggressive clinicopathological characteristics and chemoresistance. Mechanistically linked to enhanced DNA repair capacity and accelerated cell cycle progression, also synergizes with KRAS mutational profiles. Tumor microenvironment analysis revealed significant associations with immunosuppressive. Single-cell resolution demonstrated cellular specificity of IFI27/KLK10 in ductal epithelial cells and fibroblasts, with intercellular communication networks exhibiting multidimensional regulatory features. Spatially resolved transcriptomics delineated tumor-region-specific expression patterns of core genes. While PCR validation on matched tumor/normal tissues confirmed significant differential expression of IFI27, KIF20A, KLK10, and TOP2A. Conclusions: This study deciphers the multidimensional clinic–molecular network orchestrated by centrosome amplification in PDAC, revealing its dual-pathogenic mechanism in fueling tumor aggressiveness through coordinated induction of genomic instability and immunosuppressive microenvironment reprogramming. These findings establish a translational framework for developing centrosome dynamics-based prognostic stratification and molecularly targeted therapeutic strategies.</t>
  </si>
  <si>
    <t>Background
APOBEC (apolipoprotein B mRNA editing enzyme, catalytic polypeptide-like) family-mediated mutagenesis is widespread in human cancers. However, we still have a limited understanding of the biological features and clinical relevance of APOBEC mutagenesis in cancer, particularly in pancreatic cancer.
Methods
In this study, we conducted a comprehensive analysis of various data, including whole-exome sequencing (WES), targeted next-generation sequencing (NGS), transcriptome analysis (both bulk RNA-seq and single-cell RNA-seq), immune profiling, immune checkpoint blockade (ICB) response, patient survival, and drug sensitivity. We used various bioinformatics and statistical methods to uncover the distributional features, microenvironmental changes, and clinical significance of APOBEC mutagenesis in pancreatic adenocarcinoma (PAAD).
Results
APOBEC mutagenesis significantly influenced mutation patterns in PAAD. Higher enrichment scores of APOBEC mutagenesis signature (APMs) were associated with survival prognosis, immune remodeling, and potential responses to immune checkpoint blockade (ICB) in PAAD patients. In pancreatic cancer, APOBEC3A and APOBEC1 played important roles in malignant progression and cell differentiation in the tumor microenvironment and mediated enhanced CAF-tumor cell communication in the microenvironment, while APMs were also involved in the formation of an immunosuppressive microenvironment in pancreatic cancer through multiple pathways. Additionally, we developed and validated a machine learning model related to APOBEC mutagenesis across various cohorts of PAAD to predict poor survival prognosis. We also conducted drug sensitivity analyses to identify irinotecan as the drug with the highest inhibitory effect on APMs. Subsequently, in vitro experiments verified that irinotecan significantly inhibited pancreatic tumor cell proliferation. Our findings showed that irinotecan significantly reduced the proliferation, metastasis, and glycolysis of pancreatic tumor cells. It also decreased the expression levels of activation markers in cancer-associated fibroblasts (CAFs), including CD73, ACTA2, and COL1A1. In vivo experiments demonstrated that irinotecan could remodel the immune microenvironment by inhibiting Tregs, and combined with Treg inhibitors, it could effectively reduce the tumor burden of PAAD.
Conclusion
Our study illustrated the characterization of APOBEC mutagenesis in multiple cancer types and highlighted its potential value as a prognostic and immunotherapeutic biomarker for PAAD, and finally demonstrated the effectiveness of irinotecan, an inhibitor of APMs, in vivo and in vitro experiments.</t>
  </si>
  <si>
    <t>The stimulator of interferon genes (STING) signaling pathway plays an important role in tumor progression, particularly in immune regulation. However, the functions of STING‑related genes in immunologically ‘cold’ tumors, such as pancreatic ductal adenocarcinoma (PAAD), are yet to be elucidated. The present study aims to investigate the involvement of STING signaling pathway‑associated genes in PAAD progression and immune infiltration. Bioinformatics analysis of PAAD transcriptomic data from public cohorts (TCGA and GEO) revealed that the majority of STING‑related genes were highly expressed in PAAD. Based on the expression levels of these genes, patients with PAAD from these cohorts were stratified into high‑risk and low‑risk groups. These STING‑related genes exerted differential impacts on tumor mutational burden, immune infiltration and response to immunotherapy. Utilizing these genes, a prognostic model was constructed (hazard ratio, 2.639; P&lt;0.001) and externally validated. Model analysis indicated that interferon‑induced protein with tetratricopeptide repeats 2 (IFIT2) and zinc finger DHHC‑type containing 1 (ZDHHC1) may possess notable biological functions in PAAD. Subsequent functional experiments involving knockout of IFIT2 and overexpression of ZDHHC1in PAAD cell lines demonstrated that these genes significantly regulated cell proliferation (assessed by CCK‑8 assay) and apoptosis (assessed by TUNEL assay) (P&lt;0.001). In summary, the STING signaling pathway is critically involved in PAAD pathogenesis, and the representative genes IFIT2 and ZDHHC1 exhibit distinct functional roles within this context.</t>
  </si>
  <si>
    <t xml:space="preserve">Several genetic and immunologic biomarkers have shown promise in detecting pancreatic cancer, predicting its progression, monitoring the treatment, and evaluating responses. This review provides a comprehensive overview of recent advancements in biomarker discovery and liquid biopsy for pancreatic cancer. We summarized the biomarkers with prognostic, diagnostic, and therapeutic value, highlighting their individual and combined utility in pancreatic cancer. Moreover, the clinical value of the biomarkers remains to be fully established, and this review discusses the current limitations and complexities associated with these biomarkers and their clinical interpretation. The future direction of novel approaches is discussed, which could shed light on early diagnosis and monitoring of pancreatic cancer. Given the low sensitivity and the impact of co-morbidities on biomarker levels, no single biomarker is sufficient for detection, and establishing an appropriate approach that consists of conventional and non-conventional biomarkers is crucial to obtaining a standardized diagnostic method.
</t>
  </si>
  <si>
    <t>Pancreatic ductal adenocarcinoma (PDAC) ranks as third leading cause of cancer-related mortality, with chemoresistance progression driven by the desmoplastic extracellular matrix (ECM). Hyaluronic acid (HA), one of the major components of ECM, is notably enriched in PDAC. HA-based strategies, like lowering HA levels with a hyaluronidase, are worthy of experimental evidence for PDAC. Our previous work identified CEMIP2 (Cell migration inducing hyaluronidase 2) as a proteomic biomarker predictive of adjuvant chemotherapy response in PDAC, though its mechanistic role remains unclear. Herein, we observed that elevated CEMIP2 expression correlates with improved patient response to neoadjuvant and adjuvant chemotherapy. Using PDAC murine models, we reveal that CEMIP2 enhances gemcitabine efficacy through HA-dependent mechanisms involving drug delivery potentiation and vascular density modulation, attributable to its HA-degrading capacity. Consistent with this, CEMIP2 expression shows an inverse correlation with HA levels in clinical PDAC specimens, while low HA levels themselves associate with favorable treatment response and survival outcomes. Single-cell RNA sequencing (scRNA-seq) uncovered that CEMIP2 knockdown alters the tumor microenvironment (TME) by expanding cancer-associated fibroblast (CAF) populations. Both inflammatory (iCAF) and myofibroblast (myCAF) subtypes exhibited SPP1-CD44-mediated crosstalk with PDAC cells. Additionally, cytometry by time-of-flight (CyTOF) revealed that CEMIP2 depletion modulates the abundance and functional states of immune subsets, particularly tumor-associated macrophages (TAMs) and T cell populations. Collectively, our findings establish CEMIP2 as a critical regulator of chemotherapy response that reprograms the TME through HA degradation and ECM remodeling, providing novel insights into PDAC treatment resistance mechanisms.</t>
  </si>
  <si>
    <t>Background
Pancreatic ductal adenocarcinoma (PDAC) exhibits high lethality due to late diagnosis, therapy resistance, and cancer stem cell (CSC)-driven progression. However, the molecular determinants of stemness in PDAC remain unclear.
Methods
We integrated RNA-sequencing and clinical data from TCGA to calculate stemness indices and identify hub genes using weighted co-expression network analysis and differential expression profiling. PCDH1 expression was validated in PDAC tissues by qRT-PCR and immunohistochemistry. Functional assays, including MTT, colony formation, Transwell, wound healing, flow cytometry, and spheroid culture, were performed following PCDH1 knockdown. Transcriptome sequencing was used to delineate downstream signaling mechanisms.
Results
PCDH1 emerged as a stemness-associated oncogene strongly linked to poor survival. It was markedly overexpressed in PDAC tissues and cell lines. Silencing PCDH1 significantly impaired proliferation, clonogenicity, migration, and CSC frequency. Sphere-forming ability was also reduced. Transcriptomic analysis revealed downregulation of PI3K/AKT signaling upon PCDH1 knockdown, and rescue experiments confirmed its role in driving PDAC progression through PI3K/AKT activation. High PCDH1 expression further correlated with immune exclusion and distinctive patterns of chemosensitivity.
Conclusion
PCDH1 is a novel stemness-linked oncogene that accelerates PDAC progression via PI3K/AKT signaling. Its prognostic relevance, association with immune evasion, and impact on drug responsiveness highlight PCDH1 as a promising biomarker and therapeutic target for CSC-directed intervention in PDAC.</t>
  </si>
  <si>
    <t xml:space="preserve">Pancreatic ductal adenocarcinoma (PDAC) carries a dismal prognosis. Chemotherapy remains the mainstay for unresectable cases, yet regimens like AG (gemcitabine/nab-paclitaxel) exhibit heterogeneous efficacy. Tumor fibrosis has emerged as a potential predictor of treatment response but lacks validated noninvasive assessment methods. To address this, in this multicenter study, tumor fibrosis was quantified in 361 patients with resectable PDAC from SYSUCC, XYCSU, and TCGA cohorts using deep learning-based tissue segmentation on hematoxylin and eosin-stained whole-slide images. Fibrosis was defined as stromal proportion, and its association with overall survival (OS) was evaluated. Transcriptomic profiling was performed in 51 XYCSU cases to validate the biological relevance of fibrosis quantification. A radiomics model (RM) was then developed using preoperative contrast-enhanced computed tomography (CT) scans from SYSUCC to predict fibrosis and externally validated in XYCSU. Clinical utility was assessed in an independent cohort of 295 unresectable PDAC patients treated with AG, FOLFIRINOX, or SOXIRI. High fibrosis correlated with prolonged OS across resectable cohorts (all P &lt; 0.05). Transcriptomic analysis revealed enrichment of fibrosis-related pathways in high-fibrosis tumors. The RM achieved an area under the curve of 0.718 (95% confidence interval: 0.627 to 0.823) in the external test set. Among patients receiving AG, those with CT-predicted high fibrosis had significantly longer progression-free survival (median: 6.23 versus 4.70 months, P = 0.037) and OS (13.37 versus 7.73 months, P = 0.002). No significant survival benefit was observed for high-fibrosis patients receiving FOLFIRINOX or SOXIRI. CT-based fibrosis quantification offers a robust, noninvasive biomarker for predicting AG efficacy in unresectable PDAC.
</t>
  </si>
  <si>
    <t>Purpose
Junction plakoglobin (JUP/γ-catenin) is a dual-component cell adhesion molecule of adherens junctions and desmosomes, maintaining epithelial homeostasis while paradoxically involving oncogenic transformation. In pancreatic ductal adenocarcinoma (PDAC), the mechanistic role and clinical implications of JUP signaling in oncogenic reprogramming remains undefined.
Experimental design
Gene expression and its association with clinicopathologic characteristics and therapeutic resistance of patients with PDAC were analyzed using IHC and bioinformatics and functionally validated by using mouse models. Protein expression and their regulation were measured by using gain- and loss-of-function assays and molecular biology methods.
Results
Our immunostaining results and bioinformatics reveals JUP overexpression in pancreatic intraepithelial neoplasia (PanIN) and primary tumors, correlating with advanced TNM staging and diminished survival. Enforced JUP expression promoted PDAC proliferation, migration and invasion in vitro and PDAC growth and metastasis in vivo, whereas decreased expression of JUP exerted opposing effects. JUP expression was positively correlated with FOXM1 expression in PDAC tissues. Mechanistically, FOXM1 transcriptionally activated JUP expression by directly binding to the promoter region of JUP. Moreover, treatment of gemcitabine and oxaliplatin induced JUP expression and subsequently rendered PDAC cells therapeutic resistance, which was reversed by deletion of JUP, whereas knockdown of JUP also attenuated FOXM1-driven therapeutic resistance.
Conclusions
Therefore, our findings suggest that JUP promotes PDAC tumorigenesis and progression through FOXM1-JUP transcriptional axis and the combination of FOXM1 and JUP be a more precise biomarker for targeted therapy and prognostic prediction, nominating this dyad as an actionable vulnerability for molecularly targeted interventions in PDAC.</t>
  </si>
  <si>
    <t>Background
Pancreatic ductal adenocarcinoma (PDAC) is characterized by stromal remodelling andstiffening, a process involving extracellular matrix (ECM) depositionand cross-linking, which forms a dense physical barrier that limits the penetration of chemotherapeutic agents and restricts immune cell-mediated cytotoxicity. In addition, the tumor stroma modulates nutrients availability and fosters cancer cell invasion and metastasis. Therefore, therapeutic strategies aimed at modulating the tumor stroma hold promise for overcoming some of the major challenges in pancreatic cancer treatment. However, most clinical trials of stromal-targeted therapies have not demonstrated meaningful improvements in overall survival, underscoring an urgent need to identify novel stromal targets and approaches that modulate the tumor microenviroment in ways that enhance therapeutic response and improve patient outcomes.
Methods
Transcriptomic datasets of PDAC sampleswere obtained from The Cancer Genome Atlas (TCGA). By integrating immune infiltration algorithms with weighted gene co-expression network analysis (WGCNA), this study aims to identify hub genes associated with cancer-associated fibroblasts (CAFs) infiltration in PDAC, explore the prognostic relevance of CAF infiltration, and construct a gene‑expression-based prognostic mode. Furthermore, we will employ a multi-modal approach incorporating magnetic resonance elastography, atomic force microscopy, single-cell RNA sequencing (scRNA-seq), histological assays, cell-based functional experiments, and animal models to identify candidate core genes involved in CAF infiltration and stromal stiffening in pancreatic cancer, and to assess the potential therapeutic relevance of targeting these genes.
Results
In PDAC, increased stromal stiffness and poor prognosis are both strongly linked to activation of CAFs. WGCNA identified six hub genes—ANTXR2, ANXA1, BCAT1, PLAU, TGFβ1, and ITGB5—which were used to construct a predictive model for estimating CAF abundance and forecasting PDAC prognosis. Single-cell RNA sequencing analysis showed that ITGB5 is highly expressed in CAFs. Both in vitro and in vivo experiments demonstrated that targeting ITGB5 in CAFs reduces tumor stiffness, thereby inhibiting the malignant progression of PDAC. These findings suggest a potential therapeutic benefit, although impact on clinical prognosis remains to be established.
Conclusion
The integration of magnetic resonance elastography, atomic force microscopy, and single-cell sequencing allows detailed research characterization of the biomechanical properties of PDAC. ITGB5 has been identified as an important regulator of the biomechanical features of PDAC. Targeting ITGB5 in CAFs may reduce the excessive stiffness of PDAC tissue and mitigate gemcitabine-associated stromal fibrosis, suggesting a potential strategy to improve treatment response. The effect on patient prognosis, however, requires confirmation in clinical studies.</t>
  </si>
  <si>
    <t>Background/Aim
Pancreatic adenocarcinoma (PAAD) is one of the most lethal cancers worldwide, with more than 95% of PAAD patients not surviving beyond 5 years. Due to its rapid progression, in most cases there is no time for treatment by the time the disease is diagnosed, and metastases have developed in many organs. Therefore, there is currently a need to discover prognostic markers. Anillin actin-binding protein (ANLN) is an actin-binding protein involved in cell division. Its increased expression has been reported in many types of cancer, suggesting that it may be strongly involved in the progression of cancer malignancy, such as invasion and metastasis. The purpose of this study was to use bioinformatics to examine the possibility that ANLN may be a useful prognostic marker for PAAD.
Materials and Methods
The Gene Expression Profiling Interactive Analysis (GEPIA) and the University of ALabama at Birmingham CANcer data analysis Portal (UALCAN) bioinformatics platforms were used to analyze ANLN mRNA expression, protein revel, and survival in patients with PAAD from The Cancer Genome Atlas (TCGA) database.
Results
ANLN mRNA and protein levels were found to be significantly higher in PAAD tissues compared to normal pancreatic tissues, and this elevation correlated with poor prognosis in PAAD patients.
Conclusion
Increased expression of ANLN mRNA and protein was detected in PAAD tissues compared to normal pancreatic tissues by the GEPIA and UALCAN platforms of the TCGA database. Increased ANLN expression correlated with poor patient prognosis. These results suggest that ANLN may be a promising prognostic biomarker in PAAD.</t>
  </si>
  <si>
    <t>Background:
Germline pathogenic variants (PVs) in ATM increase the risk of pancreatic ductal adenocarcinoma (PDAC) but the underlying tumor biology of PDAC associated with germline PVs in ATM have not been adequately explored.
Experimental Design:
Whole-genome (WGS), whole-exome (WES), and RNA-sequencing were performed on PDAC tumors from 25 germline ATM PVs carriers diagnosed at Mayo Clinic between 2007 and 2017. Somatic and copy number alterations, mutational signatures, transcriptomic subtypes, and the immune landscape were evaluated.
Results:
High-quality WES and WGS sequencing were obtained from 21 and 15 tumors, respectively. Biallelic inactivation of ATM was observed in 87%, KRAS PVs in 90%, CDKN2A homozygous loss in 60%, and TP53 alterations in &lt;10% of these tumors. A predominant clock-like mutational signature was present in all samples. Whole transcriptome analysis identified that the Aberrantly Differentiated Endocrine Exocrine (ADEX) subtype accounted for 18% of PDACs and was consistently associated with &gt;5-year overall survival. In addition, a 28-gene expression-based signature associated with OS was identified and further validated in the TCGA cohort. Immune landscape analysis through CODEX identified enriched CD4 T-helper cell/tumor interactions and reduced B7H3 high cell/tumor interactions in ATM PV carriers compared to non-carriers.
Conclusions:
The observed absence of TP53 PVs and enrichment for CDKN2A alterations in ATM tumors, along with differences in the mutational signatures, transcriptomic subtypes and immune landscape, improve our understanding of the mechanistic pathways involved in PDAC development in germline ATM PV carriers and help identify potential targeted therapeutic strategies.</t>
  </si>
  <si>
    <t>Background
The liver often serves as the principal site for metastatic spread from a variety of solid tumors, and metastasis to the liver markedly diminishes patient survival. Single‐cell RNA sequencing (scRNA‐seq) has helped uncover the complexity of liver tumor metastasis. However, the key cellular subtypes of breast cancer and pancreatic ductal adenocarcinoma (PDAC) with liver metastasis and their mechanisms of action are unclear, making treatment difficult.
Methods
We used integrated scRNA‐seq data to dissect liver metastasis‐specific epithelial cell subtypes in breast cancer and PDAC, and elucidated their mechanisms through functional analyses and intercellular interactions with fibroblasts.
Results
Interestingly, our results show that SCGB3A1‐Epi and KLK10‐Epi are key drivers of liver metastasis in breast cancer and PDAC, respectively. These subtypes are associated with high malignancy rates and involved in oxidative phosphorylation and other critical pathways. Specific ligand‐receptor interactions were observed between these epithelial subtypes and fibroblasts, with significant interactions between CD74‐APP receptors in SCGB3A1‐Epi and Fib‐11 in breast cancer and between SPP1‐CD44 receptors in KLK10‐Epi and Fib‐11 in PDAC. High expression levels of Fib‐11 and CD74 were correlated with improved survival in breast cancer, whereas high SPP1 and CD44 expression predicted worse PDAC outcomes. Fib‐11 is implicated in signaling pathways associated with tumor metastasis, particularly those involving cell adhesion molecules.
Conclusions
We revealed the cellular heterogeneity of liver metastasis and provided a crucial research foundation for developing novel therapeutic strategies to specifically target metastatic cell subtypes, thereby enhancing patient prognosis.</t>
  </si>
  <si>
    <t>Background: Pancreatic neuroendocrine neoplasms (pNENs) exhibit significant clinical and molecular heterogeneity, complicating prognosis and treatment. This study aimed to characterize A-to-I RNA editing profiles in pNENs and evaluate their clinical relevance.
Methods: Four RNA-seq datasets (EGAS00001005024, EGAS00001001732, GSE149395, GSE118014) were included in this study. A-to-I editing sites were identified using the GATK pipeline, filtered via REDIportal, and quantified by the Alu editing index (AEI). LASSO Cox regression was used to derive prognostic risk score from site-specific editing levels. A nomogram integrating editing signatures with TNM stage and G grade was developed and validated for survival prediction.
Results: We identified 19,811 A-to-I editing sites, predominantly in noncoding regions (78.1 % intronic, 7.9 % intergenic) and Alu repeats (79.3 %). AEI was elevated in lymph node metastasis (p &lt; 0.05) but not correlated with ADAR expression. Three key editing sites stratified patients into high- and low-risk groups, with significantly worse survival for high-risk patients (p &lt; 0.001). The survival nomogram integrating RNA-editing signatures showed an area under the ROC curve (AUC)of 0.87 (95 % CI: 0.71-0.98), 0.87 (95 % CI: 0.74-0.97), and 0.92 (95 % CI: 0.77-1.13) at 3, 5, and 10 years in the training set, and 0.74 (95 % CI: 0.55-0.92), 0.75 (95 % CI: 0.53-0.93), and 0.79 (95 % CI: 0.60-1.00) at 3, 5, and 10 years in the validation set, demonstrating superior efficacy to conventional predictive indicators.
Conclusions: This study described the landscape of A-to-I RNA editing in pNENs and revealed its relationship with key clinical features including prognosis. The RNA editing-based nomogram provided a novel tool for prognostic prediction, highlighting the potential of RNA editing as a promising biomarker for risk assessment in pNEN patients.</t>
  </si>
  <si>
    <t xml:space="preserve">Pancreatic ductal adenocarcinoma (PDAC) remains one of the most lethal human malignancies, with a five-year survival rate below 10%, underscoring the urgent need to unravel its complex pathophysiology. In this study, we employ an integrative single-cell RNA sequencing (scRNA-seq) approach to comprehensively characterize both the pancreatic tumor microenvironment and peripheral blood mononuclear cells (PBMCs) from PDAC patients and healthy controls. Using Harmony for batch correction and Azimuth for automated cell-type annotation, we identify cell-type–specific transcriptional alterations through differential expression and functional enrichment analyses. Our results reveal a system-wide disruption involving both epithelial and immune compartments. Epithelial cells exhibit a “de-skilling” phenotype, losing digestive enzyme expression while activating metabolic and ribosomal programs that sustain malignant proliferation. The local immune microenvironment displays chronic inflammation and remodeling, whereas systemic immune exhaustion is evident in cytotoxic T, NK, and myeloid populations, marked by impaired effector activity and metabolic imbalance. Collectively, these findings depict PDAC as a coordinated multi-compartmental failure encompassing epithelial reprogramming, local immune dysregulation, and systemic immune collapse, providing a holistic single-cell view of PDAC pathogenesis and offering mechanistic insights that may guide biomarker discovery and the development of targeted therapeutic strategies.
</t>
  </si>
  <si>
    <t>Pancreatic ductal adenocarcinoma (PDAC) remains a highly aggressive malignancy with a poor prognosis and limited effective treatment options. Our study comprehensively explores the complex role of programed cell death (PCD) mechanisms in PDAC development, examining 18 distinct PCD pathways and their genetic underpinnings. Using an advanced machine learning framework incorporating 429 algorithmic variations, we have developed an innovative PCD-based molecular signature that demonstrates robust prognostic capabilities. This signature exhibits superior performance across diverse patient cohorts, significantly outperforming traditional clinicopathological indicators. Through integrated pathway analysis, we revealed that high-risk patients show distinct activation of oncogenic pathways and significant alterations in the tumor immune microenvironment. These alterations include reduced infiltration of cytotoxic T lymphocytes and increased levels of immunosuppressive regulatory T cells (Tregs). Furthermore, leveraging the TISCH (Tumor Immune Single Cell Hub) database, we conducted detailed single-cell expression profiling of our signature genes across different cell populations within the tumor microenvironment (TME). This analysis uncovered cell-type-specific expression patterns of key PCD-related genes. Our results highlight the critical involvement of PCD in PDAC progression and introduce a promising tool for clinical risk stratification. The integration of bulk and single-cell transcriptomic analyses not only validates our molecular signature but also reveals potential cellular targets for therapeutic intervention. This PCD-focused approach may support the development of personalized therapeutic strategies and ultimately improve outcomes for PDAC patients.</t>
  </si>
  <si>
    <t>Background: Neutrophils, crucial in the immune system, have recently been implicated in promoting malignancy. RNA methylation, an essential epigenetic feature, plays a key role in tumor microenvironment (TME) reprogramming. However, the relationship between neutrophils and RNA methylation in hepatocellular carcinoma (HCC) remains unclear.
Methods: We analyzed single-cell sequencing data from HCC, focusing on cell subtype and TME construction. RNA methylation "writers" were selected, and their expression in neutrophils was evaluated. Two neutrophil subtypes (high/low RNA methylation) were identified. Differentially expressed genes (DEGs) between these subtypes were confirmed, leading to the identification of 6 molecular subtypes via consensus clustering. A prognostic scoring system was developed using LASSO Cox regression, resulting in a novel neutrophil RNA methylation (NRM) scoring system to assess TME heterogeneity and clinical features.
Results: TRPM3, specifically expressed in HCC-infiltrating neutrophils, may regulate RNA modification in tumor pathogenesis. HCC patients were stratified into low/high-NRM score groups, further refined into an advanced NRM (a-NRM) score by incorporating lncRNA data. High a-NRM scores correlated with advanced TNM stage, higher pathological grade, and increased suppressive immune cells. A nomogram incorporating the a-NRM score demonstrated a concordance index indicative of good predictive performance.
Conclusions: The a-NRM score is a reliable predictor of prognosis and could guide treatment selection in HCC patients, enhancing clinical response to immunotherapy. TRPM3 also presents as a potential therapeutic target in HCC.</t>
  </si>
  <si>
    <t xml:space="preserve">Pancreatic ductal adenocarcinoma (PDAC) represents a particularly aggressive and highly malignant neoplasm, characterized by its unfavorable prognosis and restricted treatment alternatives. The present study aimed to use bioinformatics methodologies to assess transcriptomic data sourced from The Cancer Genome Atlas and the Gene Expression Omnibus to pinpoint biomarkers associated with manganese metabolism that may forecast outcomes in PDAC. Utilizing differential expression analysis, Least Absolute Shrinkage and Selection Operator regression and multivariable Cox regression, 12 essential genes were identified that demonstrate notable associations with the prognosis of PDAC (Natriuretic Peptide A, Kynureninase, Integrin Subunit β6, Cytochrome P450 Family 27 Subfamily A Member 1, C-X-C Motif Chemokine Ligand 10, Protein Phosphatase 2 Regulatory Subunit Bβ, MET Proto-Oncogene Receptor Tyrosine Kinase, Matrix Metalloproteinase 3, Keratin 19, ATPase Na+/K+ Transporting Subunit α3, Pyridoxal Phosphatase and Interleukin 1 Receptor Accessory Protein Like 2). The validation of these genes was performing using both a training cohort and external datasets (GSE62452 and GSE28735), demonstrating the robustness of the model with area under the curve values of 0.82 and 0.83 in the training set and the external validation cohort, respectively. The results of the present study further elucidated the molecular processes underlying PDAC and highlight the crucial importance of manganese metabolism in its development. These biomarkers may provide significant prognostic insights and facilitate the advancement of targeted therapeutic strategies for PDAC.
</t>
  </si>
  <si>
    <t>The high heterogeneity between patients can complicate the diagnosis and treatment of pancreatic ductal adenocarcinoma (PDAC). Here, we explored the association of universally differentially expressed genes (UDEGs) with resistance to chemotherapy and immunotherapy in the context of pancreatic cancer. In this work, sixteen up-regulated and three down-regulated genes that were dysregulated in more than 85% of 102 paired and 5% of 521 unpaired PDAC samples were identified and defined as UDEGs. A single-cell level analysis further validated the high expression levels of the up-UDEGs and the low levels of the down-UDEGs in cancer-related ductal cells, which could represent the malignant changes seen in pancreatic cancer. Based on a drug sensitivity analysis, we found that ANLN, GPRC5A and SERPINB5 are closely related to the resistance mechanism of PDAC, and their high expression predicted worse survival for PDAC patients. This suggests that targeting these genes could be a potential way to reduce drug resistance and improve survival. Based on the immune infiltration analysis, the abnormal expression of the UDEGs was found to be related to the formation of an immunosuppressive tumor microenvironment. In conclusion, these UDEGs are common features of PDAC and could be involved in the resistance of pancreatic cancer and might serve as novel drug targets to guide research into drug repurposing.</t>
  </si>
  <si>
    <t>Background: Efferocytosis (ER) plays a crucial role in the programmed clearance of dead cells, a process that is mediated by phagocytic immune cells. However, further exploration is needed to determine the full extent of its impact on the progression of pancreatic ductal adenocarcinoma (PDAC), particularly through interactions among tumor cells, stromal cells, and immune cells within the tumor microenvironment (TME).
Methodology and results: In this study, we comprehensively analyzed the Cancer Genome Atlas (TCGA) and Gene Expression Omnibus (GEO) database, as well as additional databases from multiple bioinformatics websites, utilizing 167 ER features derived from the integration of single-cell RNA sequencing (scRNA-seq) and bulk transcriptomic data. A set of 14 ER-associated prognostic signatures, referred to as the "14-gene panel" genes, was identified based on overall survival (OS)/disease-free survival (DFS) data, Pearson correlation coefficients, and multivariate Cox regression analyses. The model pathways enriched by the four-gene combination represented by "LEAF" and the 14-gene combination represented by the "14-gene panel" presented a high degree of similarity, including among the adhesion, mitotic, G2/M checkpoint, and epithelial‒mesenchymal transition (EMT) signaling pathways. Least absolute shrinkage and selection operator (LASSO) regression was subsequently employed to construct an ER risk scoring system using deep learning, based on the following formula: LGALS3, EMP1, ASPH, and FNDC3B, collectively termed the "LEAF" panel. Additionally, random survival forest (RSF) algorithms facilitated the identification of a key panel of genes, designated "LEAP" genes, including LGALS3, EREG, ASPH, and PLS3; three of which genes (ASPH, LGALS3, and EREG) were identified as key factors influencing the behaviors of PDAC tumors, tumor-associated stroma, and macrophages. Finally, we utilized experimental methods, including Boyden chamber analyses, immunohistochemical staining, and cell cycle analyses, to demonstrate that interference with ASPH suppresses the malignant properties of tumors, including proliferation and migration. Multiplex immunofluorescence staining was employed to identify EREG as highly relevant to the M2 macrophage subpopulation.
Conclusion: Our findings underscore the importance of considering a novel prognostic signature comprising 14 ER genes in the context of the TME when investigating the biology of PDAC. Future studies may explore how modulating these interactions could lead to novel therapeutic opportunities.</t>
  </si>
  <si>
    <t>Objective: Pancreatic cancer is characterized by its high mortality rate and short survival periods, and novel therapeutic targets and tailor personalized strategies are urgently needed. In this study, we aim to investigate the molecular mechanisms underlying pancreatic ductal adenocarcinoma (PDAC) progression and chemoresistance, with a focus on identifying novel therapeutic targets.
Methods: Multiomics approaches were integrated to identify novel actionable targets for PDAC. Public datasets such as TCGA and GEO were utilized to investigate the relationship between gene expression and clinical outcomes. Functional enrichment, cell-cell communication, and metabolic pathway analyses were performed to reveal PDAC heterogeneity and therapeutic resistance mechanisms.
Results: BHLHE40 was identified as a hub gene linked to high-CNV PDAC cells, Gemcitabine resistance, and poor prognosis in PDAC. High BHLHE40 expression is significantly correlated with immunosuppressive tumor microenvironment (TME) features such as reduced CD8+ T infiltration, TCR richness, and lower tumor mutational burden (TMB). ChIP-seq data analysis confirmed BHLHE40 could directly bind to the SAT1 promoter, establishing a transcriptional axis promoting chemoresistance. Single-cell RNA-seq analysis further revealed that the BHLHE40+/SAT1+ subpopulation cells are resistant to Gemcitabine in PDAC.
Conclusions: BHLHE40 is significantly correlated with PDAC malignancy and chemoresistance via SAT1 regulation and immune evasion. Targeting BHLHE40 may sensitize PDACs to Gemcitabine and facilitate personalized treatment for BHLHE40+ PDAC patients.</t>
  </si>
  <si>
    <t xml:space="preserve">Background: Pancreatic cancer ranks as the fourth leading cause of cancer-related deaths in the USA. The human aldehyde dehydrogenase (ALDH) family comprises 19 functional members and has been implicated in prognosis and therapy resistance. However, it remains unclear which specific ALDHs are associated with adverse prognoses in pancreatic cancer. Methods: We obtained transcriptomic and clinical data for pancreatic adenocarcinoma (PAAD) from the TCGA, corresponding mutational data, and normal pancreatic tissue transcriptomic data from GTEx. Prognostic analysis was carried out using Kaplan–Meier analysis. KEGG and GO analyses were used for biological signaling pathways, and ESTIMATE algorithms were used for tumor microenvironment (TME) assessment. CIBERSORT algorithm, immune infiltration analysis, and OncoPredict algorithms were employed for predicting chemotherapy sensitivity. Results: Our study identified four of the 19 ALDH genes (ALDH1L1, ALDH3A1, ALDH3B1, ALDH5A1) that were significantly associated with pancreatic cancer prognosis. High expression of ALDH1L1, ALDH3A1, and ALDH3B1 was associated with shorter overall survival, while ALDH5A1 expression was associated with longer overall survival of pancreatic cancer patients. Clinicopathological analysis revealed a significant association with KRAS mutational status and ALDH3A1 expression. Immune correlation analysis indicated that high expression of ALDH3A1 and ALDH3B1 was associated with lower expression of CD8+ T cell-associated gene expression. ESTIMATE analyses further revealed that high expression of ALDH3A1 and ALDH3B1 was associated with lower levels of immune cell infiltration. PAAD tumors with low ALDH3A1 expression were more sensitive to paclitaxel. Immunohistochemical analysis demonstrated high expression of ALDH3A1 in pancreatic cancer cells of human tumor tissues compared to normal pancreatic tissues. Conclusions: This study unveils specific ALDH family members relevant for prognosis and chemotherapy response in pancreatic cancer patients. These findings contribute valuable insights into prognostic biomarkers and their potential clinical utility in the treatment of pancreatic adenocarcinoma.
</t>
  </si>
  <si>
    <t xml:space="preserve">Although macrophages and lipid metabolism significantly influence the progression of various cancers, their precise roles in pancreatic cancer (PC) remain unclear. This study focuses on identifying and validating biomarkers associated with macrophage-related genes (MRGs) and lipid metabolism-related genes (LMRGs), providing new targets and strategies for therapeutic intervention. This research utilized datasets from TCGA-PAAD, GSE62452, and GSE57495. Candidate genes were identified by overlapping differentially expressed genes with MRGs from WGCNA and LMRGs. Regression analyses were performed to pinpoint potential biomarkers and construct a risk model, which underwent evaluation. A nomogram was subsequently developed and validated. Additional analyses, including functional enrichment, somatic mutation profiling, immune landscape assessment, and RT-qPCR, were performed to investigate the underlying biological mechanisms in PC. The study identified ADH1A, ACACB, CD36, CERS4, PDE3B, ALOX5, and CRAT as biomarkers for PC. RT-qPCR results revealed reduced expression of ADH1A, ACACB, CD36, CERS4, PDE3B, and CRAT in tumor samples compared to adjacent tissues, whereas ALOX5 expression was significantly elevated in tumor samples. A risk model utilizing these biomarkers classified PC patients into high- and low-risk cohorts, with high-risk patients showing lower survival probabilities. Subsequently, risk score and N stage were identified as independent prognostic factors, leading to the development of a nomogram. Notably, both risk cohorts showed significant enrichment in the “cell cycle” pathway. Furthermore, TP53 mutations were prevalent in both high-risk (76%) and low-risk (50%) cohorts. Correlation analysis indicated that PVRL2 (an immunosuppressive factor), CD276 (an immunoactivator), and CCL20 (a chemotactic factor) had the highest positive correlation with the risk score. In this study, ADH1A, ACACB, CD36, CERS4, PDE3B, ALOX5, and CRAT were identified as biomarkers for PC, with their expression levels validated in clinical samples. These findings offered a potential theoretical foundation for developing targeted treatments for PC.
</t>
  </si>
  <si>
    <t>Background
Pancreatic adenocarcinoma (PAAD) ranks among the most lethal malignancies worldwide. Current treatment options have limited efficacy, underscoring the need for new therapeutic targets.
Methods
This study employed a multi-omics analytical framework to delve into the expression profiles and prognostic implications of ADGRG6 within the pan-cancer dataset of The Cancer Genome Atlas (TCGA) database, highlighting the prognostic value and potential carcinogenic role of ADGRG6 in PAAD, which was further validated using data from multiple PAAD cohorts in the Gene Expression Omnibus (GEO) database. To assess the role of ADGRG6 in the tumor microenvironment of PAAD, we evaluated immune infiltration using CIBERSORT, ssGSEA, xCell and Tracking Tumor Immunophenotype (TIP), and utilized single-cell sequencing data to explore cell-cell interactions. Further cellular and animal experiments, such as colony formation assay, transwell assay, western blot, real-time PCR, and tumor xenograft experiments, were used to investigate the effect of ADGRG6 on the proliferation, metastatic potential and immune marker expression of PAAD and the underlying mechanisms.
Results
ADGRG6 emerged as a potential prognostic biomarker and a therapeutic target for PAAD, which was further corroborated by data extracted from multiple PAAD cohorts archived in the GEO database. Single-cell sequencing and immune infiltration analyses predicted the positive correlation of ADGRG6 with the infiltration of immune cells and with the interaction between malignant cells and fibroblasts/macrophages within the PAAD microenvironment. In vitro cell assays demonstrated that ADGRG6 promoted the proliferation, metastatic potential and immune marker expression of PAAD cells by increasing protein level of mutated p53 (mutp53), which activated a spectrum of gain-of-functions to promote cancer progression via the EGFR, AMPK and NF-κB signaling cascades. Furthermore, subcutaneous xenograft experiments in mice demonstrated that ADGRG6 knockdown substantially suppressed the growth of engrafted PAAD tumors.
Conclusions
ADGRG6 may serve as a novel prognostic marker and a therapeutic targets for PAAD, playing a crucial role in the proliferation, metastasis, and immune marker regulation of PAAD through elevating protein level of mutated p53.</t>
  </si>
  <si>
    <t>Obgective
Pancreatic Ductal Adenocarcinoma (PDAC) remains a lethal malignancy with limited therapeutic options. This study aimed to identify brown adipocyte-related genes (BARGs) influencing PDAC prognosis and explore their roles in the tumor microenvironment (TME) and immunotherapy response.
Methods
Transcriptomic and proteomic data from TCGA, GEO, ICGC, and CPTAC databases were analyzed to screen prognostic BARGs. Immune infiltration, immunotherapy prediction (via TIDE, IRnet, and TCIA), and drug sensitivity analyses were conducted. Single-cell RNA sequencing (CRA001160 dataset) and experimental validation (qPCR in pancreatic cancer cell lines) were performed to validate findings.
Results
CALU emerged as a core prognostic gene, significantly overexpressed in PDAC tissues and correlated with advanced tumor grade. High CALU expression was linked to stromal cell activation (e.g., cancer-associated fibroblasts, M1 macrophages) and suppressed T-cell infiltration, indicating immunosuppressive TME remodeling. CALU predicted resistance to CTLA4 inhibitors but showed no significant association with PD1 blockade. Drug sensitivity analysis revealed correlations between CALU and chemotherapeutic agents (e.g., TAK-715, LGK974). Single-cell analysis localized CALU to malignant and stromal cells, highlighting its role in PERIOSTIN-mediated fibroblast-malignant cell communication. Experimental validation confirmed elevated CALU expression in pancreatic cancer cell lines compared to normal cells.
Conclusion
CALU is a critical regulator of PDAC progression, influencing stromal-TME interactions and immune evasion. It serves as a potential prognostic biomarker and therapeutic target, offering insights into combination strategies targeting stromal-immune crosstalk in PDAC.</t>
  </si>
  <si>
    <t>Pancreatic neuroendocrine tumors (PanNETs) exhibit heterogeneous clinical behavior, and a growing number of nonfunctional PanNETs (NF-PanNETs) have been discovered incidentally. Although chromatin remodeling and telomere maintenance gene alterations, such as ATRX and DAXX mutations, are well established in the metastatic progression of PanNETs, many tumors lack known driver mutations. To identify additional prognostic biomarkers and alternative oncogenic mechanisms in primary NF-PanNETs, we employed whole transcriptome sequencing on 73 nonsyndromic NF-PanNETs with extended clinical follow-up (&gt;4 years). Findings were validated via immunohistochemistry in an independent multi-institutional cohort of 539 PanNETs. Clinicopathologic correlation and survival analyses assessed the prognostic significance of identified biomarkers. Transcriptomic profiling identified 6 distinct clusters, with cluster 6 (C6) demonstrating aggressive features, including high World Health Organization grade and distant metastases. Gene ontology pathway analysis of C6 tumors revealed upregulation of protein homeostasis, immune regulation, insulin metabolic activity, and telomere maintenance via telomerase activation. Recurrent fusion genes involving the chromatin remodeling gene, BEND2 (CHD7::BEND2 and EWSR1::BEND2), were detected in 7% (5/73) of NF-PanNETs, exclusively in C6 and independent of ATRX/DAXX status. Orthogonal validation showed BEND2 expression in 3% (16/539) of PanNETs, all harboring BEND2 fusion genes by whole transcriptome sequencing. Patients with BEND2-positive tumors had significantly shorter disease-free survival (P &lt; .001) and disease-specific survival (P &lt; .001). Furthermore, multivariate analysis confirmed BEND2 as an independent negative prognostic factor for disease-free survival (P &lt; .001) and disease-specific survival (P = .001). Overall, ATRX, DAXX, and BEND2 alterations were present in 62% of metastatic NF-PanNETs. This study identifies recurrent BEND2 fusion genes as a novel oncogenic mechanism in aggressive NF-PanNETs and establishes BEND2 expression as an independent prognostic biomarker, emphasizing the importance of chromatin remodeling and telomere maintenance in the metastatic progression of NF-PanNETs.</t>
  </si>
  <si>
    <t>Recent evidence indicates that FAM111B is significantly involved in the progression of various cancers. Nonetheless, the potential pan-cancer implications of FAM111B have not been systematically investigated. In this study, FAM111B's expression and oncogenic potential were studied using TCGA and GTEx data via GEPIA2, TIMER2.0, and STRING tools. Pathway enrichment analyses with the GO, KEGG, Reactome, and WikiPathways databases were conducted to explore its role in cancer development. The results were validated via multiplex immunofluorescence assays of pancreatic cancer tissues, microarray assays of ovarian cancer tissues, and protein transcriptomics of ovarian cancer cells. The expression levels of FAM111B were elevated in most cancer types and were associated with poor prognostic outcomes. Mechanistically, FAM111B expression was positively correlated with the expression of genes involved in DNA homologous recombination repair and with the infiltration of Th2 CD4+ T cells. These observations were further substantiated in ovarian cancer cell lines and tissue specimens from pancreatic and ovarian cancers. FAM111B functions as a biomarker for the DNA repair pathway and Th2 CD4+ T-cell infiltration in human malignancies.</t>
  </si>
  <si>
    <t>Background
Although WAP four-disulfide core domain 2 (WFDC2) is widely recognized as a diagnostic biomarker for ovarian cancer, its function in other cancer types remains unclear. The aim of this study was to evaluate the prognostic potential of WFDC2 across multiple cancers.
Methods
Publicly available transcriptomic datasets were analyzed to compare WFDC2 mRNA expression in normal and tumor tissues across various cancer types. Kaplan-Meier survival analysis and Cox proportional hazards regression were used to assess the association between WFDC2 mRNA expression and overall survival (OS). Plasma WFDC2 levels were measured using enzyme-linked immunosorbent assay in healthy donors as well as patients with gastric, lung, colorectal, esophageal, and pancreatic cancers. Receiver operating characteristic (ROC) analysis was performed to evaluate the diagnostic performance of WFDC2. Kaplan–Meier analysis was conducted to evaluate the association between WFDC2 expression and OS. Cox proportional hazards regression analysis was performed to assess the prognostic significance of WFDC2 expression.
Results
WFDC2 mRNA expression was significantly elevated in gastric cancer, lung adenocarcinoma (LUAD), esophageal carcinoma, and pancreatic ductal adenocarcinoma (p &lt; 0.01); however, it was significantly lower in colorectal cancer (p &lt; 0.005). Kaplan-Meier analysis indicated that elevated WFDC2 mRNA expression in LUAD was only significantly associated with prolonged OS (p = 0.017), whereas no significant associations were observed in other cancer types. Moreover, plasma WFDC2 levels were significantly higher in all cancer patient groups than in healthy donors (p &lt; 0.0001). ROC analysis revealed potential diagnostic performance, with an area under the curve of 0.890 (95% CI: 0.844–0.936) for distinguishing patients with cancer from healthy donors. Subgroup analysis indicated diagnostic performance across all cancer types. Elevated plasma WFDC2 levels were significantly associated with shorter OS in esophageal cancer (p = 0.0226). Multivariate Cox regression analysis confirmed that plasma WFDC2 concentration was an independent prognostic factor in gastric (HR = 1.04, 95% CI: 1.00–1.07, p = 0.019) and esophageal cancers (HR = 1.08, 95% CI: 1.02–1.13, p = 0.006).
Conclusion
Plasma WFDC2 levels demonstrated potential diagnostic performance across multiple cancers and were significantly associated with poor prognosis in gastric and esophageal cancers.</t>
  </si>
  <si>
    <t>Background:
Pancreatic ductal adenocarcinoma (PDAC) is a highly lethal malignancy with a dismal 5-year survival rate, largely due to the absence of reliable biomarkers for early detection. The molecular mechanisms underpinning PDAC pathogenesis remain incompletely understood, highlighting the urgent need for novel diagnostic strategies.
Objective:
This study aimed to integrate eQTL-driven Mendelian randomization (MR) with transcriptomic and genome-wide association data to identify causal PDAC-associated genes and construct a diagnostic nomogram based on 5 hub genes (CTSC, SMYD3, MFGE8, IGFBP7, POC1B) for early detection of pancreatic ductal adenocarcinoma (PDAC).
Methods:
Transcriptomic data from GSE62165 and GSE25471 were retrieved from the Gene Expression Omnibus (GEO) and processed for differential expression using LIMMA and GEO2R, followed by batch correction and weighted gene co-expression network analysis (WGCNA). Summary-level eQTL statistics were obtained from OpenGWAS, and GWAS data included over 5000 PDAC cases. MR analysis was performed using inverse variance weighted (IVW) as the primary approach, supplemented with MR-Egger, weighted median, weighted mode, and MR-PRESSO. Instrument strength, pleiotropy, and heterogeneity were assessed via F-statistics, Egger intercept, and Cochran’s Q test. Candidate genes were filtered using a consensus approach combining random forest (RF), support vector machine-recursive feature elimination (SVM-RFE), and Lasso regression. Diagnostic performance was evaluated via ROC curves, C-index, calibration plots, and decision curve analysis. Mechanistic insights were derived from KEGG and GO enrichment analyses, as well as protein-protein interaction (PPI) network analyses.
Results:
Five eQTL-associated hub genes—CTSC, SMYD3, MFGE8, IGFBP7, and POC1B—were identified as causally linked to PDAC via robust MR analysis with minimal evidence of pleiotropy or heterogeneity. These genes demonstrated high diagnostic potential (AUC &gt; 0.85, P &lt; .001). A diagnostic nomogram incorporating these genes achieved strong predictive performance (C-index = 0.92) with favorable clinical decision curve results. Functional enrichment and PPI analyses implicated these genes, particularly CTSC, in modulating the ITGAV/ITGB3–PI3K–Akt signaling axis, contributing to PDAC cell cycle regulation and apoptosis resistance.
Conclusions:
This study presents a multi-omics, MR-informed framework for identifying eQTL-regulated biomarkers of PDAC. The identified hub genes offer promising avenues for early detection, while the mechanistic mapping of the PI3K–Akt pathway provides translational insights. These findings warrant further validation in clinical and experimental settings and hold potential to reshape PDAC diagnostic strategies.</t>
  </si>
  <si>
    <t>Pancreatic adenocarcinoma (PAAD) has a poor prognosis and responds poorly to immunotherapy. Growing evidence indicates that autophagy promotes tumor progression, and autophagy-related genes (ARGs) have been established as prognostic markers in various cancers. Based on consensus clustering of ARGs, 177 PAAD cases were classified into two subtypes, with cluster B exhibiting weaker anti-tumor immunity. Using univariate COX and Least absolute shrinkage and selection operator (LASSO) regression, 13 ARGs were identified to construct a prognostic model. A risk score formula was developed and validated using the GSE183795 dataset. Patients were divided into high- and low-risk groups, with the high-risk group associated with poorer survival. The model showed strong predictive accuracy, with time-dependent area under the curve (AUC) values ranging from 0.762 to 0.848 in the training cohort and 0.658 to 0.714 in the validation cohort. Further analysis revealed that high-risk patients had suppressed immunity but increased sensitivity to certain chemotherapy drugs. Additionally, high tumor mutational burden (TMB) and RNA stemness score (RNAss) were correlated with worse prognosis in high-risk patients. This ARG-based model effectively predicts PAAD outcomes and may guide clinical treatment strategies.</t>
  </si>
  <si>
    <t>Background: Pancreatic ductal adenocarcinoma (PDAC) is a highly malignant tumor with poor prognosis. Efferocytosis, an essential process for clearing apoptotic cells, is involved in shaping immunosuppressive microenvironment, facilitating tumor immune evasion. This study aims to evaluate the prognostic value of efferocytosis-related biomarkers in PDAC and elucidate their underlying mechanisms, providing insights for personalized therapy.
Methods: We integrated bulk and single-cell transcriptomic data from public database to construct and validate an efferocytosis-related prognostic model for PDAC. Additionally, we analyzed the specimens from a cohort of 81 PDAC patients alongside cell experiments to elucidate the function of P2RY6. RNA-seq analysis was employed to uncover the effector pathways mediated by P2RY6.
Results: An efferocytosis-based prognostic model, EFFscore, developed based on ADAM9, P2RY6, and CD36, can effectively assess the tumor phenotype of PDAC patients. The EFFscore is strongly associated with tumor evolution, malignant biological characteristics and microenvironmental interactions of PDAC. The essential mediator P2RY6 is significantly upregulated in PDAC tissue and cells, correlating closely with poor prognosis. Functional studies demonstrate that P2RY6 inhibition exhibits tumor-suppressive effects by activating the endoplasmic reticulum stress and enhancing anti-tumor immune responses. The P2RY6 receptor inhibitor, MRS-2578, emerges as a promising therapeutic candidate for PDAC treatment.
Conclusion: The prognostic model EFFscore exhibits remarkable predictive performance, accurately reflecting the malignant potential of PDAC. P2RY6 serves as a key oncogenic factor driver in PDAC, its targeted inhibition significantly suppresses tumor progression, highlighting its dual potential as a diagnostic biomarker and therapeutic target.</t>
  </si>
  <si>
    <t>Fibroblasts play a crucial role in the progression of pancreatic ductal adenocarcinoma (PDAC). This study aimed to develop a prognostic model based on fibroblast-specific gene signatures and identify key genes that may serve as therapeutic targets. Single-cell RNA sequencing data from PDAC and adjacent normal tissues were analyzed using high-dimensional weighted gene co-expression network analysis, and a prognostic signature was constructed using LASSO Cox regression and validated across multiple cohorts. Our findings revealed distinct fibroblast clusters enriched in PDAC and led to the development of a fibroblast-related prognostic signature comprising 14 key genes. The fibroblast-related risk score effectively stratified patients into high-risk and low-risk groups, revealing differences in immune cell infiltration, response to immune checkpoint blockade therapy, and sensitivity to chemotherapeutic drugs. This study presents a novel fibroblast-associated prognostic model with significant clinical utility in predicting PDAC patient outcomes.</t>
  </si>
  <si>
    <t>Background: Abnormal hemoglobin (HGB) levels and the onset of malignant tumors have attracted substantial clinical interest. PAAD, a highly fatal malignancy of the digestive system, warrants further investigation regarding its potential link with HGB levels. To explore the genetic relationship between the two, we employed Mendelian randomization in conjunction with transcriptomic analysis to probe their underlying connection.
Methods: A combined approach utilizing Mendelian randomization (MR) and transcriptomics was adopted to examine the genetic association between HGB levels and PAAD, along with possible mechanistic pathways. Based on GWAS datasets derived from European populations, MR analysis was conducted to evaluate the causal relationship between HGB levels and the risk of PAAD. To test the reliability of the results, heterogeneity and directional pleiotropy were evaluated using the MR-Egger intercept test, Cochran's Q test, and leave-one-out analysis. Transcriptomic datasets from TCGA and GEO were then integrated to identify differentially expressed genes, followed by functional enrichment analysis. LASSO regression was subsequently applied to select characteristic genes and construct a prognostic model, which was then subjected to validation.
Results: MR analysis revealed a negative association between HGB levels and the development of PAAD. Genetically, elevated HGB levels were linked to a reduced risk of PAAD (β_IVW = - 0.40, OR_IVW = 0.66, 95% CI = 0.48-0.92, p = 0.013). Using the PAAD dataset, seven key genes (DNMT3A, TFCP2L1, PPARGC1A, GSTA5, BICC1, NRG4, BCL2L13) were identified through LASSO regression, and HGB scores were computed based on their expression. Kaplan-Meier survival curve analysis indicated that patients with high scores exhibited significantly poorer overall survival (OS) than those in the low-score group (p &lt; 0.0001). The scoring model demonstrated high predictive accuracy for 1-, 3-, and 5-year OS, with AUC values of 0.77, 0.79, and 0.91, respectively. Multivariate Cox regression and prognostic modeling of the seven genes showed that, apart from NRG4, the remaining six were independent risk factors associated with unfavorable prognosis in PAAD (all p &lt; 0.05). The model yielded a C-index of 0.72, reflecting strong predictive power. Column-line plots further confirmed the model's effective performance for predicting 1-, 3-, and 5-year OS. Validation with the GSE85916 and TCGA-PAAD dataset demonstrated consistent robustness of the model in forecasting OS in PAAD patients, reinforcing its reliability and potential applicability.
Conclusions: This study identified a genetic causal relationship between HGB levels and the risk of PAAD. Through transcriptomic analysis, we constructed a prognostic model based on HGB-associated key genes. The model displayed reliable predictive capacity and offers new perspectives for clinical strategies aimed at preventing PAAD.</t>
  </si>
  <si>
    <t>Background: Pancreatic cancer (PC) is marked by extensive heterogeneity, posing significant challenges to effective treatment. The tumor microenvironment (TME), particularly cancer-associated fibroblasts (CAFs), plays a critical role in driving PC progression. However, the prognostic and functional contributions of distinct CAF subtypes remain inadequately understood. Here, we introduce a novel 7-gene risk model that not only robustly stratifies PC patients but also unveils the unique role of PHLDA1 as a key mediator in tumor-stroma crosstalk.
Methods: By integrating single-cell RNA sequencing (scRNA-seq), spatial transcriptomics, and bulk RNA sequencing data, we comprehensively characterized the heterogeneity of CAFs in PC. We identified five CAF subtypes and focused on matrix CAFs (mCAFs), which were strongly associated with poor prognosis. A 7-gene mCAF-associated risk model was constructed using advanced machine learning algorithms, and the biological significance of PHLDA1 was validated through co-culture experiments and pan-cancer analyses.
Results: Our multiomics analysis revealed that the novel 7-gene model (comprising USP36, KLF5, MT2A, KDM6B, PHLDA1, REL, and DDIT4) accurately predicts patient survival, immunotherapy response, and TME status. Notably, PHLDA1 was uniquely overexpressed in CAFs and correlated with the activation of key protumorigenic pathways, including EMT, KRAS, and TGF-β, underscoring its central role in modulating the crosstalk between CAFs and malignant ductal cells. Pan-cancer analysis further supported PHLDA1's prognostic and immunomodulatory significance across multiple tumor types.
Conclusion: Our study presents a novel 7-gene prognostic model that significantly enhances risk stratification in PC and identifies PHLDA1+ CAFs as promising prognostic biomarkers and therapeutic targets. These findings provide new insights into the TME of PC and open avenues for personalized treatment strategies.</t>
  </si>
  <si>
    <t>Pancreatic adenocarcinoma (PDAC) is a highly aggressive neoplasm characterized by limited therapeutic options, particularly in the realm of immunotherapy. This study aims to improve prognosis prediction to guide therapeutic decision-making, and to identify novel targets for immunotherapy of PDAC. We conducted Cox and LASSO regression analyses to develop immune-related gene signature and corresponding nomogram, and the robustness of these signatures was demonstrated using multiple approaches. Additionally, CIBERSORT, ESTIMATE, and xCell algorithms were utilized to assess immune cell infiltration, with experimental validation performed though qPCR. An immune-related gene signature consisting of 18 genes, and the prognostic nomogram was established with superior performance compared to the conventional staging system. Key parameters incorporated into the nomogram included the gene signature, tumor stage, and postoperative treatment. Patients identified as high-risk exhibited an anti-inflammatory tumor microenvironment, characterized by an increase in M2-like tumor-associated macrophages and heightened tumor purity. Notably, the expression of interleukin 6 receptor (IL6R) in PDAC was predominantly derived from macrophages and was significantly associated with patient survival outcomes. Furthermore, attenuated IL-6/IL-6R signaling was found to promote M2-like macrophage differentiation. This study successfully established an immune-related gene signature and a robust nomogram for predicting clinical outcomes in patients with PDAC. Furthermore, we identified IL6R as a promising target for future immunotherapeutic strategies.</t>
  </si>
  <si>
    <t>Background: Chronic inflammation is increasingly recognized as a fundamental driver of pancreatic ductal adenocarcinoma (PDAC) initiation and progression. Although numerous bioinformatics studies have characterized genetic alterations in PDAC, the key inflammatory regulators that bridge tumor cells and the immunosuppressive stroma remain unclear.
Methods: We conducted an integrative multi-omics analysis of TCGA, GEO, and ArrayExpress datasets to define inflammation-associated molecular signatures in PDAC. Differentially expressed genes were analyzed through pathway enrichment, protein-protein interaction modeling, and immune infiltration profiling. Immunotherapeutic relevance was assessed using the IMvigor210 cohort and TIDE algorithm, while drug repurposing candidates were identified via molecular docking. Single-cell RNA sequencing and in vitro functional assays were employed to validate gene expression patterns and mechanistic functions within the PDAC microenvironment.
Results: Our multi-cohort analysis revealed a robust inflammation-associated gene network in PDAC, with SERPINE1 emerging as a consistent central hub. Elevated SERPINE1 expression was tightly linked to a profoundly immunosuppressive tumor microenvironment and predicted diminished responsiveness to immunotherapy across datasets. Structure-based molecular docking further identified Lenvatinib and Dasatinib as previously unappreciated candidate inhibitors of SERPINE1, suggesting actionable therapeutic opportunities. Single-cell transcriptomic profiling resolved nine major cellular compartments and pinpointed fibroblasts as the principal stromal niche orchestrating SERPINE1-driven crosstalk between inflammation and immune evasion, a cellular origin that has not been systematically defined before. Translational analyses demonstrated consistently elevated SERPINE1 in tumor tissues, and functional validation using CRISPR-mediated knockout in PDAC cell lines significantly impaired proliferation and migration while inducing robust apoptosis, thereby establishing SERPINE1 as a previously underappreciated but essential driver of PDAC aggressiveness.
Conclusions: This integrative multi-omics and single-cell analysis establishes SERPINE1 as a central orchestrator of inflammation-driven stromal remodeling and immune evasion in PDAC. Its strong prognostic power, combined with newly revealed druggability, positions SERPINE1 as a tractable therapeutic axis for precision immunotherapy and rational drug repurposing. These findings provide a mechanistically grounded and clinically actionable entry point into targeting the inflammatory tumor microenvironment of pancreatic cancer.</t>
  </si>
  <si>
    <t>Background: Pancreatic ductal adenocarcinoma (PDAC) is a lethal malignancy with a high incidence of thrombosis. Coagulation factor 3 (F3) plays a key role in initiating the coagulation pathway. This study identified cell subpopulations that highly express F3 and explored their potential roles in PDAC.
Methods: This study evaluated 1837 patients with PDAC from two cancer hospitals between November 1, 2023, and November 30, 2024. The analyses included assessing coagulation and fibrinolysis indicators, and employing single-cell sequencing technology to examine the tumor microenvironment in freshly resected PDAC tissues. Findings were validated using the Gene Expression Omnibus database.
Results: Over half of the patients (54.98%) with PDAC showed abnormal coagulation indicators. F3 mRNA and protein levels were higher in PDAC tissues than in normal tissues. This high F3 expression in PDAC was associated with a poor prognosis (p &lt; 0.01). Analysis of 33,300 cells from freshly resected PDAC tissues showed high F3 expression in cancer-associated fibroblasts (CAFs) and ductal cells. Subsequent subtype analysis indicated that ductal cell 1 (tumor cells) and inflammatory CAFs (iCAFs) exhibited high F3 expression. Pseudotime trajectory analysis showed that iCAFs were prevalent in the earlier part of the pseudotime pathway. Notably, pathways associated with inflammation, phosphoinositide 3-kinase/Akt signaling, and coagulation and complement were significantly enriched in iCAFs. In addition, the interaction between iCAFs and tumor cells was regulated by growth factor receptor-ligand pairings. "GSE212966" and "GSE197177" data confirmed these results.
Conclusion: The high expression of F3 in specific iCAF subtypes suggests a role in PDAC hypercoagulability and tumor progression. Targeting these iCAF subtypes could provide potential strategies for treating PDAC.</t>
  </si>
  <si>
    <t>Pancreatic adenocarcinoma (PAAD) is a highly lethal malignancy with limited effective prognostic biomarkers. In this study, 1,034 samples from TCGA-PAAD, GSE62452, GSE28735, GSE183795, and ICGC cohorts were systematically integrated to identify key programmed cell death-related genes (PCDRGs) associated with patient prognosis. Differential expression analysis and Univariate Cox regression analysis identified 17 candidate PCD-related genes significantly associated with overall survival. Using a comprehensive machine learning framework involving 117 algorithmic combinations under a Leave-one-out cross-validation (LOOCV) strategy, we identified the StepCox[both] + Ridge as the best algorithms composition to construct a prognostic model based on six PCDRGs, ITGA3, CDCP1, IL1RAP, CLU, PBK, and PLAU. The model was validated to have robust predictive performance. Risk scores were significantly correlated with clinical features, immune microenvironment characteristics, and chemotherapeutic sensitivity. High-risk patients exhibited worse prognosis and immunosuppressive infiltration patterns. Furthermore, consensus clustering identified two PAAD molecular subtypes with distinct PCDRGs expression patterns and survival outcomes. A nomogram integrating risk score and clinical variables exhibited strong prognostic accuracy for 1-, 3-, and 5-year survival prediction. In summary, we established and validated a PCD-related prognostic signature that effectively stratifies PAAD patients by clinical outcome, immune contexture, and therapeutic response, providing novel insights for personalized management strategies.</t>
  </si>
  <si>
    <t>Pancreatic ductal adenocarcinoma (PDAC) is a highly aggressive malignancy characterized by a dense and heterogeneous tumor microenvironment (TME) composed of various cancer-associated fibroblasts (CAFs). In this study, we explored the composition and proportions of CAF subtypes within the PDAC TME and identified three distinct CAF-related TME subtypes: iCAF-rich, myCAF-rich, and PSC-rich. We observed significant heterogeneity in CAF populations across different patients, which correlated with patient prognosis and the mechanical and fibrotic properties of the TME. Our analysis revealed that these CAF subtypes exhibit distinct gene expression profiles, with the myCAF-rich subtype showing upregulation of hypoxia- and glycolysis-related genes, such as LDHA. Furthermore, gene set and survival analyses demonstrated that specific CAF subtypes harbor unique protective and risk factors, which were non-overlapping between the subtypes. These findings suggest that the heterogeneity of CAF subtypes plays a critical role in PDAC progression and therapeutic response. By utilizing multiplex immunohistochemistry and spatial transcriptomics, we also identified key CAF subpopulations, such as iCAF_17, iCAF_19, and myCAF_12, which were found to interact closely with tumor cells and macrophages. In chemotherapy-treated patients, myCAFs were positioned at the tumor boundary, potentially acting as a barrier to tumor invasion. This study provides novel insights into CAF-related TME subtypes, offering a foundation for future therapeutic strategies targeting CAFs in PDAC.</t>
  </si>
  <si>
    <t>Background
Pancreatic ductal adenocarcinoma (PDAC) presents a significant challenge, with a 5-year survival rate of approximately 10%. Tumor heterogeneity contributes to the limited effectiveness of treatments. Several tumor and stroma molecular classifiers have attempted to clarify this heterogeneity with moderate agreement. Recognizing the complexity introduced by this extensive array of taxonomies, this study aims to develop a consensus molecular classifier by including both tumor and stroma features.
Methods
We analyzed mRNA expression data from 514 PDAC samples, applying batch correction, filtering out low-expression genes, and using variance-stabilizing transformation. Tumor and stroma profiles were classified with previously published systems, while stroma compartments were estimated through virtual microdissection. For each classifier, multiple machine learning models were trained and optimized, with the top performers used to assign subtypes. A consensus classifier was created by building subtype similarity networks and applying a Markov clustering algorithm, and robustness was evaluated through resampling. Associations between consensus classes and overall survival were examined using multivariate Cox models.
Results
The results indicated that Elastic-Net emerged as the superior model. We identified two classes for tumor components (Consensus Classical and Consensus Non-classical) and stroma components (Consensus Normal-Immune and Consensus Activated-ECM). The consensus Random Forest achieved a balanced accuracy of 96.33 and 98.92%, respectively. Across cohorts, the PDAConsensus algorithm identified tumor subtypes with distinct prognostic value, with Consensus Non-classical tumors showing poorer survival than Consensus Classical tumors. Associations for stroma consensus classes were weaker and less consistent across datasets.
Conclusions
We developed a robust consensus classifier for PDAC that integrates tumor and stroma features. The classifier is accessible through the R package PDACMOC (PDACMolecularOmniClassifier, https://github.com/pavillos/PDACMOC, 10.5281/zenodo.17161373) and a Shiny app (https://pdacmoc.cnio.es/). This classifier offers a biologically grounded framework that integrates existing systems, allows for single-sample classification, and improves prognostic stratification. By enabling subtype-specific therapies and better patient stratification in clinical trials, it can help guide precision medicine and enhance outcomes in PDAC management.</t>
  </si>
  <si>
    <t>Pancreatic cancer (PC) is the seventh leading cause of cancer-related deaths globally, marked by a high mortality due to its aggressive nature and late diagnosis. Although surgical resection is the only curative option, most cases are diagnosed too late for surgery. This study identifies potential treatment vulnerabilities by focusing on MAP17 (PDZK1IP1), whose high mRNA expression correlates with poor prognosis and is found exclusively in tumor cells. In 2D cultures, MAP17-expressing cells responded better to gemcitabine and 5-fluorouracil. However, in vivo xenograft models showed resistance to all treatments. These cells also had elevated NAD levels, which could be depleted using NAMPT inhibitors. Indeed, depletion of NAD seems to resensitize MAP17-expressing tumors to chemotherapy. Thus, MAP17 may serve as a prognostic marker and therapeutic target. Combining NAMPT inhibitors with standard therapies could enhance treatment efficacy in patients with high MAP17 expression.</t>
  </si>
  <si>
    <t>Copy number alterations of KRAS, mutated in over 90% of pancreatic ductal adenocarcinomas (PDAC), and MYC occur in 30-40% of PDAC. Here we demonstrate that KRAS and MYC are frequently co-gained and accompanied with worse prognosis in PDAC. In a Window-of-Opportunity clinical trial for metastatic PDAC, serial biopsies and deep multi-omics analyses were utilized to explore resistance mechanisms to MEK inhibition, as a surrogate for KRAS inhibition. Tumors from four of 14 patients showed Ki-67/CA19-9-based biomarker response (BR). Non-BR tumors were enriched for KRAS / MYC co-gain and KRAS G12D variant. A transcriptomic signature of BR tumors was inversely correlated with KRAS G12D / MYC co-gain in a large PDAC dataset and predictive for KRAS inhibitor response in multiple models. Finally, co-targeting KRAS and MYC was synergistic in KRAS G12D / MYC co-gain PDAC. Together, this study provides insight into KRAS inhibitor resistance and supports MYC as an important target to improve patient outcomes in this deadly disease.</t>
  </si>
  <si>
    <t>Background and Objectives:
Studies show that new onset diabetes mellitus (DM) (NOD) predates the diagnosis of PDAC by up to 2 years. Two tumor-intrinsic molecular subtypes of PDAC that are prognostic and predictive of chemotherapy response have been described and validated. We hypothesize that patients with NOD may have different molecular subtypes and prognoses.
Methods:
This is a single-institution study of patients who underwent resection for PDAC from 2009 to 2022 with de-identified samples available for sequencing. Demographic and clinical factors were examined using bivariate and multivariate analysis.
Results:
A total of 97 patients met inclusion criteria: 70 with no history of DM, 11 with longstanding DM (&gt; 2 years), and 16 with NOD. The demographics between groups were overall similar. After controlling for age, sex, race, BMI, and tobacco history, NOD was not a significant predictor of PDAC subtype. There were no survival differences between groups. Transcriptomic analysis suggests the upregulation of inflammatory and immune activation and regulation pathways in NOD.
Conclusions:
As continued interest in NOD and PDAC mounts, we are the first to examine if NOD may be associated with molecular subtypes and outcomes. Further investigation into the underlying pathophysiology of the NOD group is still needed.</t>
  </si>
  <si>
    <t>Background: Despite significant advancements in cancer immunotherapy, survival outcomes remain poor in patients with pancreatic ductal adenocarcinoma.
Methods: In this early phase II clinical trial, we evaluated the combined effects of immunotherapy with dual immune checkpoint inhibitors durvalumab and tremelimumab, local tumor ablation with microwave energy, and gemcitabine on progression-free survival in twelve patients with non-metastatic unresectable locally advanced pancreatic adenocarcinoma. Single-cell transcriptomics and T cell receptor profiling were used to characterize the tumor microenvironment and peripheral blood immune cell repertoire.
Results: Here we show that from these twelve patients (median progression-free survival = 8.9 months, 95% confidence interval 3.2-18.4), eight patients received the combination therapy (median progression-free survival of 11.2 months, 95% confidence interval 4.0-18.4). One of these eight patients experiences grade 5 toxicity. Using single-cell transcriptomics and T cell receptor profiling, we characterize the tumor microenvironment and peripheral blood immune cell repertoire of six patients, of which three patients contain paired samples before and after the start of immunotherapy. We find substantial overlap in T cell receptors and CD8-Temra cells in the tumor microenvironment and in peripheral blood. Integration of the single-cell dataset with an independent bulk transcriptome cohort reveals that a high CD8-Temra gene signature is associated with improved overall survival. While there are interesting trends, T cell receptor-related metrics do not show statistically significant correlations with progression-free survival in this dataset.
Conclusions: These findings suggest that CD8-Temra cells may serve as potential biomarkers and therapeutic targets for immunotherapy efficacy in pancreatic ductal adenocarcinoma, pending validation in larger cohorts. We hypothesize that local tumor ablation may enhance tumor immunogenicity and systemic anti-tumor responses, supporting their integration into future treatment strategies. Future studies with larger cohorts are needed to validate these findings and optimize treatment protocols for wider clinical applicability.</t>
  </si>
  <si>
    <t>Immunotherapy has transformed the landscape of cancer treatment but remains largely ineffective for patients with pancreatic ductal adenocarcinoma (PDAC). Some patients, however, show improved outcomes when treated with a combination of immunotherapy and chemotherapy. Here, we conducted deep serum proteome analysis to investigate the protein profiles of PDAC patients and changes during this combinatorial treatment. Utilizing an advanced serum workflow, we quantified 1,011 proteins across 211 samples from 62 patients. Glycolytic enzymes were associated with survival in anti-PD-1-treated patients, with their abundances significantly correlating with expression levels in tumor biopsies. Notably, a set of protein biomarkers was found to be highly predictive of survival in anti-PD-1-treated patients (area under the curve [AUC] = 0.91). Overall, our data demonstrate the potential of deep serum proteomics for precision medicine, offering a powerful tool to guide patient selection for treatment through minimally invasive serum protein biomarker measurements.</t>
  </si>
  <si>
    <t>Cancer-associated fibroblasts (CAFs) play a crucial role in the progression of pancreatic ductal adenocarcinoma (PDAC). Here, integrated single-cell RNA sequencing analysis is utilized to comprehensively map CAFs in the human PDAC tumor microenvironment (TME). Normal fibroblasts (NFs) and nine distinct CAF subtypes are identified including newly identified CAF subtypes, CDCP1+FTL+ CAFs, transitional CAFs (tCAFs), interferon simulated genes (ISG)+ myofibroblastic CAFs (myCAFs), and proliferative CAFs (pCAFs). CDCP1+FTL+ CAFs, pCAFs, and ISG+ myCAFs are associated with unfavorable clinical outcomes. CDCP1+FTL+ CAFs exhibit enhanced glycolysis and iron metabolism, resisting ferroptosis. The antigen-presenting CAFs (apCAFs) show high heterogeneity, consisting of multiple subtypes expressing distinct immune cell signatures. The CAF subtypes display differentiation plasticity, transitioning from early normal-like CAFs (nCAFs) to inflammatory CAFs (iCAFs) and myCAFs, ultimately leading to more invasive pCAFs. AP-1 family members FOS and JUN regulate the malignant phenotype conversion of NFs to nCAFs, while transforming growth factor-β (TGFβ) and interferon-γ (IFNγ) signals trigger the interconversion between classic myCAFs and iCAFs, respectively. A close interaction between CAFs and myeloid cells (especially neutrophils) is further observed in PDAC-TME, mainly mediated by CXCR4-CXCL12 chemotaxis. This work depicts a detailed CAF map and its dynamic interconvertible shift, providing important insights for combined targeted CAFs therapy.</t>
  </si>
  <si>
    <t>Cancer is a complex and heterogeneous disease characterized by various genetic and epigenetic alterations. Early diagnosis, accurate subtyping, and staging are essential for effective, personalized treatment and improved survival rates. Traditional diagnostic methods, such as biopsies, are invasive and carry operational risks that hinder repeated use, underscoring the need for noninvasive and personalized alternatives. In response, this study integrates transcriptomic data into human genome‐scale metabolic models (GSMMs) to derive patient‐specific flux distributions, which are then combined with genomic, proteomic, and fluxomic (JX) data to develop a robust multi‐omic classifier for lung cancer subtyping and early diagnosis. The JX classifier is further enhanced by analyzing heterogeneous datasets from RNA sequencing and microarray analyses derived from both tissue samples and cell culture experiments, thereby enabling the identification of key marker features and enriched pathways such as lipid metabolism and energy production. This integrated approach not only demonstrates high performance in distinguishing lung cancer subtypes and early‐stage disease but also proves robust when applied to limited pancreatic cancer data. By linking genotype to phenotype, GSMM‐driven flux analysis overcomes challenges related to metabolome data scarcity and platform variability by proposing marker processes and reactions for further investigation, ultimately facilitating noninvasive diagnostics and the identification of actionable biomarkers for targeted therapeutic intervention. These findings offer significant promise for streamlining clinical workflows and enabling personalized therapeutic strategies, and they highlight the potential of our versatile workflow for unveiling novel biomarker landscapes in less studied diseases.</t>
  </si>
  <si>
    <t>Background: Pancreatic ductal adenocarcinoma (PDAC) is still an aggressive and rapidly progressive malignant tumor of the digestive system. Emerging treatment strategies have yielded limited benefits, primarily due to the high heterogeneity of tumors and the presence of various mechanisms of drug resistance. Ferroptosis is a newly discovered type of cell death that has emerged as a promising anti-tumor strategy, while our understanding of the interaction between ferroptosis and tumor glycosylation and immune remodeling remains limited.
Methods: A ferroptosis model was established in PDAC cells via RSL3 treatment. Using mass spectrometry-based glycoproteomics, transcriptomic analysis, and single-cell RNA sequencing (scRNA-seq), we comprehensively analyzed alterations in protein glycosylation, gene expression, and immune microenvironment composition. The identification of functional pathways was performed through GO/KEGG enrichment analysis, and a clinical relevance assessment was performed through TCGA datasets. Furthermore, the key gene expression changes at both the mRNA and protein levels was validated using qPCR and Western blot.
Results: Ferroptosis induction has been shown to significantly reshape O and N-glycosylation patterns, affecting proteins related to membrane integrity, immune regulation, and metabolic processes. We identified nine glycosylation-related genes whose expression correlates with ferroptosis sensitivity, including upregulation of ST3GAL1 and downregulation of ST8SIA1, MGAT4A, and EXTL1. Transcriptomic analysis revealed that ferroptosis activates immune-related pathways, including IL-17, TNF, and chemokine signaling. Single-cell analysis indicated that increased ferroptosis activity was associated with enhanced infiltration of proinflammatory phagocytic tumor-associated macrophages exhibiting M1-like characteristics. Notably, qPCR and WB validation confirmed that ferroptosis suppressed the expression of key ferroptosis-related genes (FADS2, SNCA, AQP3) as well as the glycosylation gene GYG2. These genes have been identified as prognostic markers associated with poor clinical outcomes in PDAC patients.
Conclusions: This study demonstrates that ferroptosis remodels the glycosylation pattern and modulates the immune microenvironment in PDAC, enhancing antitumor immunity through TAM activation while affecting cell survival. The findings offer novel insights into the intricate relationship between ferroptosis, glycosylation, and tumor immunity, providing potential therapeutic approaches by integrating ferroptosis inducers with glycosylation targeting or immunomodulatory strategies in PDAC treatment.
Strengths and limitations of this study: Firstly, the dual pathway specific enrichment strategy of O-GlcNAc modified peptides and N-glycosylated peptides was applied to ferroptosis study for the first time, which realized a systematic analysis of glycosylation patterns in the process of cell death. Secondly, high-resolution mass spectrometry combined with multi-platform data processing (MaxQuant/PEAKS) was used to deeply integrate transcriptomes and single-cell transcriptomes to construct a panoramic analysis framework with multi-omics mutual evidence. Thirdly, Scissor method was introduced to map TCGA ferroptosis pathway activity to single-cell data to achieve cross-scale analysis from population level to cell subsets. Fourth, combined with multi-dimensional bioinformatics tools, the characteristics of modification sites, subcellular localization, protein interaction network and functional pathway were annotated. Fifth, on the basis of multi-omics results, double-layer validation by qPCR and Western Blot at the transcriptional and protein levels significantly improved the credibility of the research conclusions. Its limitations are that the research mainly relies on high-throughput omics and computational analysis, and lacks systematic in vitro and in vivo functional verification and combination drug sensitivity experiments, as well as the support of real-world clinical cohorts.</t>
  </si>
  <si>
    <t>Pancreatic neuroendocrine neoplasms (pNENs) are rare and heterogeneous tumors arising from neuroendocrine cells, representing approximately 10 % of all Gastro-Entero-Pancreatic neuroendocrine neoplasms. While most pNENs are sporadic, a subset is associated with genetic syndromes such as multiple endocrine neoplasia type 1 (MEN1) or von Hippel-Lindau disease (VHL). pNENs are further classified into functioning and non-functioning tumors, with distinct clinical behaviors, prognoses, and treatment approaches. This review explores genetic and environmental biomarkers that influence the risk, prognosis, and therapeutic responses in pNENs. The epidemiology of pNENs reveals an increasing incidence, primarily due to advancements in imaging techniques. Genetic factors play a pivotal role, with germline mutations in MEN1, VHL, and other genes contributing to familial pNENs. Somatic mutations, including alterations in the mTOR pathway and DNA maintenance genes such as DAXX and ATRX, are critical in sporadic pNENs. These mutations, along with epigenetic dysregulation and transcriptomic alterations, underpin the diverse clinical and molecular phenotypes of pNENs. Emerging evidence suggests that epigenetic changes, including DNA methylation profiles, can stratify pNEN subtypes and predict disease progression. Environmental and lifestyle factors, such as diabetes, smoking, and chronic pancreatitis, have been linked to an increased risk of sporadic pNENs. While the association between these factors and tumor progression is still under investigation, their potential role in influencing therapeutic outcomes warrants further study. Advances in systemic therapies, including somatostatin analogs, mTOR inhibitors, and tyrosine kinase inhibitors, have improved disease management. Biomarkers such as Ki-67, somatostatin receptor expression, and O6-methylguanine-DNA methyltransferase (MGMT) status are being evaluated for their predictive value. Novel approaches, including the use of circulating biomarkers (NETest, circulating tumor cells, and ctDNA) and polygenic risk scores, offer promising avenues for non-invasive diagnosis and monitoring. Despite these advancements, challenges remain, including the need for large, well-annotated datasets and validated biomarkers. Future research should integrate multi-omics approaches and leverage liquid biopsy technologies to refine diagnostic, prognostic, and therapeutic strategies. Interdisciplinary collaborations and global consortia are crucial for overcoming current limitations and translating research findings into clinical practice. These insights hold promise for improving prevention, early detection, and tailored treatments, ultimately enhancing patient outcomes.</t>
  </si>
  <si>
    <t>Pancreatic ductal adenocarcinoma (PDAC) is a fatal disease with a poor prognosis. While venous invasion is believed to contribute to liver metastasis and an unfavorable prognosis, the precise mechanisms involved remain unclear. Here, we conducted gene expression profiling on eight PDAC tissue samples exhibiting portal venous invasion (VI group) compared to PDAC samples without portal venous invasion (CA group) and normal portal vein tissues (NV group). A subset of genes, including tissue inhibitor of metalloproteinase 1 (TIMP1), C-X-C motif chemokine receptor 4 (CXCR4), olfactomedin-like 2B (OLFML2B), and cytochrome P450 family 1 subfamily B member 1 (CYP1B1), was found to be specifically expressed in the PDAC group with venous invasion. Immunohistochemical staining of 15 cases revealed significantly higher levels of TIMP1 (P=.026) and CXCR4 (P&lt;.001) in the VI set compared to the CA set. In addition, the PDAC group with strong TIMP1 expression had a higher frequency of lymphovascular invasion (P&lt;.001) and lower 5-year survival rates than the PDAC group with no/weak TIMP1 expression (P=.027). Specific TIMP1 expression in the venous invasion foci was highlighted on 3D reconstruction imaging. Invasion assays and/or Western blot analyses were performed on pancreatic cancer cells (Panc1), cancer-associated fibroblasts (CAFs), and human endothelial cells (EA.hy926). TIMP1 inhibition suppressed cancer cell invasion in the presence of CAFs. TIMP1 expression increased with PI3Kp110, phospho-AKT, and phospho-ERK1/2 in Panc1 cells co-cultured with CAFs and EA.hy926 endothelial cells. Our data demonstrate that TIMP1 in pancreatic cancer cells promotes venous invasion of PDACs by activating the PI3K/AKT and ERK1/2 pathways in collaboration with CAFs and endothelial cells. Therefore, TIMP1 may serve as a biomarker for venous invasion in PDACs.</t>
  </si>
  <si>
    <t>The ARP2/3 complex, which orchestrates actin cytoskeleton organization and lamellipodia formation, has been implicated in the initiation of pancreatic ductal adenocarcinoma (PDAC). This study aims to clarify its impact on the activity of cancer-associated fibroblasts (CAFs), key players in PDAC progression, and patient outcomes. Early pancreatic carcinogenesis was modeled in p48Cre; LSL-KrasG12D mice with caerulein-induced pancreatitis, complemented by in vitro studies on human immortalized pancreatic stellate cells (PSCs) and primary PDAC-derived CAFs. Data were gained from microarray analysis, RNA sequencing (RNA-seq), and single-cell RNA sequencing (sc-RNA-seq), with subsequent bioinformatics analysis. We uncovered a specific transcriptional signature associated with fibroblast migration in early pancreatic carcinogenesis and linked it to poor survival in patients with PDAC. A pivotal role of the ARP2/3 complex in CAF migration was identified. Inhibition of the ARP2/3 complex markedly decreased CAF motility and induced significant morphological changes in vitro. Furthermore, its inhibition also hindered TGFβ1-mediated myofibroblastic CAF differentiation but had no effect on IL-1-mediated inflammatory CAF differentiation. Our findings position the ARP2/3 complex as central to the migration and differentiation of myofibroblastic CAF. Targeting this complex presents a promising new therapeutic avenue for PDAC treatment.</t>
  </si>
  <si>
    <t>Background: Pancreatic ductal adenocarcinoma (PDAC) is among the most aggressive malignancies with extremely poor prognosis. This study systematically evaluates the expression patterns, biological functions, and regulatory mechanisms of the SH3-domain kinase binding protein 1 (SH3KBP1) in PDAC through multi-omics integrative analysis strategies.
Methods: Key predictive genes were identified using machine learning algorithms, including support vector machine (SVM), least absolute shrinkage and selection operator (LASSO) regression, and SHapley Additive exPlanations (SHAP), based on multi-omics datasets. Validation analysis was performed using mRNA expression data from 179 PDAC tumor samples and 171 adjacent non-tumor samples (including four adjacent tissues and 167 normal controls), combined with proteomics data from 300 pairs of PDAC and non-tumor samples. Single-cell RNA sequencing and spatial transcriptomics analyzed cell-type-specific distribution and spatial localization characteristics of SH3KBP1. Clustered regularly interspaced short palindromic repeats (CRISPR) knockout experiments assessed functional dependency, and transcription factor binding site prediction explored upstream regulatory mechanisms. All analyses were performed on the R platform using specialized packages.
Results: Machine learning analysis successfully identified SH3KBP1 as a key predictive biomarker for pancreatic cancer. The gene was consistently selected by multiple algorithms. The constructed predictive model demonstrated excellent performance, with a maximum area under the curve (AUC) value of 0.994, and SHAP analysis further confirmed its important contribution to pancreatic cancer prediction. Validation analysis showed significant overexpression of SH3KBP1 in PDAC tumor tissues, with a diagnostic receiver operating characteristic curve AUC value reaching 0.985, demonstrating excellent diagnostic capability. Survival analysis revealed significant associations between high SH3KBP1 expression and poorer overall survival, disease-specific survival, and progress-free interval. Proteomics and immunohistochemistry analysis further confirmed significant upregulation of SH3KBP1 at the protein level. CRISPR knockout experiments revealed functional dependency of some PDAC cell lines on SH3KBP1. Single-cell RNA sequencing data showed that SH3KBP1 was mainly enriched in malignant epithelial cell populations with obvious copy number variation characteristics, and spatial transcriptomics analysis further confirmed its significant enrichment in tumor core regions. Transcriptional regulatory analysis suggested that transcription factor CCCTC-binding factor (CTCF) may regulate SH3KBP1 transcriptional activity by binding to its promoter region, with both showing significant positive correlations in expression levels.
Conclusions: Via multi-omics integrative analysis, this study systematically elucidated the expression characteristics, spatial distribution, biological functions, and transcriptional regulatory networks of SH3KBP1 in PDAC, confirming its excellent diagnostic/prognostic value and potential as a PDAC molecular target, particularly involving the CTCF regulatory axis. It also provides a key theoretical basis for understanding how SH3KBP1-mediated signaling pathways (regulated by CTCF) drive pancreatic cancer development and progression.</t>
  </si>
  <si>
    <t>Pancreatic ductal adenocarcinoma (PDAC) is a highly lethal disease with poor prognosis and limited treatment options. While the majority of PDAC cases harbor KRAS mutations, approximately 8%–10% are KRAS wild‐type (KRAS‐WT). These KRAS‐WT tumors often contain actionable mutations and gene fusions, making them more suitable for precision therapies. Identifying these molecular alterations is crucial for improving outcomes in this subset of patients. This retrospective study involved 34 patients with KRAS‐WT PDAC. Genomic profiling was performed using next‐generation sequencing (NGS) and RNA sequencing to detect mutations and fusions. Comparative analysis was conducted with TCGA‐PAAD data, and immune infiltration was assessed using bioinformatic deconvolution methods. Targetable alterations were identified in multiple pathways. Key mutations included ATM (18%), PIK3CA (15%), and ROS1 (15%), while actionable gene fusions such as CCDC6‐RET and ETV6‐NTRK3 were present in 10.3% of patients. The gene mutations associated with homologous recombination deficiency (HRD) are predicted to increase sensitivity to platinum‐based chemotherapy (p = 0.047). Tumors with epigenetic regulatory genes mutations (e.g., ARID1A, KMT2C/D) exhibited enhanced immune cell infiltration, highlighting potential responsiveness to immune checkpoint inhibitors (ICIs). Kinase fusions (NTRK and RET) were linked to response to larotinib and RET‐specific inhibitors, respectively. KRAS‐WT PDAC contains actionable mutations and fusions, offering significant potential for targeted and immune‐based therapies. Further clinical studies are needed to validate these therapeutic approaches.</t>
  </si>
  <si>
    <t>Background
Activating somatic KRAS mutations in hotspot loci occur almost universally (&gt; 95%) in pancreatic ductal adenocarcinoma (PDAC). Both the presence of a KRAS mutation and high mRNA expression levels of KRAS in tumor tissue have been associated with worse outcome. Less is known about the expression of KRAS at the protein level and its association with clinical and molecular parameters. In the present study, we investigated the prognostic significance of the KRAS protein level and its relation to KRAS mutation status and the mRNA expression level.
Methods
A total of 41 PDAC tumors were screened for seven KRAS mutations (p.G12D, p.G12V, p.G12R, p.G12C, p.G12S, p.G13D, p.G12A) by the Wobble-enhanced ARMS method. Whole transcriptome and proteome profiles were obtained using mRNA microarrays (Agilent) and quantitative mass spectrometry-based proteomics (HiRIEF LC–MS/MS), respectively. The clinical outcome was overall survival (OS).
Results
KRAS mutations were identified in 88% of the tumors with p.G12D and p.G12V mutations being the most frequent. Tumors with p.G12V mutation had significantly higher KRAS mRNA expression than tumors with p.G12D, p.G12C, p.G12R or no mutation identified (P &lt; 0.01). KRAS protein levels did not associate significantly to neither KRAS mRNA levels (Spearman’s rho = 0.18, P = 0.28) nor type of KRAS mutation. High KRAS protein level and mutation p.G12V were found to be significantly associated with better (P &lt; 0.01) and worse OS (P &lt; 0.05), respectively.
Conclusions
The KRAS protein level correlated poorly with KRAS mRNA expression level and was not significantly associated with the type of mutation present. Interestingly, we found that patients with high KRAS protein level in their tumors had a better clinical outcome.</t>
  </si>
  <si>
    <t>Cancer remains the second leading cause of death worldwide, surpassed only by cardiovascular disease. From the different types of cancer, pancreatic cancer (PaC) has one of the lowest survival rates, with a survival rate of about 20% after the first year of diagnosis and about 8% after 5 years. The lack of highly sensitive and specific biomarkers, together with the absence of symptoms in the early stages, determines a late diagnosis, which is associated with a decrease in the effectiveness of medical intervention, regardless of its nature – surgery and/or chemotherapy. This review provides an updated overview of recent studies combining multi-OMICs approaches (e.g., proteomics, metabolomics) with analytical tools, highlighting the synergy between high-throughput molecular data generation and precise analytical tools such as LC–MS, GC–MS and MALDI-TOF MS. This combination significantly improves the detection, quantification and identification of biomolecules in complex biological systems and represents the latest advances in understanding PaC management and the search for effective diagnostic tools. Large-scale data analysis coupled with bioinformatics tools enables the identification of specific genetic mutations, gene expression patterns, pathways, networks, protein modifications and metabolic signatures associated with PaC pathogenesis, progression and treatment response through the integration of multi-OMICs data.</t>
  </si>
  <si>
    <t>Pancreatic ductal adenocarcinoma (PDAC) is a highly lethal cancer with a poor prognosis, thus emphasizing the need for early and accurate diagnostic tools. In this study, we propose a comparative study approach to understand how machine learning (ML) modeling using urinary biomarkers combined with demographic data can predict PDAC. The study also utilized a single-cell RNA sequencing (scRNA-seq) analysis to assess and understand gene expressions of included biomarkers. With inclusion of available biomarkers and incorporation of demographic information, we employed different approaches for preprocessing techniques, normalization approaches, ML techniques, and deep learning (DL) approaches to provide a comprehensive prediction model. The scRNA-seq approach also highlighted the significance of the urinary biomarkers from the pancreatic single-cell sample. Based on this analysis, the marker was identified as one of the top three most highly expressed genes in PDAC tissues. The predictive modeling approach was conducted for both binary and multiclass classification using both ML and DL approaches. The comparative analysis using all included parameter combinations produced modeling settings, and among these parameters, the DL modeling approach using binary classification outperformed the other approaches by achieving 91% accuracy. This framework provided insights that highlighted the critical role of demographic data and potential approaches to include such features in the model without impacting the predictive accuracy. Future work will focus on examining the framework using different datasets, integrating additional omics data, and exploring advanced DL architectures to further improve predictive performances.</t>
  </si>
  <si>
    <t>Pancreatic ductal adenocarcinoma (PDAC) has a poor prognosis and is a leading cause of cancer mortality. Early diagnosis is difficult due to the anatomical characteristics of the pancreas, which is a long and thin organ located dorsal to the stomach and large intestine. The aim of the present study was to search for protein biomarkers for PDAC in serum extracellular vesicles (EVs) using mass spectrometry, and to validate identified biomarkers using an enzyme-linked immunosorbent assay (ELISA) of sera from patients. Comprehensive and targeted proteomic analyses for biomarker discovery and verification were performed using EVs from serum of patients with PDAC, patients with chronic pancreatitis (PT) and healthy volunteers (HVs). For validation, the discriminatory power of candidate proteins was evaluated using an ELISA. Of the 3,043 proteins analyzed, 45 were identified as potential biomarkers, with receptor expression-enhancing protein 5 (REEP5) selected for further analysis. The serum level of fucosylated REEP5 was significantly higher in PDAC cases compared with in PT and HVs (P&lt;0.001). The areas under the curve (AUC) of the receiver operator characteristic were 0.928 for fucosylated REEP5 and 0.805 for carbohydrate antigen 19-9 (CA19-9) in PDAC vs. non-cancer controls. The AUCs were 0.962 for fucosylated REEP5 and 0.810 for CA19-9 in stages I and II of PDAC. These results indicate that fucosylated REEP5 is a novel serum EV biomarker for detection of early stage PDAC. Further analysis in a larger cohort is warranted to evaluate the clinical utility of fucosylated REEP5 as a biomarker for PDAC.</t>
  </si>
  <si>
    <t>Pancreatic ductal adenocarcinoma (PDAC) is a rapidly progressing cancer that responds poorly to immunotherapies. Intratumoral tertiary lymphoid structures (TLS) have been associated with rare long-term PDAC survivors, but the role of TLS in PDAC and their spatial relationships within the context of the broader tumor microenvironment remain unknown. In this study, we report the generation of a spatial multiomic atlas of PDAC tumors and tumor-adjacent lymph nodes from patients treated with combination neoadjuvant immunotherapies. Using machine learning-enabled hematoxylin and eosin image classification models, imaging mass cytometry, and unsupervised gene expression matrix factorization methods for spatial transcriptomics, we characterized cellular states within and adjacent to TLS spanning distinct spatial niches and pathologic responses. Unsupervised learning identified TLS-specific spatial gene expression signatures that are significantly associated with improved survival in patients with PDAC. We identified spatial features of pathologic immune responses, including intratumoral TLS-associated B-cell maturation colocalizing with IgG dissemination and extracellular matrix remodeling. Our findings offer insights into the cellular and molecular landscape of TLS in PDACs during immunotherapy treatment.</t>
  </si>
  <si>
    <t>The prognosis of pancreatic adenocarcinoma remains dismal up to now, partly owing to a lack of clinically feasible therapeutic targets. ARHGAP11A, a member of Rho GTPase-activating proteins family, has been reported as a prognostic biomarker and oncogene for multiple cancers. However, the specific effects of ARHGAP11A in pancreatic adenocarcinoma remain obscure. In this study, we explored and validated the oncogenic role of ARHGAP11A in pancreatic adenocarcinoma via thorough bioinformatics analyses of public databases and our own RNA-seq data, and in vitro experiments. We found that ARHGAP11A was significantly upregulated in pancreatic adenocarcinoma and correlated with poor clinical outcomes of pancreatic adenocarcinoma patients. Functional enrichment analyses revealed that ARHGAP11A-related genes were enriched in pathways of cell cycle and cell apoptosis. Further molecular functional experiments on ARHGAP11A knockdown pancreatic adenocarcinoma cell lines demonstrated that ARHGAP11A knockdown significantly inhibited cell proliferation, promoted cell cycle arrest in the G1/S stage, and induced cell apoptosis. In comparison, overexpression of ARHGAP11A could remarkably promote the proliferation, cell cycle progression, and apoptosis resistance of pancreatic adenocarcinoma cells. In conclusion, our study demonstrates that ARHGAP11A plays an oncogenic role in pancreatic adenocarcinoma, thus providing a novel therapeutic target and prognostic biomarker for patients with pancreatic adenocarcinoma.</t>
  </si>
  <si>
    <t>Background: Pancreatic ductal adenocarcinoma (PDAC) is recognized globally as one of the most lethal tumours, and effective biomarkers to diagnose PDAC early are needed. ORC6, a subunit of the origin recognition complex (ORC), initiates DNA replication and ensures genomic stability. Previous studies have indicated that ORC6 is procarcinogenic in various cancers, yet its role in PDAC remains uninvestigated.
Methods: We evaluated the relationships between ORC6 expression and the clinical features of patients with PDAC with the TCGA, GTEx, and GEO databases. The role of ORC6 in PDAC cells was explored by RNA interference in vitro and in vivo. Next, we verified the effect of the METTL3/IGF2BP3/ORC6 axis on PDAC progression by western blotting, RT-qPCR, RNA immunoprecipitation, and methylated RNA immunoprecipitation. Finally, transcriptome analysis was performed to explore the influence of ORC6 on p53 in PDAC cells.
Results: Elevated ORC6 levels were observed in PDAC cells, which correlated with poorer clinical outcomes. Both in vivo and in vitro experiments demonstrated that ORC6 knockdown suppressed proliferation and promoted apoptosis. Additionally, we demonstrated that METTL3/IGF2BP3 interacted with ORC6 mRNA via N6-methyladenosine modification to improve ORC6 mRNA stability. Transcriptomic analysis and experiments indicated that ORC6 promoted PDAC progression by inhibiting serine-15 phosphorylation in p53.
Conclusion: Our findings validate the role of ORC6 in PDAC and support the hypothesis that the METTL3/IGF2BP3/ORC6/p53 axis may be a novel therapeutic target for PDAC, and inhibiting this axis may be an advantageous therapeutic strategy for curing PDAC.</t>
  </si>
  <si>
    <t>Background
Pancreatic ductal adenocarcinoma (PDAC) remains a lethal malignancy with a five-year survival rate below 15%, largely due to tumor heterogeneity and limited therapeutic options. While senescence-related genes (SRGs) are implicated in cancer progression, their pancreas-specific roles in PDAC subtyping and treatment remain unexplored.
Methods
We integrated multi-omics data (RNA-seq, ATAC-seq, and whole-genome sequencing) from 402 pancreas-specific SRGs to classify PDAC subtypes through unsupervised clustering. Independent validation cohorts (TCGA-PAAD, n = 183; patient-derived organoids, n = 40) and drug sensitivity screens were used to define subtype-specific therapeutic vulnerabilities. A machine learning-based random forest model identified key SRG biomarkers for clinical stratification.
Results
Three distinct PDAC subtypes were identified: Cluster 1, characterized by extensive immune infiltration; Cluster 2, mixed features with moderate prognosis; and Cluster 3, defined by significant metabolic reprogramming. Drug screens revealed Cluster 3 as uniquely sensitive to Metformin and Trametinib, suggesting combinatory therapy potential. A 20-gene random forest classifier achieved high accuracy in subtype prediction (AUC = 0.96).
Conclusion
This study establishes the first pancreas-specific SRG-driven classification of PDAC, resolving prior inconsistencies in Metformin trial outcomes. Our framework enables risk stratification and subtype-guided therapy, with immediate clinical implications: Metabolic-targeting agents (Metformin) may benefit the high-risk Cluster 3, while immunotherapy could be prioritized for Cluster 1.</t>
  </si>
  <si>
    <t>Predictive</t>
  </si>
  <si>
    <t>Prognostic</t>
  </si>
  <si>
    <t>Pancreatic ductal adenocarcinoma (PAAD) metastasis is driven by complex tumor-microenvironment interactions. Here, we integrated single-cell and bulk transcriptomic analyses of 104,855 cells from 10 patients to delineate the cellular and molecular landscape of primary versus metastatic PAAD. We identified metastasis-associated epithelial (LMO7⁺, TOP2A⁺, PIGR⁺), fibroblast (IGKC⁺, RGS5⁺), and M2-like macrophage (APOE⁺, CD14⁺, FOLR2⁺, SPP1⁺) subpopulations, validated via bulk deconvolution. Functional analyses revealed upregulated Wnt signaling, epithelial-mesenchymal transition, and angiogenesis in metastatic epithelial and fibroblast compartments. Intercellular communication analysis highlighted SPP1-mediated macrophage-epithelial/fibroblast crosstalk involving key receptor-ligand pairs, contributing to immune suppression and metastatic niche formation. Integrating gene expression and cell proportions, we developed a prognostic model with high predictive accuracy (C-index &gt; 0.85), stratifying patients into risk groups with distinct immune landscapes. Furthermore, PTK6 was identified as a driver of PAAD proliferation, migration, and invasion. Collectively, our study elucidates TME-driven mechanisms of PAAD metastasis, identifies prognostic and therapeutic targets, and provides a framework for precision intervention.</t>
  </si>
  <si>
    <t>the likelihood of response or benefit from a specific therapy and predicts treatment efficacy</t>
  </si>
  <si>
    <t>natural course of the disease and is associated with patient outcomes (e.g., OS,PFS) independent of treatment</t>
  </si>
  <si>
    <t>Pancreatic cancer has a poor prognosis despite ongoing advances in systemic and multimodal therapies. This review analyzes recent progress and future directions in pancreatic cancer clinical trials, emphasizing the evolution from traditional approaches to a more personalized and biologically-driven treatment paradigm. While improvements in overall survival have been achieved through perioperative therapies, gaps remain in our understanding of optimal treatment strategies. Key questions include selection of specific chemotherapeutic agents, duration of preoperative therapy, the role of radiotherapy, and accurate and real-time assessment of response to therapy. Historically, pancreatic cancer clinical trials have been designed based on anatomic criteria, failing to account for the inherent biologic heterogeneity of this disease. The field is now moving towards a precision oncology approach, leveraging genomic and transcriptomic data to identify predictive biomarkers and personalize treatment selection. Novel clinical trial designs, such as platform and basket trials, are accelerating the evaluation of new therapeutic strategies and facilitating efficient patient selection, particularly in the context of new emerging targeted therapies such as KRAS inhibitors. Furthermore, implementation of dynamic response assessment techniques, such as circulating tumor DNA and radiomics, may inform treatment decision-making and improve prediction of long-term outcomes. By integrating these evolving strategies, the emerging clinical trial landscape has the potential to transform the treatment of pancreatic cancer and yield meaningful improvements in patient outcomes.</t>
  </si>
  <si>
    <t>BACKGROUND &amp; AIMS Pancreatic ductal adenocarcinoma (PDAC) is a highly lethal cancer with limited response to systemic therapy. Gemcitabine (GEM) benefits only a subset of patients. Methylglyoxal (MG), a glycolysis byproduct, has been linked to tumor behavior and therapy response in PDAC, suggesting potential as a stratification marker.
METHODS We developed a metabolically informed gene signature (MG-GEM) integrating MG- related glycolytic stress with clinical outcomes. Using the Puleo cohort (n=309), differential expression analysis between tumors with high and low MG stress identified 365 genes. LASSO Cox regression selected 16 prognostic genes, combined into a weighted risk score for patient stratification. MG GEM was validated in internal and external cohorts, including PRODIGE 24/CCTG PA6. Molecular, transcriptomic, and immune features were compared between high and low MG GEM groups. Finally, predictive performance was evaluated against the GemPred signature.
RESULTS MG GEM divided PDAC patients into distinct risk groups with marked differences in overall and disease-free survival among GEM treated patients (OS 11.7 vs 27.2 months; DFS 7.6 vs 17.8 months, both p&lt;0.0001). High MG-GEM tumors showed enrichment for KRAS G12D and SMAD4 mutations, basal and activated stroma subtypes, glycolytic metabolism, and reduced immune infiltration. Low MG-GEM tumors showed KRAS G12V, classical and immune subtypes, cholesterogenic metabolism, and adaptive immune favourable signatures. MG-GEM independently predicted GEM-specific clinical outcomes, irrespective of GemPred signature, and significantly enhanced patient stratification when combined with it. Within the PRODIGE-24/TGCC PA6 cohort, MG-GEM exhibited prognostic relevance and selectively identified patients who derived a survival benefit from adjuvant GEM, but not from FOLFIRINOX.
CONCLUSIONS The 16 gene MG GEM signature predicts prognosis in resected PDAC, reflects glycolytic stress driven chemoresistance, surpassing conventional molecular classifications. As a metabolically informed signature, MG-GEM holds promise for guiding chemotherapy selection and informing KRAS-targeted combination strategies, meriting further prospective clinical validation.</t>
  </si>
  <si>
    <t>Background/objectives: Galectin-3 (Gal-3), encoded by LGALS3, is a β-galactoside-binding lectin involved in diverse tumor-associated processes, including immune modulation, cell cycle regulation, and stress adaptation. Despite its known roles in cancer biology, the full extent of its molecular functions and prognostic relevance across tumor types remains incompletely understood. This study aimed to systematically investigate the transcriptomic impact of LGALS3 deletion and assess its clinical significance in cancer.
Methods: We analyzed CRISPR-Cas9 knockout transcriptomic data from the SigCom LINCS database to characterize the consensus gene signature associated with LGALS3 loss using functional enrichment analyses. Pan-cancer survival analyses were conducted using TIMER2.0. Differential Gal-3 protein levels in ductal adenocarcinoma and normal pancreatic tissues were evaluated using the Human Protein Atlas. Finally, functional analyses were performed in pancreatic ductal adenocarcinoma (PDAC).
Results: LGALS3 deletion across multiple cancer cell lines led to transcriptomic changes involving mitotic progression, stress responses, and axonal guidance pathways. High LGALS3 expression was significantly associated with worse overall survival in lower-grade glioma, PDAC, uveal melanoma, and kidney renal papillary cell carcinoma. LGALS3 knockout in YAPC cells recapitulated the pan-cancer findings, linking LGALS3 to cell morphogenesis and proliferation.
Conclusions: These findings identify Galectin-3 as a key regulator of oncogenic programs and a potential prognostic biomarker in PDAC and other malignancies, with implications for therapeutic targeting.</t>
  </si>
  <si>
    <t>One of the aggressive and lethal cancers, pancreatic ductal adenocarcinoma (PDAC) is characterized by poor prognosis and resistance to conventional treatments. Moreover, the tumor immune microenvironment (TIME) plays a crucial role in the progression and therapeutic resistance of PDAC. It is associated with T-cell exhaustion, leading to the progressive loss of T-cell functions with an impaired ability to kill tumor cells. Therefore, this study employed single-cell RNA sequencing (scRNA-seq) analysis of a publicly available human PDAC dataset, with cells isolated from the primary tumor and adjacent normal tissues, identifying upregulated genes of T-cells and cancer cells in two groups (“cancer cells_vs_all-PDAC” and “cancer-PDAC_vs_all-normal”). Common and unique markers of cancer cells from both groups were identified. The Reactome pathways of cancer and T-cells were selected, while the genes implicated in those pathways were used to perform PPI analysis, revealing the hub genes of cancer and T-cells. The gene expression validation of cancer and T-cells hub-genes was performed using GEPIA2 and TISCH2, while the overall survival analysis of cancer cells hub-genes was performed using GEPIA2. Conclusively, this study unraveled 16 novel markers of cancer and T-cells, providing the groundwork for future research into the immune landscape of PDAC, particularly T-cell exhaustion. However, further clinical studies are needed to validate these novel markers as potential therapeutic targets in PDAC patients.</t>
  </si>
  <si>
    <t xml:space="preserve">Pancreatic ductal adenocarcinoma (PDAC) is a highly aggressive cancer with KRAS mutations in ~ 95% of cases. While KRAS inhibitors have shown promise, therapeutic resistance necessitates combination approaches. In particular, it is important to understand how downstream signaling of KRAS supports PDAC growth. For example, DUSP6 has emerged as an important dual-specificity phosphatase regulating KRAS-MAPK signaling. DUSP6 is markedly overexpressed in PDAC tumors compared to normal pancreatic tissue, with transcriptomic and single-cell RNA-seq analyses revealing its enrichment in epithelial tumor cells, especially in metastatic lesions. High DUSP6 expression correlates with the quasi-mesenchymal/squamous molecular subtype and poorer survival outcomes. Gene set enrichment analyses linked DUSP6 to pathways involved in cell migration and metabolism in metastatic samples. Functionally, DUSP6 knockdown in PDAC cells increases ERK/MAPK activation and alters migration. Metabolic profiling revealed enhanced basal glycolysis upon DUSP6 suppression. However, combined glycolysis inhibition and DUSP6 knockdown did not affect migration, suggesting that glycolytic changes are not the driver of altered migratory behavior. These findings reveal that DUSP6 independently regulates migration and metabolism in PDAC, emphasizing its dual role in disease progression. This study underscores the significance of DUSP6 as a potential therapeutic target and provides new insights into its contributions to PDAC progression.
</t>
  </si>
  <si>
    <t>Background
Pancreatic ductal adenocarcinoma (PDAC) has a poor prognosis and most patients are diagnosed at a stage where the disease is unresectable, locally advanced, or has already metastasized. Invasive pancreatic cancer is believed to arise through a progression of noninvasive ductal lesions referred to as pancreatic intraepithelial neoplasia (PanIN). The mechanisms driving the transition from PanIN, to invasive PDAC are not fully understood. Moreover, extensive stromal involvement of pancreatic cancer tissue complicates bulk analysis, hindering precise tumor-specific molecular data.
Methods
This issue was addressed through a comprehensive in-silico analysis of laser-capture microdissected (LCM) pure tumor epithelial cells from transcriptomic PDAC cohort datasets, with survival outcomes further validated using TCGA. We employed LCM to evaluate mRNA expression in PanIN lesions, tumor epithelial, and stromal cells, using RT-qPCR in 20 PDAC patients. Immunohistochemistry (IHC) on 353 PDAC patients, including 73 PanIN lesions and 280 tumor tissues on tissue microarray (TMA) slides, provided further confirmation.
Results
Based on in-silico analysis, RAD51AP1 was identified as a tumor-specific marker associated with aggressive tumor behavior in captured PDAC samples. RT-qPCR validation demonstrated significantly elevated RAD51AP1 expression in tumor epithelial cells compared to tumor stromal cells, PanIN lesions, and adjacent normal tissues. Consistently, IHC findings for nucleus, cytoplasm, and membrane localization revealed higher RAD51AP1 protein expression in tumor tissues compared to PanIN lesions and normal tissues. This increased expression was correlated with tumor progression and aggressiveness in PDAC patients, as well as reduced survival and poor prognosis in patients with PanIN lesions.
Conclusions
RAD51AP1 is a tumor-specific molecule that associated with more aggressive behavior, advanced disease, and a worse survival rate.</t>
  </si>
  <si>
    <t>Pancreatic ductal adenocarcinoma (PDAC) and gastric adenocarcinoma (GA) are aggressive cancers with poor prognoses, demanding innovative approaches to advance treatment strategies and prevention efforts. This article presents a methodology in connection with PhD thesis on PDAC and GA, including motivation and knowledge in literature (Paper I), various research models (Paper II), knowledge discovery (Papers III and IV), and thesis assessment and evaluation (dissertation). The four studies aimed to address the gaps between patients and researchers and between basic and clinical research. Patient and Public Involvement (PPI) was explored to align research priorities with patients’ needs. While PPI emphasized the importance of treatment-focused research, researchers and scientific journals prioritized basic science. Research guidance of “Findable, Accessible, Interoperable, and Reusable” (FAIR) was implanted in the studies, particularly proteomics datasets of different research models on PDAC. An analytic workflow for knowledge discovery with systems modeling was developed, leading to identification of translational targets of proteins and signaling networks on PDAC. Gastric intestinal metaplasia (GIM) is associated with GA. Multi-bioinformatics identified potential biomarkers for GA-related GIM, including genes and signaling networks. Potential repurposed drugs were also identified for both PDAC and GIM. In conclusion, the methodology was instructive in completing PhD thesis, whereas the findings in the original papers added new knowledge in translational research on PDAC and GA.</t>
  </si>
  <si>
    <t>The high mortality rate of pancreatic cancer is closely related to its inconspicuous early symptoms and difficult diagnosis. In recent years, with the rapid development of proteomics and bioinformatics, the use of machine learning technology to analyze protein characteristics provides a new idea for the early diagnosis and treatment of pancreatic cancer. The main purpose of this study is to deeply analyze the molecular mechanism and action mechanism of MSMB, TPPP3 and SPI1, which are closely related to pancreatic cancer, by constructing a feature model based on machine learning. The study collected a large number of proteomic data from pancreatic cancer patients and screened out candidate proteins associated with pancreatic cancer. Then the molecular characteristics of MSMB, TPPP3 and SPI1 were analyzed by bioinformatics tools. On this basis, machine learning algorithms were used to model the expression patterns and functions of these proteins. The accuracy and generalization ability of the model were verified by cross-validation and independent test sets, and finally a feature model that effectively distinguished pancreatic cancer from normal tissue was determined. Through the construction and verification of the machine learning model, we found that the expression patterns of MSMB, TPPP3 and SPI1 proteins in pancreatic cancer tissues were significantly different. The expression of MSMB protein is down-regulated in pancreatic cancer tissue, while the expression of TPPP3 and SPI1 protein is up-regulated. Further functional analysis indicated that MSMB may be involved in the development of pancreatic cancer through regulation of cell cycle and apoptosis, TPPP3 may be related to cytoskeleton stability and cell migration ability, and SPI1 may play an important role in immune escape of pancreatic cancer. These findings provide new insights into the molecular mechanisms of pancreatic cancer.</t>
  </si>
  <si>
    <t>BACKGROUND
Pancreatic cancer (PC) remains one of the most aggressive malignancies, is characterized by rapid progression and high metastatic potential, and is the fourth leading cause of cancer-related mortality worldwide. The incidence and mortality rates of PC continue to rise annually. Despite advances in imaging technologies and treatment strategies over the past two decades, the 5-year survival rate for patients with PC remains low, at approximately 13%. Patients with advanced PC still experience dismal outcomes, primarily due to the tumor's aggressiveness and high metastatic capacity. Thus, there is an urgent need to identify reliable molecular biomarkers and therapeutic targets to improve the prognosis of patients with PC.
AIM
To investigate the biological functions and mechanisms of DEAD/H-box RNA helicase 10 (DDX10) in PC progression.
METHODS
We comprehensively investigated the expression pattern and functional significance of DDX10 in PC using a multi-omics integrative approach. We performed bioinformatics analyses of datasets from The Cancer Genome Atlas and Gene Expression Omnibus, tissue microarray-based immunohistochemistry, and a series of in vitro functional assays to assess cellular proliferation, migration, invasion, and apoptosis. Additionally, transcriptomic and proteomic analyses were integrated to delineate the molecular regulatory networks that mediate the aggressive phenotype of PC.
RESULTS
DDX10 was found to be significantly overexpressed at both the mRNA and protein levels in PC tissues compared with adjacent non-tumor tissues. Silencing DDX10 in vitro led to marked inhibition of PC cell proliferation, migration, and invasion, accompanied by enhanced apoptosis. Integrated RNA sequencing, proteomic profiling, and western blot validation revealed that DDX10 modulates key oncogenes including RRM2, LIG1, CDK6, and ITGA2. Notably, ectopic RRM2 overexpression partially rescued the growth-suppressive effects induced by DDX10 knockdown in PANC-1 cells, and high DDX10 expression is associated with poor overall survival in patients with PC.
CONCLUSION
Collectively, our findings indicate that DDX10 promotes PC cell proliferation primarily by upregulating RRM2, thus highlighting its potential as a promising therapeutic target in PC.</t>
  </si>
  <si>
    <t>Background: Pancreatic ductal adenocarcinoma (PDAC) is a highly lethal cancer, with drug resistance significantly impeding effective chemotherapy. The clinical importance of key genes in PDAC chemoresistance remains unclear.
Methods: Cytotoxicity assays were conducted on eight PDAC cell lines treated with gemcitabine, albumin paclitaxel, irinotecan, 5-FU, and cis-platinum. Based on GR50 values, cell lines were categorized as chemosensitive (CS) or chemoresistant (CR). RNA-seq data from the Cancer Cell Line Encyclopedia were analyzed for differential gene expression. Various statistical methods, including univariate Cox, LASSO, random forest, and multivariate Cox regression, were employed to construct a risk signature. This model's effectiveness was validated using time-dependent ROC curves and Kaplan-Meier survival analysis in TCGA and GSE57495 + GSE28735 combined datasets. Downstream molecules of core genes were explored, and the core gene's function was validated through in vivo and in vitro experiments.
Results: Drug resistance profiles were established based on GR50 values. EDC4 and USP20 were identified as key genes in the risk signature. qRT-PCR validated core gene expressions in PDAC cell lines. EDC4 was selected for further analysis due to its highest correlation coefficient in the multivariate Cox regression model. EDC4 knockdown increased proliferation and chemoresistance in MIA PaCa-2 cells, while overexpression inhibited these traits in AsPC-1 cells. MATN3 and SGCE were identified as downstream targets of EDC4. Immunohistochemistry of tissue microarrays confirmed that low EDC4 levels were associated with poor prognosis in PDAC, highlighting its potential as a therapeutic target.
Conclusion: PDAC cell lines exhibit distinct chemoresistance capabilities. EDC4 and its downstream targets MATN3 and SGCE play significant roles in PDAC multidrug chemoresistance, providing novel insights for treatment.</t>
  </si>
  <si>
    <t>Pancreatic ductal adenocarcinoma (PDAC) is the most common type of pancreatic cancer and is responsible for about 467,000 cancer deaths annually. An oftentimes asymptomatic early phase of this disease results in a delayed diagnosis, and patients often present with advanced disease. Current treatment options have limited survival benefits, and only a minor patient population carries actionable genomic alterations. Hence, innovative personalized treatment strategies that consider molecular, cellular and functional analyses are urgently needed for pancreatic cancer patients. However, the majority of the genetic alterations found in PDAC are currently undruggable, or patients’ response is not as expected. Therefore, non-genomic biomarkers and alternative molecular targets should be considered in order to advance the clinical management of PDAC patients. In line with this, recent gene expression and single-cell transcriptome analyses have identified molecular subtypes and transcriptional cell states that affect disease progression and drug efficiency. In this review, we will introduce long non-coding RNAs (lncRNAs) as well as RNA-binding proteins (RBPs) that are able to modulate the transcriptome of a cell through diverse mechanisms, thereby contributing to disease progression. We will provide a brief overview about the general functions of lncRNAs and RBPs, respectively. Subsequently, we will highlight selected lncRNAs and RBPs that have been shown to play a role in PDAC development, progression and drug response. Finally, we will present strategies aiming to interfere with the expression and function of lncRNAs and RBPs.</t>
  </si>
  <si>
    <t>Pancreatic cancer is projected to become the second leading cause of cancer-related deaths by 2030, with its mortality continuing to rise, unlike other common cancers such as breast or colorectal. Late-stage diagnosis, often accompanied by metastatic dissemination, drastically impairs patient survival and underscores the urgent need for improved biomarkers to guide therapeutic strategies. While molecular signatures have been proposed to stratify pancreatic cancer patients, their ability to predict outcomes remains limited. In this study, we applied established molecular signatures to our in-house transcriptomic data from a cohort of pancreatic cancer patients. We took advantage of published datasets to construct comprehensive atlases of cells present in primary and metastatic pancreatic cancers. The atlas of metastasis samples, representative of routinely harvested patient biopsies, revealed that monocyte/macrophage signatures provided superior discriminatory power compared to existing molecular classifications. Notably, the abundance of TREM2-expressing macrophages emerged as a significant parameter for stratifying patients. Our findings position TREM2+ macrophages as a promising biomarker for pancreatic cancer, with potential to enhance patient stratification and inform the development of targeted therapies. This work highlights the critical role of tumor-associated macrophages in pancreatic cancer progression and lays the groundwork for further functional and translational studies.</t>
  </si>
  <si>
    <t xml:space="preserve">No abstract available </t>
  </si>
  <si>
    <t>Objective: The aim of this study was to analyze contemporary approaches to cancer diagnosis and treatment using liquid biopsy, with a particular focus on the efficacy of oncogenic biomarker detection in various biological fluids.
Materials and methods: This study examined scientific literature from the last five years on the use of liquid biopsy in oncology, focusing on tumour marker detection in blood, plasma, saliva, and urine, along with their analytical significance and clinical implications.
Results: Tumour-derived circulating nucleic acids, circulating tumour cells, and secretory vesicles isolated from biological fluids were shown to be highly informative. These enabled the detection of mutations in key oncogenic markers (AR, KRAS, EGFR, PIK3CA, PTEN, P53), quantification of regulatory RNAs (BCAR4, UCA1, H19, miR-21, miR-146a-5p, miR-181a), and assessment of translational levels of proteins such as Cfh, Muc1, Bst2, Er, and Ccne1. Transcriptomic analysis provided insights into T-lymphocyte activity, tumour resistance to gefitinib and tyrosine kinase inhibitors, and the suppression of tumour progression. The expression of proteoglycans isolated from exosomes was identified as a marker of early-stage pancreatic cancer. The titre of CTCs enabled the prediction of recurrence in 64% of patients with lung carcinoma and 100% of post-surgical cases of colorectal cancer, facilitating hormone therapy adjustments in prostate cancer patients. Mutations in the EGFR gene, amplified from persistent deoxyribonucleic acid, were used to adjust chemotherapy regimens throughout the course of treatment.
Conclusion: The analysis of material obtained from the biological fluids of oncology patients enabled disease prognosis, risk assessment of progression, and the determination of optimal approaches to personalised therapy, ultimately improving treatment efficacy. The collected data may serve as a foundation for clinically valuable laboratory studies and practical research.</t>
  </si>
  <si>
    <t xml:space="preserve">The study aimed to identify altered signaling pathways and potential non-invasive biomarkers for pancreatic neuroendocrine tumors (PanNETs) through transcriptomic profiling of tumor tissues. The analysis encompassed samples from non-functional PanNETs (NF-PanNETs), insulinomas, and tumor-adjacent pancreatic tissues (TAPT). In the differential expression analysis comparing PanNETs and TAPTs, we identified 1,210 differentially expressed genes at a false discovery rate significance threshold of &lt; 0.05 and with Log2FoldChange values of &gt; 0.5 and &lt;-0.5. Further pathway enrichment analysis revealed a multitude of overrepresented signaling pathways related to cell proliferation, survival, and tumorigenesis. Significant findings included the Beta-catenin-independent and TCF-dependent WNT signaling pathways, MAPK1/MAPK3 signaling, and terms associated with PI3K/AKT/mTOR signaling. Among the list of DEGs, we also identified 28 upregulated genes encoding cell surface proteins and 24 upregulated genes encoding cancer-associated secretome proteins. Since the proteins of these genes are found in the bloodstream, there is potential for further testing of these markers as biomarkers for liquid biopsy assays. Overall, these findings underscore the promise of transcriptomic landscape analysis in identifying PanNET-specific non-invasive biomarkers and uncovering potential therapeutic targets.
</t>
  </si>
  <si>
    <t>Background: Pancreatic ductal adenocarcinoma (PDAC) is a highly lethal malignancy with limited available prognostic tools. There is a need to develop robust molecular signatures to improve risk stratification and identify potential therapeutic targets.
Methods: A 12-gene mitochondrial-related prognostic signature was developed using machine learning. The performance was compared with signatures developed using other algorithms and published signatures. The detailed synergistic role and molecular mechanism of signature gene CAMK2A and THEM4 was investigated. Additionally, an immunohistochemical (IHC) microarray and in vivo xenograft model was performed to evaluate the prognostic utility of candidate genes.
Results: The prognostic signature effectively stratified patients into high- and low-risk groups with significantly different survival outcomes (median OS: 15.4 vs. 24.1 months, p &lt; 0.0001). It demonstrated robust predictive accuracy across datasets and outperformed 101 other machine learning-based signatures as well as previously reported models. High-risk samples showed enrichment in cancer-related pathways and unique adaptive drug profiles. Single-cell sequencing data indicated that the signature reflects immune cell infiltration and cell-cell interaction heterogeneity. Functional experiments revealed that CAMK2A suppresses PDAC progression by impairing mitochondrial function-reducing membrane potential, ATP production, and ROS levels-and facilitating THEM4 release from mitochondria. THEM4, which is downregulated in PDAC, inhibited tumor growth by suppressing AKT phosphorylation (p &lt; 0.01). THEM4 knockdown accelerated in vivo tumor growth. Clinically, combining THEM4 and CAMK2A expression improved prognostic performance compared to either biomarker alone.
Conclusions: This study establishes a mitochondria-driven prognostic model for PDAC and identifies the CAMK2A-THEM4-AKT axis as a novel therapeutic target. To our knowledge, this is the first pancreatic cancer signature that investigates the synergistic effect of candidate genes, offering both prognostic and mechanistic insights into PDAC progression.</t>
  </si>
  <si>
    <t>Background Collagen is the major component of the extracellular matrix (ECM). Collagen structural organization undergoes significant transformation during tumorigenesis. The visualization of collagen in histological tissue sections would aid in the study of tumor growth, encapsulation, and invasion. However, such visualization requires the use of special stains such as Picrosirius Red (PSR) or Masson’s Trichrome (MT), or more recently, second-harmonic generation imaging (SHG) in unstained tissue sections. However, PSR and MT both suffer from significant inter- (and intra-) lab stain variabilities, and SHG, while considered a ground truth by many, suffers from issues of system complexity/reliability, cost, and speed/throughput. These technical hurdles limit more widespread assessment of collagen in tissue samples.
Methods Using high-contrast, high-throughput polarization imaging on PSR-stained slides to generate ground truth training polarization images, we developed a deep learning model (iQMAI) to infer the presence of collagen directly from hematoxylin and eosin (H&amp;E)-stained whole-slide images (WSIs) with high specificity. After iQMAI inference across WSIs, individual collagen fibers were extracted, and features describing overall collagen intensity and fiber morphology were computed. iQMAI pixel-and feature-wise outputs were compared to ground truth polarization imaging to assess model performance. The trained iQMAI model was deployed on H&amp;E-stained WSI from the TCGA LUAD, LUSC, LIHC, and PAAD datasets for evaluation. iQMAI-derived collagen features were compared to tissue composition, gene expression, and overall survival.
Results The iQMAI model shows significant generalization across multiple indications. iQMAI collagen predictions were similar to polarization imaging measurements of the same sample, with a mean structural similarity index (SSIM) of 0.84 (95% CI 0.69-0.93), a mean patch-wise RMSE of 0.04 (95% CI 0.02-0.08), and a linear correlation (R2=0.93). Comparing features of the collagen fibers extracted from iQMAI vs. polarization images yielded similar linear correlations between computed fiber tortuosity, length, width, and relative angle. The relationship between collagen fiber density and fibroblast density was distinct in non-small cell lung cancer (LUAD and LUSC), hepatocellular carcinoma (LIHC), and pancreatic ductal adenocarcinoma (PAAD). In PAAD, fiber density and fiber width were both negatively associated with the LRRC-15 gene expression signature, and increased fiber width was associated with longer overall survival.
Conclusions iQMAI is a deep learning model that accurately predicts collagen from an H&amp;E-stained WSI, allowing for spatially resolved quantification of collagen morphology and enabling investigation of the interplay between collagen and other TME components. We demonstrate an example of the utility of iQMAI-based collagen assessment in PAAD, where collagen features are associated with immunosuppressive cancer-associated fibroblasts and overall survival. Understanding the relationship between collagen, the tumor microenvironment composition, and disease progression may aid the development of effective immunotherapies in PAAD and other cancer types.</t>
  </si>
  <si>
    <t>Purpose: Pancreatic ductal adenocarcinoma (PDAC) is the 3rd leading cause of cancer-related mortalities and has a poor prognosis, with a 5-year survival of 8%-9%. The major challenge associated with management of PDAC is delayed diagnosis. Diagnosis at an early stage can significantly increase the survival. Therefore, we used multiomics analysis to validate a novel signature biomarker of early-stage PDAC. The signature was derived from a computational analysis and subsequently validated in the Pakistani patient cohort, including patients with well-defined early-stage (I and II) PDAC.
Methods: With the aim of validating the signature biomarker (MUC3A/MUC4/MUC13/MUC16) as a potent early diagnostic and prognostic marker, a comprehensive analysis of multiomics data of the Pakistani cohort was performed utilizing the integrated whole-exome sequencing, transcriptome analysis, and RT-qPCR.
Results: The in vitro validation of a signature biomarker in the Pakistani cohort reveals the pathogenic effect of mutations in the key MUC genes and its profound effect on its protein functionality. Among all key MUC genes analyzed in a transcriptomic dataset, only MUC4 exhibits statistically significant differential expression. Finally, RT-qPCR results demonstrate significant overexpression of all key MUC genes in PDAC blood samples.
Conclusion: In conclusion, our findings suggest MUC3A/MUC4/MUC13/MUC16 as robust diagnostic and prognostic biomarkers and liquid biopsy as a noninvasive approach to be integrated into daily clinical practice. This analysis can also be extended to other malignancies.</t>
  </si>
  <si>
    <t>Background
Pancreatic cancer is a highly lethal and aggressive malignancy with a minimal five-year survival rate (5 %) and a high mortality rate. The most common and fast-growing type of pancreatic cancer is PDAC, which constitutes 90 % of all cases.
Objective
Numerous signaling pathways are disrupted in PDAC. We explored the mutational status and expression profiling of classical protein tyrosine phosphatase (PTP) genes, which are vital regulators of multiple significant signaling pathways.
Method
Through whole exome sequencing, we identified potentially pathogenic non-synonymous variants that were subsequently analyzed in-silico. To validate these findings, quantitative real-time PCR was performed on blood samples from PDAC patients to assess the expression of deleterious genes.
Results
All the potential pathogenic variants were localized within the phosphatase domain 1, fibronectin type III domain, and the FERM domain of classical PTPs regions crucial for the proper functioning of the respective proteins. Among the analyzed genes, PTPN3, PTPN12, PTPRK, and PTPRZ1 were found statistically significant (p &lt; 0.05), highlighting their potential as novel prognostic biomarkers and therapeutic targets for PDAC.
Conclusion
These findings hold particular relevance for the Pakistani population, offering valuable insights into the genetic landscape of this aggressive cancer.</t>
  </si>
  <si>
    <t>The BRAF inhibitor encorafenib and anti-epidermal growth factor receptor (EGFR) antibody cetuximab modestly improve survival for patients with microsatellite stable (MSS) BRAFV600E metastatic colorectal cancer (mCRC), characterized by higher immune activation than MSS BRAFwild-type colorectal cancer (CRC). In this phase 1/2 study (NCT04017650) of 26 participants with MSS BRAFV600E mCRC who received encorafenib, cetuximab, and anti-PD-1 antibody nivolumab, we report an overall response rate of 50% (95% confidence interval [CI] 29-71) and median progression-free survival of 7.4 months (95% CI, 5.6-9.6). Transcriptomic profiling of pretreatment biopsies and extracellular vesicle RNA (evRNA) isolated from plasma show enrichment of non-canonical mitogen-activated protein kinase (MAPK) signaling and immune activation signatures for responders. Complement pathway activation enriches in non-responder biopsies. On serial evRNA profiling, decreased MAPK signature and increased interferon gamma response signature associate with sustained treatment benefit. MSS BRAFV600E mCRC with baseline MAPK activation and immune activation signatures may benefit from the triple combination but not with complement pathway activation.</t>
  </si>
  <si>
    <t xml:space="preserve">Myeloid cell leukemia 1 (MCL-1) is a member of the B-cell lymphoma 2 protein family and has anti-apoptotic functions. Deregulation of MCL-1 has been reported in several cancers, including lung and breast cancer. In the present study, the association of MCL-1 expression with molecular features in colorectal cancer (CRC) has been highlighted. CRC samples from Caris Life Sciences (Phoenix, AZ) were analyzed using NextGen DNA sequencing, whole transcriptome sequencing, whole exome sequencing, and immunohistochemistry (IHC); and stratified based on MCL-1 expression as top quartile MCL-1high (Q4) and bottom quartile MCL-1low (Q1). Immune cell infiltration (CI) in the tumor microenvironment (TME) was measured using RNA deconvolution analysis (QuanTIseq). MCL-1high tumors were associated with an increased rate of programmed death ligand 1 IHC, higher T cell-inflamed signature, interferon score, microsatellite instability-high and tumor mutational burden-high status. MCL-1high was associated with higher mutation rates of BCOR, TP53, KMT2D, ASXL1, KDM6A, ATM, MSH6, SPEN, KRAS, STK11, GNAS, RNF43, and lower mutation rates of CDKN1B, NRAS, and APC, and copy number amplifications in several genes. MCL-1high TME had higher CI of M1 and M2 macrophages, B cells, natural killer cells, neutrophils, and T-regulatory cells infiltration, and lower CI of myeloid dendritic cells. Higher MCL-1 expression is significantly associated with favorable clinical outcomes in CRC cohorts. Our data showed a strong correlation between MCL-1 and distinct immune biomarkers and TME CI in CRC. Our findings suggest MCL-1 is a potential modulator of antitumor immunity, TME, and biomarker in CRC.
</t>
  </si>
  <si>
    <t>Background/Objectives: Pancreatic cancer (PC) remains one of the deadliest malignancies, with challenges that hinder early detection and few actionable molecular targets. In this study, we aimed to identify biomarkers predictive of PC to support its diagnosis and treatment. Methods: Proteins from formalin-fixed, paraffin-embedded pooled samples of PC (n = 15; 5 pools) and chronic pancreatitis (n = 10; 5 pools) tissues were analyzed via label-free quantitative proteomics using liquid chromatography-tandem mass spectrometry. Immunohistochemistry (IHC) was performed on PC tissue microarrays to assess S100 calcium-binding protein P (S100P) and cathepsin E (CTSE) expression (IHC evaluable pairs: n = 78 for S100P; n = 82 for CTSE). Transwell invasion assays were conducted to evaluate the effects of these proteins on PC cell invasiveness, and Western blotting was used to validate protein expression and elucidate associated molecular mechanisms. Results: Both S100P and CTSE were overexpressed in PC tissues compared with those in adjacent normal tissues. Elevated S100P expression correlated with poor prognosis, whereas higher CTSE expression predicted favorable outcomes; both served as independent prognostic factors in PC. Functionally, S100P promoted PC cell invasion, whereas CTSE suppressed it. Mechanistically, both proteins appeared to regulate epithelial–mesenchymal transition (EMT) and invasive capacity through activation or inhibition of the phosphoinositide 3-kinase (PI3K)–protein kinase B (AKT) signaling pathway. Conclusions: Elevated expression of S100P and CTSE in PC tissues serves as independent indicators in our model of patient survival. Both proteins regulate EMT and invasion, potentially via the PI3K–AKT pathway, and hold significant promise as prognostic biomarkers and therapeutic targets in PC.</t>
  </si>
  <si>
    <t xml:space="preserve">Tumour associated neutrophils (TANs) promote metastasis through interactions of Neutrophil Extracellular Traps (NETs) with tumour cells. However, molecular details surrounding the interactions between NETs and Pancreatic Ductal Adenocarcinoma (PDAC) cells are poorly understood. Here, we examine the contribution of NETs in the progression of PDAC, which is characterized by high metastatic propensity. We carry out consensus clustering and pathway enrichment analysis of NET-related genes in an integrated cohort of 369 resectable and metastatic PDAC patient tumour samples, and compile two gene expression signatures comprising of either, integrin-actin cytoskeleton and Epithelial to Mesenchymal Transition (EMT) signaling, or cell death signaling, which identifies patients with very poor to better overall survival, respectively. Tumour Infiltrating neutrophils and NETs associate with ITGB1, CCDC25 and ILK, within clinical and experimental PDAC tumours. Functionally, exposure of PDAC cells to NETs identifies a cytoskeletal dynamic-associated CCDC25-ITGB1-ILK signaling complex which stimulates EMT and migration/invasion. NETosis-driven experimental metastasis to the lungs of PDAC cells delivered through the tail vein of female non-obese diabetic (NOD) scid gamma (NSG) mice is significantly inhibited by ILK knock down. Our data identify novel NET-related gene expression signatures for PDAC patient stratification, and reveal targetable signaling axes to prevent and treat disease progression.
</t>
  </si>
  <si>
    <t>Aberrant activation of the Hedgehog (Hh) signaling pathway can be observed in various malignancies, particularly in stroma-rich tumors like pancreatic ductal adenocarcinoma (PDAC). In PDAC, Hh signaling is thought to foster an abundant stroma, making it an appealing target for stoma-targeted therapy. However, the use of Hh antagonists in the clinic has thus far not been successful. To reassess the clinical merit of Hh-targeted therapy in PDAC, we sought to better characterize the role of Hh signaling in tumor-stroma crosstalk. Here, we show that Hh ligands are not prognostic per se in PDAC, despite being associated with the favorable classical molecular subtype. Perturbing Hh ligand expression in PDAC cells can effectively alter their trans-signaling capacity but does not impact tumor growth in vivo. However, co-injecting PDAC cells with Smo-proficient MEFs resulted in a significant reduction in xenograft growth, suggesting that Hh-related effects on tumor growth are largely mediated through the stroma. By analyzing transcriptomic sequencing data from co-cultures, comprising human PDAC cells and mouse fibroblasts treated with a Hh-blocking antibody, we could identify stromal hits that are responsive to Hh ligands. We then leveraged the obtained set of genes to allow patient stratification based on stromal response to Hh ligands. We believe that a subset of PDAC patients may benefit from the use of Hh-targeted therapies and thereby encourage the use of our stratification tool to guide their use in PDAC clinical care.</t>
  </si>
  <si>
    <t>Background &amp; Aims: Pancreatic adenocarcinoma (PAAD) remains a highly lethal malignancy with limited therapeutic options, primarily due to the absence of reliable prognostic biomarkers. Immunogenic cell death (ICD) plays a pivotal role in anti-tumor immunity and has potential as both a prognostic marker and a predictor of immunotherapy response. This study aimed to identify ICD-related hub genes and establish a robust prognostic gene signature for PAAD using weighted gene co-expression network analysis (WGCNA).
Methods &amp; Results: Transcriptomic and clinical data of PAAD patients were obtained from the TCGA and GEO databases. ICD enrichment scores were calculated using single-sample gene set enrichment analysis (ssGSEA), and ICD-associated gene modules were identified through WGCNA. A prognostic ICD-related gene signature was then constructed, and patients were stratified into high- and low-score groups based on the median risk score. Functional enrichment analysis was performed using the Molecular Signatures Database (MsigDB). Correlations between the signature score, immune cell infiltration, and drug sensitivity (IC50 values from the GDSC2 database) were further assessed. Among the identified genes, AJM1 emerged as a key prognostic marker, validated in an independent PAAD cohort and through in vitro functional assays.
Conclusion: This study developed and validated an ICD-related gene signature capable of predicting prognosis and immunotherapy responsiveness in PAAD. The identification and validation of AJM1 highlight its potential role as a prognostic biomarker and a novel contributor to the pathogenesis of PAAD.</t>
  </si>
  <si>
    <t>Introduction: Pancreatic cancer (PC) remains a lethal malignancy with limited treatment options. The role of innate immune cell barrier-related genes in PC prognosis is poorly defined. This study aimed to identify prognostic biomarkers, develop a predictive model, and uncover novel targets for personalized therapy.
Methods: Innate immune cell barrier-related genes were curated from KEGG, ImmPort, MSigDB, and InnateDB. Differential expression analysis was performed using TCGA and GTEx datasets. Univariate Cox regression identified survival-associated genes. Prognostic modeling of PC was developed using 14 machine learning algorithms, with performance validated through long-term survival metrics, functional enrichment, immune infiltration analysis, and drug sensitivity profiling. Core genes were prioritized via the "mime1" package, and single-cell RNA sequencing (scRNA-seq) data explored UBASH3B's functional role.
Results: 352 differentially expressed genes of Innate immune cell barrier-related were identified, with NK cell pathways linked to PC immunity. Univariate Cox analysis revealed 8 protective and 84 risk genes. The RSF model (trained on risk genes) showed strong 3- and 5-year survival prediction. High-risk patients exhibited elevated tumor mutation burden (TMB), reduced NK/CD8+ T cell infiltration, and resistance to Erlotinib/Oxaliplatin but sensitivity to 5-Fluorouracil. Five key genes (ITGB6, COL17A1, MMP28, DIAPH3, UBASH3B) were highlighted. UBASH3B, a novel marker, correlated negatively with NK cell activation and mediated immune signaling and drug resistance.
Discussion: This study established the CDRG-RSF model, a robust prognostic tool leveraging innate immune genes. UBASH3B's dual role in immune suppression and drug resistance highlights its potential for stratifying PC patients into tailored treatment groups. The findings underscore the importance of integrating machine learning with immune profiling to advance precision oncology for PC.</t>
  </si>
  <si>
    <t xml:space="preserve">Cancer is a systemic disease with complications beyond the primary tumor site. Among them, thrombosis is the second leading cause of death in patients with certain cancers (e.g., pancreatic ductal adenocarcinoma [PDAC]) and advanced-stage disease. Here, we demonstrate that pro-thrombotic small extracellular vesicles (sEVs) are secreted by C-X-C motif chemokine 13 (CXCL13)-reprogrammed interstitial macrophages in the non-metastatic lung microenvironment of multiple cancers, a niche that we define as the pro-thrombotic niche (PTN). These sEVs package clustered integrin β2 that dimerizes with integrin αX and interacts with platelet-bound glycoprotein (GP)Ib to induce platelet aggregation. Blocking integrin β2 decreases both sEV-induced thrombosis and lung metastasis. Importantly, sEV-β2 levels are elevated in the plasma of PDAC patients prior to thrombotic events compared with patients with no history of thrombosis. We show that lung PTN establishment is a systemic consequence of cancer progression and identify sEV-β2 as a prognostic biomarker of thrombosis risk as well as a target to prevent thrombosis and metastasis.
</t>
  </si>
  <si>
    <t xml:space="preserve">Glycolysis is a critical metabolic pathway in cancer cells, fulfilling their energy requirements, supporting biosynthesis, maintaining redox balance, and enabling survival in hostile environments. Alpha-enolase (ENO1) has been identified as a key promoter of tumor progression through its involvement in glycolysis. This study aims to elucidate the relationship between ENO1, glycolysis, and gemcitabine sensitivity in pancreatic cancer (PC). The expression levels of ENO1 in PC were analyzed using the GEPIA2 database, Kaplan-Meier survival plots, and immunohistochemistry (IHC). To assess the impact of ENO1 on gemcitabine sensitivity, we manipulated ENO1 expression in PC cell lines through overexpression and silencing techniques. Subsequent analyses included flow cytometry assays, glucose uptake and lactate production measurements, and cytotoxicity assays. The underlying mechanisms by which ENO1 modulates gemcitabine sensitivity were explored using Western blotting (WB). ENO1 was found to be significantly overexpressed in PC tissues, and elevated ENO1 levels were associated with poorer prognosis in PC patients. Overexpression of ENO1 reduced the sensitivity of PC cells to gemcitabine, enhancing cell proliferation, migration, and invasion by altering the cell cycle and inhibiting apoptosis. Conversely, silencing ENO1 decreased glycolysis in PC cells and heightened their sensitivity to gemcitabine. Furthermore, glycolysis inhibition—achieved through ENO1 knockdown, glucose deprivation, or treatment with 2-Deoxy-D-glucose (2-DG)—further enhanced the susceptibility of PC cells to gemcitabine. Mechanistically, ENO1 was found to regulate the expression of gemcitabine resistance-related genes, particularly ribonucleotide reductase catalytic subunit M1 (RRM1), via MYC through the glycolytic pathway, thereby contributing to gemcitabine resistance. This study demonstrates that ENO1 plays a crucial role in PC progression and is closely linked to gemcitabine resistance through its regulation of the glycolytic pathway.
</t>
  </si>
  <si>
    <t>Background: Metastatic pancreatic cancer (mPC) has a dismal prognosis, with first line systemic therapy relying primarily on FOLFIRINOX (5FU/irinotecan/oxaliplatin) or AG (Gemcitabine/Nab-Paclitaxel). Therapeutic options for mPC refractory to these regimens remain poorly defined, and data on later-line options are scarce. This prospective, single-arm study evaluated the safety and preliminary efficacy of combining the anti-angiogenic agent surufatinib with the cytotoxic drug TAS-102 (Trifluridine/Tipiracil) in mPC patients who had progressed on ≥ 2 prior lines of therapy.
Methods: mPC patients who were refractory to at least 2 previous regimens were enrolled and received TAS-102 (35 mg/m2, po, bid, D1-D5, D8-D12) plus surufatinib (250 mg, po, qd) in a 4-week cycle. The tumor response was assessed by the researcher every 8 weeks and treatment continued until disease progression, unacceptable toxicity, investigator discretion, or patient withdrawal of informed consent. Primary and secondary endpoints included progression-free survival (PFS), overall survival (OS), objective response rate (ORR), disease control rate (DCR), and safety.
Results: Between January 2023 and June 2024, 22 patients were enrolled into this study. Among 20 patients analyzed for efficacy, median PFS was 2.35 months (95% CI: 1.91-3.94) and median OS was 6.34 months (95% CI: 3.81-10.09). The ORR and DCR were 20% (4/20; all partial response) and 30% (6/20), respectively. All patients experienced treatment emergent adverse events (TEAEs), with anemia (59.1%), neutropenia (54.6%), leukocytopenia (50.0%), and lymphocytopenia (45.5%) as the most common any-grade events. Grade ≥ 3 TEAEs including neutropenia (31.8%), lymphocytopenia (13.6%), and anemia (9.1%), were observed in 50.0% (11/22) of patients. Subgroup analysis identified metastases involving &gt; 2 organs or hepatic sites as potential predicative biomarkers for inferior efficacy. Proteomic screening revealed that overexpressed OCIAD2 correlated with poor prognosis, a finding validated in two publicly available external cohorts (CPTAC database and RuiJin cohort).
Conclusions: Combination of TAS-102 and surufatinib demonstrates clinically meaningful efficacy and manageable toxicity as therapeutic option for later-line mPC. The biomarkers identified in this study may hold the potential to guide patient stratification and warrant further investigation to optimize precision application of this regimen. This study was prospectively registered at clinicaltrials.gov with the number NCT05481463 on August 1st 2022.</t>
  </si>
  <si>
    <t>Cancer-associated fibroblasts (CAFs) are a multifaceted cell population essential for shaping the tumor microenvironment (TME) and influencing therapy responses. Characterizing the spatial organization and interactions of CAFs within complex tissue environments provides critical insights into tumor biology and immunobiology. In this study, through integrative analyses of over 14 million cells from 10 cancer types across 7 spatial transcriptomics and proteomics platforms, we discover, validate, and characterize four distinct spatial CAF subtypes. These subtypes are conserved across cancer types and independent of spatial omics platforms. Notably, they exhibit distinct spatial organizational patterns, neighboring cell compositions, interaction networks, and transcriptomic profiles. Their abundance and composition vary across tissues, shaping TME characteristics, such as levels, distribution, and state composition of tumor-infiltrating immune cells, tumor immune phenotypes, and patient survival. This study enriches our understanding of CAF spatial heterogeneity in cancer and paves the way for novel approaches to target and modulate CAFs.</t>
  </si>
  <si>
    <t>Solid pseudopapillary neoplasm (SPN) of the pancreas is a rare, low-grade malignant tumor, representing 0.9–2.7% of all exocrine pancreatic tumors. SPN patients generally have a favorable prognosis with a 5-year survival rate exceeding 95% following complete surgical resection. Accurate diagnosis is crucial to avoid unnecessary treatments. Currently, SPN diagnosis relies on imaging techniques such as CT and MRI, along with immunohistochemical analysis of biopsy and resection samples. The main challenge in diagnosis is the potential inability to accurately identify recurrent or metastatic SPN, as well as ‘malignant’ SPN, due to the lack of specific biomarkers. Advances in high-throughput omics technologies, including genomics, transcriptomics, proteomics and metabolomics, have opened new avenues for identifying novel biomarkers for SPN. Additional, liquid biopsy techniques have enabled more comprehensive analysis of biosamples such as pancreatic cyst fluid, offering promising prospects for preoperative diagnosis. This review highlights recent research on SPN diagnosis, focusing on immunohistochemical markers, tissue sampling methods and the potential of omics approaches. It also discusses the challenges and opportunities in improving diagnostic accuracy, particularly for high-grade and metastatic SPNs.</t>
  </si>
  <si>
    <t>Pancreatic ductal adenocarcinoma (PDAC) is a highly aggressive malignancy; however, no validated treatments are currently available. Clinically, the tumor position, head and uncinate process (HU), or body and tail (BT) of the pancreas are vital for surgical strategies; however, fundamental research has seldom revealed the heterogeneous tumor microenvironment (TME) among different types of PDAC. Here, we applied multicohort single-cell and spatial RNA-seq methods together with patient-derived organoid models to reveal the TME heterogeneity between HU and BT PDAC. Osteopontin, encoded by SPP1, is secreted by vessel endothelial cells in BT PDAC and is associated with increased tumor burden. The number of tumor cells marked by CRABP2 was lower in BT PDAC and was identified as a prognostic marker of overall survival, as well as CD8+ T-cell infiltration. The expression of CRABP2 was also validated to be downregulated in BT PDAC in patient-derived organoid models. Overall, we profiled the heterogeneous PDAC TME between HU and BT PDAC, which could provide novel insight into the relationships between clinical characteristics and TME molecular research.</t>
  </si>
  <si>
    <t>Purpose: Pancreatic ductal adenocarcinoma (PDAC) is a highly aggressive and fatal malignancy, although gemcitabine is administered as a single or combined therapeutic agent. Our previous study demonstrated that ANP32E overexpression promoted PDAC cell proliferation. However, whether it affects treatment outcome and clinical prognosis is still unclear. In the present study, we aimed to determine whether ANP32E is negatively associated with the treatment outcome of gemcitabine.
Methods: We collected clinical characteristics and treatment information from a total of 75 PDAC patients to assess the association of ANP32E expression via immunohistochemical (IHC) staining with overall survival (OS) in patients who were or were not treated with gemcitabine-based chemotherapy, followed by a clinical replication study with transcriptomic data from the TCGA database and functional validation experiments involving the knockdown of ANP32E in the Hup-T3 and SU86.86 human pancreatic cancer cell lines.
Results: We demonstrated the interference effect of ANP32E on gemcitabine efficacy and patient prognosis in PDAC patients by using our own clinical samples or publicly available TCGA datasets. Downregulation of ANP32E significantly sensitized Hup-T3 and SU86.86 cells to gemcitabine, which was consistent with the results of the above association studies.
Conclusion: Our findings suggest that ANP32E might serve as a negative biomarker for poor prognosis and a predictive indicator for poor gemcitabine efficacy. These findings suggest that ANP32E might be a potential therapeutic target to help develop effective drugs to overcome gemcitabine resistance and reduce the risk for relapse or metastasis in patients with PDAC.</t>
  </si>
  <si>
    <t>Background/aim: Noggin is a secreted antagonist of bone morphogenetic proteins (BMPs) and plays a key role in regulating various developmental and homeostatic biological processes. BMPs have been linked to the development of several types of cancers. However, the impact of Noggin on cellular functions and its role in pancreatic cancer remain unclear. This study aimed to investigate the role of Noggin in pancreatic cancer and its underlying molecular mechanisms.
Materials and methods: Noggin expression in both normal and cancerous pancreatic tissues was assessed using both quantitative and conventional PCR methods, alongside an analysis of publicly available gene expression array datasets. Correlations between Noggin expression and patient survival, TNM staging, tumor/stroma subtypes, and the expression of other cancer-related genes were examined. The influence of Noggin on cellular functions was evaluated in pancreatic cancer cell lines Mia PaCa-2 and PANC-1, which were genetically modified to overexpress Noggin.
Results: Noggin expression was found to be significantly higher in tumor tissues compared to normal pancreatic tissues. Elevated Noggin expression was associated with shorter overall survival in patients. Overexpression of Noggin led to increased proliferation of pancreatic cancer cells. Furthermore, elevated levels of EGFR and HER2 proteins were observed in the PANC-1 and Mia PaCa-2 cell lines, respectively. Treatment with EGFR and HER2 inhibitors reduced Noggin-induced proliferation in these cell lines.
Conclusion: Noggin is overexpressed in pancreatic cancer tissues and is linked to poor patient survival. Noggin promotes the proliferation of pancreatic cancer cells by up-regulating EGFR and HER2.</t>
  </si>
  <si>
    <t>The treatment options for pancreatic ductal adenocarcinoma (PDAC) remain limited. It is therefore important to explore new therapeutic targets and strategies for better treatment and prognosis for patients with PDAC. NIMA-related kinase 7 (NEK7) is a serine/threonine kinase involved in PDAC development. Moreover, NEK7 was reported to regulate NLRP3 inflammasome and cell pyroptosis. To evaluate the role of NEK7 in PDAC, we performed RNA sequencing analysis in PDAC cells, and a series of bioinformatics analyses were employed to determine the biological function of NEK7 in PDAC. We identified a NEK7-Specific Pyroptosis Gene Set (NEK7-SPGS) by high-throughput transcriptome sequencing combining Gene Set Enrichment Analysis (GSEA). We reveal that NEK7-SPGS is highly associated with T helper cell infiltration and inflammatory response of PDAC. We therefore proposed that NEK7-SPGS might have potential for tumor microenvironment remodeling via T cells induced inflammatory response. Using dataset from TCGA database, we established a NEK7-SPGS-related prognostic signature for patients with PDAC. Subsequently, sensitivity estimation of chemotherapeutic drugs revealed a series of chemotherapy agents according to the NEK7-SPGS-related prognostic signature, including gemcitabine and paclitaxel, drugs that have been used as conventional agents for PDAC therapy. Meanwhile, we showed that the expression of SCAMP1, which is a member of NEK7-SPGS, was involved in the progression of PDAC in vivo and in vitro. We proposed a NEK7-specific pyroptosis gene signature and evaluated its potential in PDAC tumor microenvironment. The NEK7-SPGS-related prognostic signature could act as a prognostic biomarker and serve as therapeutic guidance in clinical application.</t>
  </si>
  <si>
    <t>Background: The reprogramming of lipid metabolism, especially glycerolipid metabolism (GLM), plays a key role in cancer progression and response to therapy. However, the role and molecular characterization of GLM in pancreatic cancer (PC) remain unclear. Methods: A pan-cancer analysis of glycerolipid metabolism-related genes (GMRGs) was first conducted to assess copy-number variants, single-nucleotide variations, methylation, and mRNA expression. Subsequently, GLM in PC was characterized using lipidomics, single-cell RNA sequencing (scRNA-seq), and spatial transcriptomic analysis. A cluster analysis based on bulk RNA sequencing data from 930 PC samples identified GLM-associated subtypes, which were then analyzed for differences in prognosis, biological function, immune microenvironment, and drug sensitivity. To prioritize prognostically relevant GMRGs in PC, we employed a random forest (RF) algorithm to rank their importance across 930 PC samples. Finally, the key biomarker of PC was validated using PCR and immunohistochemistry. Results: Pan-cancer analysis identified molecular features of GMRGs in cancers, while scRNA-seq, spatial transcriptomics, and lipidomics highlighted GLM heterogeneity in PC. Two GLM-associated subtypes with significant prognostic, biofunctional, immune microenvironmental, and drug sensitivity differences were identified in 930 PC samples. Finally, ALDH2 was identified as a novel prognostic biomarker in PC and validated in a large number of datasets and clinical samples. Conclusions: This study highlights the crucial role of GLM in PC and defines a new PC subtype and prognostic biomarker. These findings establish a novel avenue for studying prognostic prediction and precision medicine in PC patients.</t>
  </si>
  <si>
    <t>Background: The development of gemcitabine resistance significantly diminishes treatment efficacy and worsens prognosis in patients with pancreatic ductal adenocarcinoma (PDAC). A comprehensive understanding of the molecular and cellular mechanisms driving gemcitabine resistance is thus essential for optimizing treatment strategies and improving survival outcomes in PDAC.
Methods: An integrated analysis of bulk RNA sequencing (RNA-seq), single-cell RNA sequencing (scRNA-seq), and spatial transcriptomics was performed to elucidate the molecular mechanisms of gemcitabine resistance. Tumor-associated epithelial and myeloid cell subsets were identified, and their interactions were characterized using clustering, pseudotime analysis, and cell-to-cell communication networks. Findings were validated through molecular and cellular experiments in PDAC cell lines, as well as multicolor immunofluorescence staining in clinical cohort samples.
Results: The findings revealed that PRRX2+ epithelial cells (EC) and SPP1+ tumor-associated macrophages (TAM) were enriched in gemcitabine-resistant samples, with robust cell-to-cell communication observed between these two populations. PRRX2+ EC cells and SPP1+ TAM cells interacted through the TGFB1/TGFBR2 axis, promoting epithelial-mesenchymal transition (EMT) and extracellular matrix (ECM) remodeling, thereby contributing to drug resistance. The transcription factor PRRX2 was identified as a central regulator of this resistance mechanism, amplifying TGF-β signaling through TGFB1 to induce EMT and activating Fibronectin 1 to remodel the ECM, thereby enhancing an immunosuppressive tumor microenvironment. Furthermore, experimental downregulation of PRRX2 in pancreatic cancer cell lines resulted in reduced tumor cell migration. High expression levels of PRRX2+EC/SPP1+TAM were associated with poor prognosis and may indicate susceptibility to Dasatinib and antibody-drug conjugates (ADCs) targeting TROP2, MUC1, and CEACAM5.
Conclusions: The results revealed the critical role of PRRX2+EC/SPP1+TAM cell communication in mediating gemcitabine resistance in PDAC. These findings provide new insights into potential therapeutic strategies, highlighting the importance of targeting the PRRX2+EC/SPP1+TAM axis and supporting the use of multidrug regimens to overcome resistance and improve patient outcomes in PDAC.</t>
  </si>
  <si>
    <t>Objective: This study examines the cellular heterogeneity of epithelial cells within pancreatic ductal adenocarcinoma (PDAC) and their contributions to tumor progression, metastasis, and immunosuppressive interactions using single-cell RNA sequencing.
Methods: Single-cell RNA-sequencing data from two datasets (GSE154778 and GSE158356) were integrated using the Harmony algorithm, followed by quality control, clustering, and differential gene expression analysis. Distinct subpopulations of epithelial cells were identified, and their gene expression profiles were analyzed. To assess the malignancy of these subpopulations, single-cell copy number variation (CNV) analysis and trajectory analysis were conducted. Additionally, intercellular communication was examined using the CellChat platform.
Results: The analysis revealed pronounced heterogeneity among PDAC epithelial cells, with specific subpopulations exhibiting distinct roles in tumor proliferation, extracellular matrix remodeling, and metastatic dissemination. Subpopulations 4 and 6 were characterized by increased CNV levels and a more malignant phenotype, suggesting an enhanced capacity for metastasis. Single-cell trajectory analysis, along with CellChat, mapped the temporal evolution of epithelial cells, identifying key regulatory genes such as DCBLD2 and JUN. A prognostic model incorporating five key genes, including KLF6, was developed and demonstrated strong predictive accuracy for patient outcomes. Notably, KLF6 emerged as a critical prognostic marker associated with immune modulation, particularly through interactions with M2 macrophages.
Conclusion: The study highlights the pronounced heterogeneity of epithelial cells in PDAC and their distinct contributions to tumor progression, metastasis, and immune modulation. Through single-cell transcriptomic and CNV analyses, we identified epithelial subpopulations with varying malignant potentials and distinct interactions with the tumor microenvironment. Among these, KLF6 emerged as a key regulator associated with immune modulation and metastasis. Our findings emphasize the significance of epithelial cell heterogeneity in shaping pancreatic cancer progression. These insights provide a foundation for future investigations into novel prognostic markers and therapeutic strategies.</t>
  </si>
  <si>
    <t>Background: Pancreatic ductal adenocarcinoma (PDAC) is a highly aggressive malignancy characterized by early liver metastasis and high mortality. The tumor microenvironment plays a pivotal role in tumor progression; however, the immune microenvironment's involvement in PDAC liver metastasis remains poorly understood.
Methods: This study investigates cellular heterogeneity in primary tumor (PT) and liver metastasis (LM) tissues of PDAC using single-nucleus RNA sequencing and spatial transcriptomics. Intra-tumor heterogeneity and cell interactions were elucidated through deconvolution, intercellular signalling, pseudotime analysis, and immune infiltration profiling. The spatial distribution of immune cells was assessed by multiplexed immunofluorescence staining, and prognostic models were developed and validated through immunohistochemistry (IHC). Analyzing the regulatory role of CITED4 in the invasion and metastasis of pancreatic cancer cells through transwell assay and scratch wound healing assay.
Results: A total of 62,326 cells were sequenced, with metastatic dissemination cells showing significant upregulation of epithelial-mesenchymal transition (EMT)-related genes during liver metastasis. Spatial transcriptomics revealed the enrichment of metastatic dissemination cells and FOXP3-related Treg cells at the tumor front in PT tissues. In comparison to LM tissues, the tumor front in PT tissues fosters an immunosuppressive microenvironment through the accumulation of Treg cells. Interaction analysis identified the SPP1 pathway as a key promoter of this immunosuppressive environment. Furthermore, prognostic models highlighted CITED4 as critical biomarkers in PDAC. Elevated CITED4 expression is correlated with liver metastasis and poor prognosis in patients with PDAC. siRNA-mediated knockdown of CITED4 suppresses the invasion and metastasis of pancreatic cancer cells.
Conclusions: In summary, this study revealed that Treg cell alterations, mediated by metastatic dissemination cells within the immune microenvironment, significantly contribute to PDAC liver metastasis, and that CITED4 enhances the metastatic potential of metastatic dissemination cells.</t>
  </si>
  <si>
    <t>Intraductal papillary mucinous neoplasm (IPMN) is the most common type of pancreatic cyst often incidentally detected in asymptomatic patients. The current consensus guidelines, largely based on imaging features, have high sensitivity but low specificity in differentiating benign from malignant IPMNs, leading to unnecessary surgeries. Discovering biomarkers is thus warranted to improve the preoperative risk stratification of IPMN. Pancreatic cyst fluid samples were obtained from patients with pathologically confirmed low-grade (n = 73) or high-grade/invasive (n = 18) IPMN. Global proteome quantitation was performed using liquid chromatography-tandem mass spectrometry. Differentially expressed proteins (DEPs) between the two groups were analyzed using Wilcoxon rank-sum test. 152 upregulated and 74 downregulated DEPs were discovered by comparing low-grade IPMN with high-grade/invasive IPMN (all p &lt; 0.05). The enriched upstream regulators of these DEPs included let-7, miR-122, IL15, and FLT1 (p = 6.76 × 10-5 - 5.97 × 10-3). Five discriminatory biomarkers with the largest LASSO coefficients and each with AUCs of &gt;0.75 (FAHD2A, TCEAL3, TWF1, MMUT, and NTPCR) were identified. The combined five-protein model achieved a bootstrap-corrected AUC of 0.94. A combined analysis of TCGA and GTEx databases showed TWF1 overexpression in pancreatic cancer (p = 2.22 × 10-16) that was associated with poor prognosis (p = 0.0063). The present study identified several cyst fluid proteins (particularly TWF1) that are predictive of malignant pancreatic cyst lesions. If validated in other patient populations, these biomarkers may enhance the accuracy of the preoperative detection of high-risk IPMN and thereby improve patient outcomes.</t>
  </si>
  <si>
    <t>Pancreatic cancer continues to be a major cause of cancer deaths worldwide. Characterizing the tumors of long-term survivors (≥5 years survival) would create opportunities in prognostic and therapeutic strategies. In this study, RNA sequencing data was used to identify differentially expressed genes (DEGs) in tumors of long-term survivors (LTS) vs short-term survivors (STS). Using LASSO-Cox regression, 4 prognostic DEGs, along with tumor stage, were utilized to develop a model for identifying high- and low-risk tumors. In Kaplan-Meier survival analysis, the high-risk group had significantly worse prognosis in both the training and validation cohorts. Using KEGG pathway gene signature sets, the high-risk group was found to have amplification of pathways, such as focal adhesion and ECM receptor interaction. The low-risk group, meanwhile, showed upregulation of specific metabolic pathways. Using ESTIMATE analysis, the high-risk group was found to have more stromal cell infiltration. Increased unpolarized macrophages and decreased inflammatory/anti-tumoral macrophages were also found in the high-risk group. Lastly, drug sensitivities were calculated and found to be generally higher in the high-risk group. This study reveals a model for predicting survival and drug sensitivity in pancreatic cancer. Genetic, molecular and tumor microenvironment characteristics of tumors from LTS and STS have been identified, highlighting opportunities for further research.</t>
  </si>
  <si>
    <t>Introduction
This study aims to explore the prognostic significance of necroptosis-related genes in pancreatic cancer.
Methods
First, clustering analysis was performed on 15 necroptosis-related genes, which led to the identification of two distinct NRG subtypes. Differential expression analysis revealed 495 genes associated with prognosis, which were subsequently used for a second round of clustering. Next, a prognostic model was constructed using seven key genes, and patients were classified into high-risk and low-risk groups. External cohort data were used to validate the prognostic model. Spearman correlation analysis was conducted to examine the relationship between the most important biomarker, CHST11, and the 15 NRG genes. Additionally, three single-cell datasets, along with Mendelian randomization and spatial transcriptomics analyses, were utilized to further investigate the associations between CHST11, immune therapy, immune cells, and malignant epithelial cells.
Results
NRGcluster A and geneCluster B largely overlapped, with most patients classified into the low-risk group. Among the 15 NRG genes, 11 exhibited significant expression differences between the high-risk and low-risk groups. CHST11 was identified as the most important prognostic biomarker and showed significant correlations with 13 NRG genes. Further analysis revealed potential mechanisms of action for CHST11.
Discussion
This study, through multi-omics data, reveals that CHST11 may be associated with necroptosis and is closely related to the malignant prognosis of pancreatic cancer.</t>
  </si>
  <si>
    <t>Background: Pancreatic cancer (PC) is characterized by a profoundly immunosuppressive tumor microenvironment and poor prognosis. Dendritic cells (DCs) are pivotal for antigen presentation and T-cell activation, yet their prognostic and mechanistic roles in PC remain incompletely defined.
Methods: This study performed weighted gene co-expression network analysis (WGCNA) on transcriptomic data from The Cancer Genome Atlas (TCGA) and two Gene Expression Omnibus cohorts (GSE62165, GSE85916) to identify DC-related gene modules. Consensus clustering based on these modules stratified patients into two immune phenotypes. A four-gene DC-related risk score (DCRS) was constructed using LASSO-Cox regression and validated in independent cohorts. Single-cell RNA sequencing data from 25 PC samples (GSE242230) were analyzed through cell clustering analysis, cell-cell communication analysis, and pathway-specific analysis. Functional assays following KCTD14 knockdown in CAPAN-1 and PANC-1 cell lines assessed its impact on proliferation, migration, invasion, and TNF signaling.
Results: WGCNA identified 130 overlapping DC-related genes enriched in immune pathways. Two DC-related patient clusters exhibited distinct overall survival (OS) (P &lt; 0.05). The DCRS robustly stratified patients into high- and low-risk groups in both TCGA training and validation sets. DCRS demonstrated good predictive potential for OS and there is a significant difference in OS between the two groups of patients (P &lt; 0.05). Single-cell analysis revealed KCTD14 enrichment in malignant epithelial cells and predicted its interaction with DCs via the TNF-TNFRSF1A axis. In vitro, KCTD14 knockdown significantly reduced PC cell proliferation, colony formation, migration, and invasion, and downregulated TNF-α and TNFRSF1A expression (P &lt; 0.01).
Conclusion: We identified a novel DC-related gene signature that stratifies PC patients by prognosis and highlights KCTD14 as a novel immunomodulatory oncogene acting through the TNF-TNFR1 axis. Our findings provide a foundation for integrating DCRS into clinical risk assessment and for pursuing KCTD14/TNFR1-targeted therapies to overcome DC-mediated immune suppression in pancreatic cancer.</t>
  </si>
  <si>
    <t>Objectives: Mesothelin (MSLN) is a cell-surface glycoprotein overexpressed in the majority of pancreatic ductal adenocarcinoma (PDAC) cases and represents a promising immunotherapeutic target. Despite studies and clinical trials investigating MSLN-targeted immunotherapies, its biological role in PDAC carcinogenesis and influence on the tumor microenvironment remain poorly characterized. This study aims to investigate MSLN expression patterns in PDAC and assess their relationship to clinical outcomes and the immune microenvironment.Methods: MSLN expression in 74 PDAC patients was evaluated by immunohistochemistry staining on a tissue microarray and correlated with clinicopathological features and survival outcomes. Complementary analyses of publicly available transcriptomic datasets (bulk RNA-seq and single-cell RNA-seq) were performed to characterize associations between MSLN expression and the tumor immune microenvironment with immunohistochemical validation.Results: High MSLN expression (H-score ≥ 62) was associated with improved relapse-free survival (p = 0.021) and with increased patient age (p = 0.036). Transcriptomic analyses revealed high MSLN expression was associated with an immunosuppressive microenvironment characterized by reduced immune reactivity and diminished cytotoxic T cell infiltration. Immunohistochemical validation confirmed a trend toward decreased stromal cytotoxic T cell abundance with increasing MSLN expression.Conclusion: This study revealed an inverse relationship between MSLN expression and cytotoxic T cell infiltration in PDAC, despite a trend toward improved relapse-free survival in MSLN-high tumors. These findings have important implications for MSLN-targeted immunotherapies and suggest that addressing the immunosuppressive microenvironment may be necessary to optimize their current responses in PDAC.</t>
  </si>
  <si>
    <t>Author Correction</t>
  </si>
  <si>
    <t>Pancreatic cancer remains one of the deadliest malignancies due to its high metastatic potential and resistance to treatment. Transcription factors driving epithelial-to-mesenchymal transition (EMT) are critical in promoting invasion and metastasis, yet their full repertoire remains poorly understood. Here, we identify Basonuclin 2 (BNC2), a zinc-finger transcription factor, as a novel regulator of pancreatic cancer progression. Through integrative transcriptomic analyses, we demonstrate that BNC2 is significantly upregulated in pancreatic cancer and correlates with advanced tumor grade, stage, and poor prognosis. Functional assays reveal that BNC2 promotes EMT and cancer cell invasion by transcriptionally activating collagen type III alpha 1 (COL3A1), a key extracellular matrix component. Knockdown of BNC2 suppresses EMT, reduces invasiveness, and downregulates COL3A1, whereas COL3A1 overexpression rescues these effects, establishing the BNC2-COL3A1 axis as a critical driver of tumor progression. These findings highlight BNC2 as a potential biomarker and therapeutic target in pancreatic cancer, offering new insights into the molecular mechanisms underlying this aggressive disease.</t>
  </si>
  <si>
    <t>Cancer neuroscience has emerged as a pivotal interdisciplinary field, offering transformative insights into tumor progression mechanisms. Nonmyelinating Schwann cells (NMSCs), integral yet understudied components of the tumor microenvironment (TME), exhibit complex roles in modulating tumor malignancy. Here, we employed deconvolution algorithms to quantify NMSC enrichment by leveraging bulk RNA-seq data. By integrating multi-omics and single-cell strategies along with comprehensive bioinformatics analyses, we delineated NMSC-mediated regulatory networks and their functional impact on gastrointestinal tumors. NMSC enrichment strongly correlated with core cancer hallmarks, notably “Activating invasion and metastasis” and “Inducing angiogenesis”. Immune profiling revealed NMSCs as multifaceted regulators of the TME: positively associated with myeloid-derived suppressor cells, natural killer cells, and regulatory T cells, but inversely correlated with CD56dim NK cells, monocytes, and neutrophils. Genomic analyses uncovered nuanced associations between NMSC abundance and somatic mutations, copy number variation, and methylation patterns, while microRNA mapping highlighted NMSC-specific networks. Single-cell resolution analysis demonstrated that NMSCs engage epithelial cells and fibroblasts via extracellular matrix-centric signaling axes. Collectively, our findings establish NMSCs as multifaceted TME orchestrators, providing mechanistic rationale for NMSC-targeted diagnostic biomarkers and stromal reprogramming therapies in precision oncology.</t>
  </si>
  <si>
    <t>Gene expression profiling in precision oncology is increasing with uncertain validity across platforms. In this study, we examined the application of PurIST, a molecular subtyping algorithm for pancreatic ductal adenocarcinoma (PDAC), across different platforms. We compared PurIST calls between matched samples processed by whole transcriptome and commercial exome capture RNA-seq. In parallel, we compared subtypes between matched samples processed by NanoString and whole transcriptome RNA-seq from the PANCREAS trial (NCT04683315). Between whole transcriptome and exome capture, subtype agreement was 81% with significant increase in basal-like subtype with exome capture. Differences in overall survival in patients with basal-like tumors compared to classical tumors did not reach statistical significance using exome capture (log-rank P = 0.061), whereas with whole transcriptome it was significantly shorter (log-rank P &lt; 0.0001). Subtype agreement between whole transcriptome RNA-seq and NanoString was higher at 95%. PurIST results should be interpreted with caution when using exome capture methods.</t>
  </si>
  <si>
    <t>Background
First-line chemotherapy (5-fluorouracil, leucovorin, irinotecan, and oxaliplatin [FOLFIRINOX]) benefits few patients with metastatic pancreatic ductal adenocarcinoma (mPDAC). Prognostic markers for treatment-related survival are needed. This study validated the added benefit of whole-genome sequencing (WGS) to transcriptome-based classification in modeling FOLFIRINOX-related survival.
Methods
Patients with mPDAC planning to start FOLFIRINOX were included in a prospective nationwide cohort. Pretreatment biopsies were submitted to WGS and RNA sequencing. Samples of non-FOLFIRINOX-treated patients were included for exploratory analyses.
Findings
WGS was performed in biopsies from 108 FOLFIRINOX-treated patients and 51 non-FOLFIRINOX-treated patients. 12% of the tumors were KRAS wild type. These tumors had more targetable alterations (42% vs. 17%) and were associated with a longer median overall survival (mOS) than KRAS mutant tumors (7.8 months in KRAS mutant vs. 17.7 months in wild-type tumors, p = 0.0024). Transcriptome-based clustering revealed a tumor subgroup showing low classical and basal-like gene expression, enriched for KRAS wild-type status (p &lt; 0.0001), a so-called “classifier-negative” subtype. The gene expression of these classifier-negative tumors correlated with neural-like signatures. For patients with a homologous recombination-deficient (HRD) tumor, mOS was not increased (8.0 months in homologous recombination-proficient [HRP] vs. 13.3 months in HRD tumors, p = 0.21).
Conclusions
KRAS wild-type tumors are a distinct PDAC subgroup with a better prognosis. Consequently, KRAS status assessment before transcriptome-based subtyping can stratify patients into three prognostic molecular subgroups (KRAS wild type, KRAS mutant classical, and KRAS mutant basal like). This integrative way of classification should be validated prior to incorporation in diagnostic practice.</t>
  </si>
  <si>
    <t>Pancreatic ductal adenocarcinoma (PDAC) genetic susceptibility is partially identified. The complement system (CS) influences carcinogenesis and participates in immunological defense and homeostasis; however, its role in PDAC genetic susceptibility and prognosis is underexplored. The association of SNPs within 111 CS-related genes with PDAC risk is assessed in the PanGenEU study and validated in the UKBiobank. We investigate the association between the CS-related gene variation and PDAC risk, followed by an in-depth functional in silico study using TCGA and ICGC data. We assess whether CS-related genes are associated with prognosis at the germline and somatic levels. We investigate the immune infiltration of PDAC tumors according to their transcriptomic profile. Genetic variation in FCN1 and PLAT is significantly associated with PDAC risk. PDAC patients with elevated expression of IGHG3, IGKC, IGHM, F2R, F2RL2, CFI, A2M, or C4A display improved survival and higher infiltration of CD8+, B cells, and Th1 cells. Individuals with high expression levels of either FGA, SERPINE1, FGG, or F3 exhibit poorer survival, higher infiltration of Tregs, and lower infiltration of CD8+ cells. Results from this study suggest that CS-related genes play a role in PDAC genetic susceptibility and survival through specific immune cell infiltration.</t>
  </si>
  <si>
    <t>Pancreatic ductal adenocarcinoma (PDAC) is a high-mortality cancer characterized by its aggressive, treatment-resistant phenotype and a complex tumour microenvironment (TME) featuring significant hypoxia. Bulk transcriptomic analysis has identified the “classical” and “basal-like” transcriptional subtypes which have prognostic value; however, it is not well-established how microenvironmental heterogeneity contributes to these transcriptional signatures. Here, we exploited the TRACER platform to perform single cell transcriptome analysis of organoids at specific spatial locations to explore the effect of gen and other cell-generated microenvironmental gradients on organoid heterogeneity. We found that the microenvironmental gradients present in TRACER significantly impact the distribution of organoid transcriptional phenotypes and the enrichment of gene sets linked to cancer progression and treatment resistance. More significantly, we found that microenvironmental gradients, predominantly oxygen, drive changes in the expression of classical and basal-like transcriptional subtype gene signatures. This work suggests that hypoxia contributes to determining transcriptional subtypes in PDAC tumour cells independent of additional cells in the TME and broadly highlights the importance of considering microenvironmental gradients such as oxygen in organoid-based studies.</t>
  </si>
  <si>
    <t>Background: Prognosis in advanced pancreatic ductal adenocarcinoma (aPDAC) is particularly poor, only few patients benefit from treatment, and there are few biomarkers. The PREDICT trial examined whether first-line time-to-treatment failure (TTF1) predicts second-line treatment failure (TTF2) in aPDAC patients but found no association. We hypothesized that the tumor immune microenvironment (TiME) could correlate with the outcome in this trial and assessed whether tissue features were reflected in peripheral blood.
Methods: PREDICT patients received 5-FU/LV plus nanoliposomal irinotecan as second-line treatment. We stratified patients by shortest vs. longest TTF2 and analyzed 20 treatment-naïve tumor tissues samples via transcriptomics and immunohistochemistry. Peripheral blood mononuclear cells (PBMCs) from 82 patients collected prior to second-line therapy underwent flow cytometry and gene expression profiling. A machine learning pipeline integrated PBMC and clinical data to predict second-line outcome including external validation in 30 patients.
Results: Long-TTF2 tumors exhibited an immune-active ("hot") TiME with cytotoxic CXCR3+CD8+-T-cell infiltration. PBMC analysis showed that these immune features were reflected in peripheral blood after one line of treatment. A novel 7-feature PBMC-based model ("TTF2Pred") accurately predicted TTF2 and overall survival, outperforming clinical or CA19-9 models and was confirmed in an external validation cohort. Long-TTF2 patients exhibited more circulating CXCR3⁺-T-cells and plasmacytoid dendritic cells. Short-TTF2 patients had more platelet-leukocyte aggregates.
Conclusions: An immune-active, treatment-naïve TiME predicts a better second-line outcome, and these characteristics imprinted into PBMCs obtained after one line of chemotherapy. We here first describe a minimally invasive, PBMC-based predictor of second-line outcome as a powerful prognostic tool for triaging patients.</t>
  </si>
  <si>
    <t>Background
Patients with peritoneal metastasis (PM) have poor survival rates, and few methods for prognostic stratification of patients with proven PM exist. Peritoneal fluid (PF) provides a direct reflection of the microenvironment of the peritoneal cavity, and transcriptomic profiling of PF represents a novel and potentially clinically valuable approach that warrants investigation. We aimed to evaluate the utility of formalin-fixed paraffin embedded (FFPE) PF sediments left over after conventional peritoneal cytology diagnosis for multiplexed mRNA expression profiling and to identify dysregulated mRNAs in PM vs. controls. Furthermore, we explored whether certain mRNAs upregulated in PM hold prognostic value.
Methods
Samples included were FFPE sediments of malignant PFs from cases of PM from pancreatic cancer (PM-PC, n = 19) scheduled for pressurized intraperitoneal aerosol chemotherapy (PIPAC) and benign ascites (controls, n = 16). RNA was extracted from the FFPE sediments. Expression profiling of 760 cancer-related mRNAs was performed, followed by unsupervised clustering, differential gene expression analysis, ROC/AUC analysis, generation of KM plots, and Cox proportional hazards regression. Cellular expression of proteins encoded by selected dysregulated mRNAs was analyzed using immunocytochemistry.
Results
In PF sediments with malignant cells, 56 upregulated and 130 downregulated mRNAs were identified. Selected up- and downregulated mRNAs were similarly dysregulated at the protein level. Upregulation of six mRNAs (ESRP2, EPCAM, SFN, ITGB6, ESRP1, and GRHL2) was associated with short-term survival (P &lt; 0.0025).
Conclusion
Our data indicate that PF from PM-PC patients is suitable for transcriptomic analysis. Numerous upregulated mRNAs known to play a role in tumour progression were identified. Our data indicate that mRNA profiling may be a clinically useful tool for further prognostic stratification of patients with proven PM, but larger studies are needed to validate our findings.</t>
  </si>
  <si>
    <t>Pancreatic cancer (PC) is the sixth leading cause of cancer-related deaths worldwide. Patients with pancreatic ductal adenocarcinoma (PDAC), the most common type of PC, have a 5-year survival rate of approximately 10%. This low survival rate is mainly attributed to late-stage diagnoses and the lack of robust screening methods. Several serum proteins have been proposed as potential PDAC biomarkers, but they have not been introduced into clinical practice due to their low sensitivity and specificity. Therefore, the identification of new PDAC biomarkers remains highly important, and multiple reaction monitoring (MRM), a highly accurate mass spectrometry (MS) technique, can be used for this purpose. Using MRM MS analysis, we estimated the concentrations of 103 proteins in peripheral blood plasma from 132 participants: patients with newly diagnosed PDAC at different stages and healthy individuals. We identified six proteins that were differentially presented between healthy controls and patients with PDAC at all stages (adjusted p-value &lt; 0.01), and that were associated with survival rates for 23 months. A developed cross-validated model based on these six proteins showed an average accuracy of 90% in distinguishing between early-stage PDAC and healthy controls (AUC = 0.933). However, further research is needed to implement this model in clinical practice.</t>
  </si>
  <si>
    <t>Background
Pancreatic ductal adenocarcinoma (PDAC) is the most common and aggressive type of pancreatic cancer, with a five-year survival rate below 8%. Its high mortality is largely due to late diagnosis, metastatic potential, and resistance to therapy. Epithelial-mesenchymal transition (EMT) plays a key role in metastasis, enabling cancer cells to become mobile. Partial EMT, where cells maintain both epithelial and mesenchymal traits, is more frequent in tumors than complete EMT and contributes to cancer progression. The long non-coding RNA MIR31 host gene (MIR31HG) has recently emerged as a critical factor in PDAC oncogenesis. This study aimed to investigate MIR31HG’s role in partial EMT and its association with the basal-like PDAC subtype.
Methods
We analyzed the relationship between MIR31HG expression, partial EMT, and the basal-like subtype of PDAC by integrating data from public databases. We reanalyzed public data from PDAC patient-derived organoids to assess MIR31HG expression and gene signatures under hypoxic and normoxic conditions. RNA sequencing and bioinformatics analyses, including gene set enrichment analysis (GSEA), were used to investigate differentially expressed genes and pathway enrichments. EMT, partial EMT, and hypoxia scores were calculated based on the expression levels of specific gene sets.
Results
We observed that MIR31HG overexpression strongly correlates with higher partial EMT scores and the stabilization of the epithelial phenotype in PDAC. MIR31HG is highly expressed in the basal-like subtype of PDAC, which exhibits partial EMT traits. Hypoxia, a hallmark of basal-like PDAC, was shown to significantly induce MIR31HG expression, thereby promoting the basal-like phenotype and partial EMT. In patient-derived organoids, hypoxic conditions increased MIR31HG expression and enhanced basal-like and partial EMT gene signatures, while normoxia reduced these expressions. These findings suggest that hypoxia-induced MIR31HG expression plays a crucial role in driving the aggressive basal-like subtype of PDAC.
Conclusions
Our results indicate that MIR31HG is crucial in regulating PDAC progression, particularly in the aggressive basal-like subtype associated with hypoxia and partial EMT. Targeting the MIR31HG-mediated network may offer a novel therapeutic approach to combat hypoxia-driven PDAC.
Supplementary Information
The online version contains supplementary material available at 10.1186/s12967-025-06292-x.</t>
  </si>
  <si>
    <t>Background: Among all solid tumors, pancreatic ductal adenocarcinoma (PDAC) is characterized by markedly poor survival outcomes, reflecting its high lethality, primarily as a result of late-stage diagnosis and limited treatment options. Pancreatic adenocarcinoma upregulated factor (PAUF) displays elevated expression in PDAC compared to non-neoplastic pancreatic samples and is involved in promoting tumor development. However, its exact diagnostic and prognostic significance remains unclear. This study aimed to assess the clinical relevance of PAUF expression in PDAC. We hypothesized that higher PAUF expression is associated with more aggressive clinicopathological features and poorer patient outcomes.
Aim: To investigate the expression of PAUF in PDAC and its value as a diagnostic and prognostic biomarker.
Methods: PAUF expression levels were assessed using immunohistochemistry in tumor tissues from 93 patients with PDAC. Staining intensity and the proportion of tumor cells showing PAUF positivity were assessed to categorize patients into low and high PAUF expression groups. Associations between PAUF expression and clinicopathological characteristics or survival outcomes were analyzed. Public datasets (The Cancer Genome Atlas, Genotype-Tissue Expression, and Clinical Proteomic Tumor Analysis Consortium) were employed to validate differences in PAUF expression in PDAC at mRNA and protein levels.
Results: PAUF expression was observed in 82.8% of samples, primarily localized within the cytoplasm of tumor cells. High PAUF expression showed a significant correlation with metastasis to lymph nodes (78.4%, P = 0.0019), indicating a strong association with advanced disease. Public datasets confirmed elevated PAUF levels at both transcript and protein levels in PDAC relative to normal tissue. Kaplan-Meier estimates indicated that higher PAUF levels were linked with shorter overall survival (18.4 months vs 32.7 months, P = 0.032). Multivariate Cox regression confirmed high PAUF expression as a prognostically significant variable contributing to poor clinical outcomes [hazard ratio (HR) = 2.05; P = 0.009]. Poor tumor differentiation (HR = 2.47; P = 0.004) and lack of adjuvant therapy (HR = 0.39; P = 0.001) were also independently associated with unfavorable outcomes.
Conclusion: PAUF is a promising biomarker for tumor progression and prognosis in PDAC, with potential clinical utility in early diagnosis and the development of targeted therapies.</t>
  </si>
  <si>
    <t>Pancreatic ductal adenocarcinoma (PDAC) is one of the most aggressive malignancies with neoadjuvant radio(chemo)therapy failing in approximately 70 % of cases due to high tumor heterogeneity, and intrinsic radioresistance. Patient-derived organoids (PDOs) closely recapitulate appearance, and functionality as the original tissue and have potential to explore novel therapies for personalized radiooncology.
In this study, the radioresponse of PDAC PDO lines was determined after irradiation (RT). PDOs were immunohistochemically characterized by γ-H2AX, HIF-1α and Ki-67 staining. RNA sequencing data were analyzed by gene set enrichment analyses to investigate underlying mechanisms of radioresistance. Preclinical findings were correlated with clinical data from the corresponding patients.
PDOs showed a significant heterogeneity in response to radiation and were classified into radiosensitive, intermediate, and radioresistant subgroups. A correlation between radiosensitivity and enhanced proliferation and decreased hypoxia was observed. OXPHOS-related gene signatures were significantly overexpressed in the radioresistant phenotype. Translationally, radioresistance in PDOs was associated with significantly poorer survival of patients.
Our platform demonstrated heterogeneity in radioresponse reflecting the clinical situation and correlation with clinical outcomes. Immunohistochemical staining and transcriptomic profiling identified molecular signatures, including HIF-1α and OXPHOS-related pathways, associated with radioresistance. Implementing PDO-based radioresponse profiling in clinical workflows may enable patient stratified treatment approaches. Overall, our findings suggest that functionalizing PDOs for radioresponse might extend PDO-informed precision oncology.</t>
  </si>
  <si>
    <t>SOX9 is widely regarded as a key master regulator of gene transcription, responsible for the development and differentiation programs within tissue and organogenesis, particularly in the pancreas. SOX9 overexpression has been observed in multiple tumor types, including pancreatic cancer, and is discussed as a prognostic marker. In order to gain a more profound understanding of the role of SOX9 in pancreatic cancer, we have performed SOX9 knockdown in the COLO357 and PANC-1 cells using RNA interference, followed by full-transcriptome analysis of the siRNA-transfected cells. The molecular pathway enrichment analysis between SOX9-specific siRNA-transfected cells and control cells reveals the activation of processes associated with cellular signaling, cell differentiation, transcription, and methylation, alongside the suppression of genes involved in various stages of the cell cycle and apoptosis, upon the SOX9 knockdown. Alterations of the expression of transcription factors, epithelial–mesenchymal transition markers, oncogenes, tumor suppressor genes, and drug resistance-related genes upon SOX9 knockdown in comparison of primary and metastatic pancreatic cancer cells are discovered. The expression levels of genes comprising prognostic signatures for pancreatic cancer were also evaluated following SOX9 knockdown. Additional studies are needed to assess the properties and prognostic significance of SOX9 in pancreatic cancer using other biological models.</t>
  </si>
  <si>
    <t>Background: Pancreatic adenocarcinoma (PAAD), often referred to as the “king of cancers,” remains poorly understood in terms of the regulatory mechanisms involving brown adipocytes (BAs). Methods: Bioinformatics approaches were employed to explore the role of BAs in PAAD progression, utilizing transcriptomic data from public databases. Prognostic genes were identified through differential expression analysis, univariate Cox regression, and machine learning. A risk model categorizing patients into high- and low-risk groups was developed, accompanied by a nomogram. Functional analysis, immune microenvironment profiling, somatic mutation analysis, and drug sensitivity testing were performed, with further validation via gene localization, immunohistochemistry, and clinical sample analysis. Results: Six prognostic genes (SERPINB5, CALU, TFRC, LY6D, SFRP1, and GBP2) were identified, with the model and nomogram exhibiting robust predictive performance. Notable differences between the high- and low-risk groups were found in immune pathways, cell infiltration, tumor mutational burden, and drug sensitivity (e.g., axitinib). Conclusions: SERPINB5, SFRP1, and TFRC were highly expressed in PAAD samples, providing new insights into potential therapeutic strategies in PAAD treatment.</t>
  </si>
  <si>
    <t>Pancreatic ductal adenocarcinoma (PDAC) is a formidable challenge in modern medicine, characterized by its insidious progression, early systemic metastasis, and alarmingly low survival rates. Given its clinical challenges, improving detection strategies for PDAC remains a critical area of research. This study has used advanced computational approaches to predict pancreatic adenocarcinoma-associated target genes using transcriptomics datasets. Predictive machine learning models were trained using the identified gene signatures, highlighting their potential relevance for future research into diagnostic strategies for PDAC. A total of thirteen differentially expressed genes (DEGs) associated with PDAC were identified, of which twelve were upregulated (CEACAM5, CEACAM6, CTSE, GALNT5, LAMB3, LAMC2, SLC6A14, TMPRSS4, TSPAN1, ITGA2, ITGB6, and POSTN) and one was down regulated (IAPP). These DEGs are all linked to cancer-associated pathways and potentially play a role in the growth and development of cancer. Furthermore, virtual screening evaluated the upregulated SLC6A14 gene-encoded protein for therapeutic repurposing, revealing promising candidates for PDAC treatment. This study offers exploratory insights into gene expression patterns and molecular biomarkers that may inform future research to improve PDAC prognosis and therapeutic development and provide the repurposed drug candidate for further exploration.</t>
  </si>
  <si>
    <t>In the present study, novel diagnostic and prognostic biomarkers of pancreatic ductal adenocarcinoma (PDAC) were investigated. Significant overexpression of peroxiredoxin 3 (PRX3), a mitochondrial protein involved in oxidative stress resistance, was found in PDAC lesions. Its protein and extracellular vesicle (EV)-incorporated mRNA were secreted from pancreatic cancer cells and elevated in the blood serum of PDAC patients. Furthermore, higher blood levels of PRX3, especially its EV mRNA, were associated with cancer progression, metastasis, and poor patient survival. The detection of PRX3 in PDAC may help with prognostic stratification if applied in combination with Span-1 and DUPAN-2. PRX3 protein and EV mRNA are novel early biomarkers for PDAC diagnosis and prognosis refinement.</t>
  </si>
  <si>
    <t>Pancreatic neuroendocrine tumors (PanNETs) often have low malignancy, but some develop distant metastasis or recurrence. This study aimed to investigate the prognostic utility of a Ki-67 index 10% cut-off using clinicopathological and multiomics analyses. Eighty-seven resected PanNETs were classified as G1, G2-low, G2-high, and G3 according to the World Health Organization classification, incorporating a 10% Ki-67 threshold. These groups comprised 29 (33%), 33 (38%), 16 (18%), and 9 (10%) patients, respectively. Comprehensive analyses evaluated tumor characteristics and mutation profiles across the groups. Significant differences in tumor size, recurrence, and overall survival were observed between the G2-low and G2-high groups. Genomic profiling of 19 samples revealed that the G3 (4 patients) and G2-high (6 patients) groups showed greater tumor mutation burdens and more driver gene mutations than the G2-low (6 patients) and G1 (3 patients) groups. Gene expression profiling revealed distinct patterns between the G3/G2-high and G2-low/G1 groups, with the oncogene SERPINA1 significantly upregulated in the G3/G2-high group. The multiomics approach identified key genes, emphasizing the significance of the Ki-67 index 10% cut-off in predicting tumor behavior. The findings support using the Ki-67 index of 10% as a critical threshold for stratifying PanNETs and guiding prognosis and treatment.</t>
  </si>
  <si>
    <t>Background: Pancreatic ductal adenocarcinoma (PAAD) remains one of the most lethal malignancies, with a 5-year survival rate below 10%. TCDD-inducible poly (ADP-ribose) polymerase (TIPARP) is aberrantly expressed in various tumors, but its mechanistic role and clinical significance in pancreatic cancer remain unclear.
Methods: We analyzed TIPARP expression patterns and prognostic relevance by integrating data from the TCGA-PAAD (n = 178) and GTEx (n = 171) databases. Single-cell RNA sequencing, immune infiltration profiling, and Mendelian randomization analyses were conducted to assess cell-type specificity and causal relationships. The biological functions of TIPARP were validated through in vitro assays, and downstream mechanisms were explored via pathway enrichment analysis.
Results: TIPARP was significantly upregulated in pancreatic cancer tissues and correlated with worse overall survival (P = 5.9e - 3) and progression-free survival (P = 0.01), serving as an independent prognostic risk factor. A TIPARP-based nomogram exhibited strong predictive performance (C-index = 0.666; 5-year AUC = 0.885). Single-cell transcriptomics identified fibroblasts as the primary TIPARP-expressing cell type. Immune profiling revealed that high TIPARP expression was associated with altered immune cell infiltration and positively correlated with immune checkpoint molecules such as PD-L1 and TIM-3. Mendelian randomization confirmed a causal association between genetically predicted TIPARP expression and increased PAAD risk (OR = 1.511, P = 0.008). Functional assays showed that TIPARP promotes cell proliferation, migration, and invasion, while pathway analysis implicated the PI3K-Akt and ECM-receptor interaction signaling cascades.
Conclusion: TIPARP is a novel independent prognostic biomarker and potential therapeutic target in pancreatic cancer. It contributes to tumor progression by promoting an immunosuppressive microenvironment and activating pro-tumorigenic signaling. These findings highlight TIPARP as a promising candidate for precision medicine and combination immunotherapy in PAAD.</t>
  </si>
  <si>
    <t>Background
Recent studies have increasingly reported abnormal glutathione (GSH) metabolism within the tumor microenvironment across various solid tumors. However, the specific mechanisms underlying aberrant GSH metabolism in pancreatic cancer (PC) remain unclear. This study aims to investigate the prognostic significance of GSH metabolism-related genes in PC and to identify key molecular targets, thereby providing novel perspectives for targeted PC therapy.
Methods
The GSH metabolism gene set was retrieved from the KEGG database. Utilizing single-cell transcriptomic data from the GSE205049 dataset, this study analyzed the variation in GSH metabolic signaling intensity across distinct cell types within the tumor microenvironment of PC. Additionally, transcriptomic data from multiple repositories, including TCGA, ICGC, and GEO, comprising a total of 930 patients with PC, were integrated to construct a prognostic molecular classifier related to GSH metabolism. Furthermore, the role of the key gene GSTA4 in PC was experimentally validated through a series of in vitro assays.
Results
Significant differences in GSH metabolic signaling intensity were observed across various cell types in both normal pancreatic and PC tissues. A prognostic signature comprising six GSH metabolism-related genes (GSTA5, PGD, IDH2, GSTA4, GPX2, and GPX3) was established, wherein a high-risk score was associated with a poorer patient prognosis. Notably, GSTA4 expression was significantly reduced in PC tissues, and higher GSTA4 levels were linked to a favorable prognosis. In vitro functional analyses demonstrated that GSTA4 overexpression markedly inhibited PC cell proliferation and migration.
Conclusion
The GSH metabolism-associated prognostic signature developed in this study effectively identifies high-risk patients with PC. As a prognostic protective factor, GSTA4 exhibits downregulated expression in PC tissues and suppresses tumor proliferation and migration, highlighting its potential as a therapeutic target.</t>
  </si>
  <si>
    <t>Background
Pancreatic cancer (PaCa) is a deadly malignancy that is often diagnosed at an advanced stage, limiting treatment and reducing survival. There is an urgent need for convenient and accurate diagnostic markers for the early detection of PaCa.
Methods
In this multicenter case-control study, we performed transcriptome analysis of 673 platelet samples from different in-house and public cohorts. RNA sequencing and RT-qPCR were used to discover and validate potential platelet biomarkers. A multi-gene signature was developed using binomial generalized linear model and independently validated in multicenter cohorts.
Results
Two platelet RNAs, SCN1B and MAGOHB, consistently showed robust altered expression patterns between PaCa and healthy controls across cohorts, as confirmed by both RNA sequencing and RT-qPCR. The diagnostic two-RNA signature, PLA2Sig, demonstrated remarkable performance in detecting PaCa, with area under the receiver operating characteristic curve (AUC) values of 0.808, 0.900, 0.783, and 0.830 across multicenter cohorts. Furthermore, PLA2Sig effectively identified resectable stage I&amp;II PaCa cases with an AUC of 0.812. Notably, PLA2Sig outperformed the traditional serum markers carcinoembryonic antigen and carbohydrate antigen 19-9 in distinguishing PaCa from healthy controls, and is complementary to established blood-based screening biomarkers.
Conclusion
These findings provide preliminary but promising evidence for the potential utility of platelet RNAs as an alternative non-invasive liquid biopsy tool for the early detection of PaCa.</t>
  </si>
  <si>
    <t>The majority of neuroendocrine neoplasms in pancreas are non-functional pancreatic neuroendocrine tumors (NF-PanNETs), which exhibit a high occurrence of distant metastases with limited therapeutic options. Here, we perform a comprehensive molecular characterization of 108 NF-PanNETs through integrative analysis of genomic, transcriptomic, proteomic, and phosphoproteomic profiles. Proteogenomic analysis provides functional insights into the genomic driver alterations of NF-PanNETs, revealing a potential mediator of MEN1 alterations using Men1-conditional knockout mice. Machine-learning-based modeling uncovers a three-protein signature as an independent prognostic factor, which is validated by an independent external cohort. Proteomic and phosphoproteomic-based stratification identifies four subtypes with distinct molecular characteristics, immune microenvironments, and clinicopathological features. Drug screening using patient-derived tumor organoids identifies cyclin-dependent kinase (CDK) 5 and Calcium Voltage-Gated Channel Subunit Alpha1 D (CACNA1D) as ubiquitous and subtype-specific targets, respectively, with in vivo validation using xenograft models. Together, our proteogenomic analyses illustrate a comprehensive molecular landscape of NF-PanNETs, revealing biological insights and therapeutic vulnerabilities.</t>
  </si>
  <si>
    <t>ackground
The pancreatic cancer-associated fibroblasts (pCAFs) are among the most active components of the pancreatic ductal adenocarcinoma (PDAC). The pCAFs being of mesenchymal stem/stromal cell origin, interact directly with tumor stromal elements, modulate tumor development, and are involved in the formation of pre-metastatic niches that result in unsatisfactory PDAC treatment outcomes. This study aimed to develop an innovative approach for the treatment of desmoplastic pancreatic carcinoma via intracellularly targeted exosomes derived from pCAFs and from mesenchymal stem cells (MSCs) transduced with the suicide gene – yeast cytosine deaminase::uracil phosphoribosyl transferase (yCD::UPRT).
Methods
pCAFs were isolated from four PDAC tumor specimens and MSCs from various tissues. Their transduction with yCD::UPRT gene produce homogenous gene transduced cell populations capable of secreting suicide gene exosomes. Both gene- transduced and naive cells and their exosomes underwent characterization by biophysical, biochemical, microscopic, and LC–MS/MS proteomic methods. Tumor cell-killing functionality was assessed using three pancreatic cancer cell lines. The killing efficacy of combined suicide gene exosomes of MSCs and pCAFs was measured in a mixture of pCAFs and MIA PaCa-2 cells as a simulated desmoplastic pancreatic tumor in vitro.
Results
MSCs and pCAFs suicide gene exosomes act as cancer cell-targeted drugs, effectively killing pancreatic carcinoma cells. Exosomes intracellular convert the non-toxic prodrug 5-fluorocytosine into cytotoxic 5-fluorouracil and its metabolites in a dose-dependent manner. In experiments simulating the desmoplastic microenvironment of PDAC, we have found that the suicide gene exosomes from both cells conjugated with prodrug effectively target and inhibit the growth of simulated PDAC.
Conclusion
Exosomes containing the yCD::UPRT gene from pCAFs and MSCs function as “Trojan horse” therapies, efficiently and dose-dependently eliminating pancreatic cancer cells. PDAC environment-targeted yCD::UPRT-gene exosomes from MSCs and pCAFs show promise for a novel PDAC treatment.</t>
  </si>
  <si>
    <t>Purpose:
Intraductal papillary mucinous neoplasms (IPMN) occur in 5% to 10% of the population, but only a small minority progress to pancreatic ductal adenocarcinoma (PDAC). The lack of accurate predictors of high-risk disease leads to both unnecessary operations for indolent neoplasms and missed diagnoses of PDAC. Digital spatial RNA profiling (DSP-RNA) provides an opportunity to define and associate transcriptomic states with cancer risk.
Experimental Design:
We performed whole-transcriptome DSP-RNA profiling on 10 IPMN specimens encompassing the spectrum of dysplastic changes from normal duct to cancer. Epithelial regions within each tissue were annotated as normal duct, low-grade dysplasia, high-grade dysplasia, or invasive carcinoma. The resulting digital gene expression data were analyzed with R/Bioconductor.
Results:
Our analysis uncovered three distinct epithelial transcriptomic states—“normal-like” (cNL), “low risk” (cLR), and “high risk” (cHR)—which were significantly associated with pathologic grade. Furthermore, the three states were significantly correlated with the exocrine, classical, and basal-like molecular subtypes described in PDAC. Specifically, exocrine function diminished in cHR, classical activation distinguished neoplasia (cLR and cHR) from cNL, and basal-like genes were specifically upregulated in cHR. Intriguingly, markers of cHR were detected in normal duct and low-grade dysplasia regions from specimens with PDAC but not from specimens containing only low-grade IPMN.
Conclusions:
DSP-RNA of IPMN revealed low-risk (indolent) and high-risk (malignant) expression programs that correlated with the activity of exocrine and basal-like PDAC signatures, respectively, and distinguished pathologically low-grade specimens from malignant specimens. These findings contextualize IPMN pathogenesis and have the potential to improve risk stratification.</t>
  </si>
  <si>
    <t>Renal cell carcinoma (RCC) is often associated with metabolic disorders such as type 2 diabetes mellitus (T2DM) and hypertension. While existing research has established connections between these metabolic conditions and RCC, the underlying mechanisms driving RCC followed by pancreatic metastasis remain incompletely understood. Therefore, our study aimed to investigate the complex interplay between metabolic disorders (type 2 diabetes and hypertension) and malignancies (renal cell carcinoma and pancreatic cancer). To investigate the hidden link, we performed an integrative transcriptomic analysis. The analysis focuses only on T2DM and hypertension to identify a connection with the RCC pathway. Our analysis revealed that 190 significantly upregulated genes, of which MET emerged as a master regulator in RCC, while KRAS was the key regulator in pancreatic cancer. Furthermore, we identified key microRNAs (has-mir-1-3p, has-mir-16-5p, and has-mir-455-3p) and transcription factors (MBD1, TFDP1, and KLF9) regulate these targets. Additionally, we identified and validated CDC42, PTPN11, TGFB3, and MET as potential prognostic or theragnostic biomarkers. MET, KRAS, and PIK3CD emerged as the most promising therapeutic targets against a panel of 28 repurposable inhibitory drugs. The genetic and immune association suggested that CD8 + T cells are the key immune infiltrate significantly associated with poor survival outcomes in RCC and pancreatic cancer patients. Mutational analysis further highlighted the significance of KRAS G12C, G12V, and G12D mutations, which were common between RCC and pancreatic metastasis. Our study provides critical insights into the statistically significant associations between metabolic disorders and malignancies, emphasizing the potential of tailored therapies alongside shared therapies in managing RCC and its progression to pancreatic metastasis.</t>
  </si>
  <si>
    <t>Pancreatic cancer (PC) is one of the most tremendously malignant cancers with a poor prognosis, especially when it advances to metastasis. Besides, PC patients have encountered resistance to recent therapeutic approaches. In recent work, we effectively determined ANKRD22 by re-analyzing RNA-seq datasets from cell lines and human tissues deriving from PC. We demonstrated that ANKRD22 expression was remarkably high in the PC group compared to the normal group at both gene expression and protein levels. ANKRD22 resulted in a worse overall survival (OS) rate of PC patients (HR = 1.7, p = 0.0082). Intriguingly, ANKRD22 was statistically highly expressed in the mutated KRAS group relative to the wildtype group (p &lt; 0.05). Similarly, compared to the wildtype TP53, in the mutated TP53, ANKRD22 also significantly expressed (p &lt; 0.05); their concurrent expression, ANKRD22 and KRAS; ANKRD22 and TP53 exacerbated the survival outcome relative to the co-expression of low ANKRD22 and unaltered genes (p &lt; 0.001; HR &gt; 2.6). We explored the potential pathways and biological processes ANKRD22 might not only contribute to promoting PC, including cell-cycle regulation, E2F1 targets, and apoptosis but also foster the dissemination of PC by involve in invasion and migration processes. In the investigation of drugs that might target ANKRD22, we figured out fostamatinib. Molecular docking and molecular dynamic simulation (MDs) techniques provided extensive insights into the binding mode of ANKRD22 and fostamatinib. ANKRD22 exhibited strong binding affinity (ΔG = -7.0 kcal/mol in molecular docking and ∆Gbind = -38.66 ± 6.09 kcal/mol in MDs). Taken together, ANKRD22 could be a promising theragnostic target that might be inhibited by fostamatinib, thereby suppressing PC growth.</t>
  </si>
  <si>
    <t>Pancreatic ductal adenocarcinoma is among the deadliest cancers, with a poor prognosis. Viro-immunotherapy using oncolytic viruses represents a promising treatment. However, pancreatic ductal adenocarcinoma from different patients responds variably to these therapies, highlighting the need for predictive biomarkers. This study aimed to identify gene expression profiles that predict responses to oncolytic viruses. Patient-derived organoids (PDOs) from ten pancreatic ductal adenocarcinoma patients were evaluated for sensitivity to Newcastle disease virus (NDV), reovirus (RV), measles virus, and a gorilla-derived adenovirus. The sensitivity data revealed heterogeneous responses, with nine of ten PDOs being sensitive to at least one virus. The sensitivity of PDOs was correlated with their baseline transcriptome, resulting in gene expression profiles associated with sensitivity to each oncolytic virus. Gene Ontology analysis of the gene expression profiles revealed that intracellular aberrations, particularly those involved in embryonic development, were primary determinants of sensitivity. Additionally, for some oncolytic viruses (OVs), the gene expression profiles linked to sensitivity were associated with genes regulating cell cycle, metabolism, and cell proliferation. Screening tumors for these gene profiles may aid in selecting effective viral treatments for pancreatic ductal adenocarcinoma, providing the stepping stone toward personalized viro-immunotherapy.</t>
  </si>
  <si>
    <t>Pancreatic cancer (PCa) is one of the malignant tumors with an extremely poor prognosis. Rare biomarkers exist for predicting the outcomes of PCa patients. This study aimed to develop a nomogram model based on serum microRNA-24 (miR-24) and clinicopathological factors to predict overall survival (OS) and treatment response to conventional adjuvant chemotherapy (ACT) in patients with PCa. This retrospective study included 296 patients with PCa who underwent radical resection and were followed up every three months. The serum levels of miR-24 were analyzed with real- time polymerase chain reaction, and the clinicopathological information relevant to the patients was extracted from the medical center. By combining miR-24 with some clinicopathological factors associated with prognosis, a nomogram model was developed to predict the OS of patients with PCa. Patients with elevated miR-24 levels exhibited significantly poorer OS compared to those at low risk (P &lt; 0.0001). miR-24 was an independent predictor of OS regardless to the patients’ age, gender, and clinical pathological characteristics. It demonstrated remarkable predictive power, with an AUC of 0.82, surpassing CA19-9 (AUC: 0.61), CA125 (AUC: 0.59), CA50 (AUC: 0.51) and CEA (0.56). When miR-24 was integrated with TNM stage, CA19-9 and CA125 in a nomogram, the prognostic accuracy was notably enhanced compared to individual factors. Furthermore, patients classified into the high-risk group who received post-operative ACT showed superior outcomes in both OS and two-year survival compared to those who did not receive ACT (P &lt; 0.0001). A serum miR-24-based nomogram may serve as a powerful tool for predicting risk and prognosis in patients with resected pancreatic cancer, thus facilitating personalized clinical decision-making.</t>
  </si>
  <si>
    <t>Oncolytic viruses (OVs) represent a promising nanomedicine strategy for cancer therapy, yet their clinical application-particularly via oral administration-remains challenging due to degradation by digestive enzymes and neutralization by antibodies in the gastrointestinal tract. To address this, we developed a biomineralized cancer membrane-coated oncolytic adenovirus (CaCO3@CM-OA) with enhanced resistance to enzymatic and immune clearance, significantly improving tumor-targeting efficiency. In colorectal and pancreatic cancer models, this engineered virus induced potent anti-tumor effects via G2/M phase arrest, mediated by p53 phosphorylation and p21 upregulation, while suppressing epithelial-mesenchymal transition (EMT) through downregulation of N-cadherin, vimentin, and α-SMA. Furthermore, the virus triggered multimodal regulated cell death, including mitochondrial apoptosis, autophagy, and necroptosis, accompanied by immunogenic cell death (ICD) markers such as ATP release, calreticulin exposure, and HMGB1 translocation, indicating robust immune activation. Transcriptomic analysis further revealed downregulation of pro-survival genes (e.g., RHBDD2) and modulation of proliferation-related (e.g., ZMYND10, CDC27, ST7) and endocytosis-related (SNX11) genes, elucidating its multifaceted mechanism. This study highlights the potential of biomineralized OVs to overcome oral delivery barriers and enhance therapeutic efficacy in gastrointestinal cancers. By inducing synergistic cell death and immune activation, this strategy provides a foundation for clinical translation and identifies novel molecular targets for future investigation. Our findings underscore the feasibility of engineered oral OV formulations to improve treatment outcomes in intestinal malignancies.</t>
  </si>
  <si>
    <t>Pancreatic ductal adenocarcinoma (PDAC) is associated with poor prognosis and high mortality rates, necessitating the identification of reliable biomarkers for patient stratification. This study investigates the prognostic significance and biological functions of tertiary lymphoid structures (TLS) in PDAC. We analyzed clinical data from 65 PDAC patients and RNA sequencing data from The Cancer Genome Atlas (TCGA) to evaluate the presence of TLS and its impact on overall survival (OS) and recurrence-free survival (RFS). Our results demonstrate that patients with intratumoral TLS (iTLS+) exhibit significantly improved OS and RFS compared to those without iTLS (iTLS-). Additionally, the presence of TLS correlates with enhanced immune cell infiltration, including increased levels of B cells, T cells, and plasma cells, suggesting a more active anti-tumor immune response in the TLS+ group. Furthermore, we found significant differences in gene expression between TLS+ and TLS- groups, particularly in pathways related to tumor proliferation and immune regulation. Notably, our findings indicate that the mutation frequency of key oncogenes, such as TP53, differs significantly between these groups, potentially influencing patient outcomes. This study underscores the potential of TLS as a prognostic biomarker in PDAC and highlights their role in modulating the tumor microenvironment. Our findings pave the way for further research into TLS-targeted therapeutic strategies aimed at improving the clinical management of pancreatic cancer.</t>
  </si>
  <si>
    <t>Neoadjuvant chemotherapy can down-size or down-stage tumors, minimize post-surgical recurrence risk, or even replace surgery when deployed appropriately for patients with gastrointestinal cancers. However, accomplishing these goals is rate-limited by all-comer treatment protocols, median arm-based comparisons in clinical trials, and the persisting omission of precision approaches for cytotoxic agents. Despite heterogeneity in benefit from standard-of-care regimens, mounting biological data support the presence of actionable sensitivities or potentially targetable dependencies in most tumors. Conceptually, such tumor vulnerabilities could be a game changer. In treatment-resistant malignancies (biliary tract cancer and pancreatic ductal adenocarcinoma), individualized neoadjuvant treatment may increase the curative surgery frequencies that currently occur only in a minority of patients. For more treatment-sensitive gastrointestinal cancers, tailored chemotherapy strategies might reduce the need for high-intensity regimens, minimize post-surgical morbidity, and allow dose de-escalation for selected patients without compromising oncological outcomes. Personalizing chemotherapy strategies remains inferential from comparing outcomes of molecularly distinct patients receiving a single treatment or unselected patients (with comparable baseline characteristics) on different regimens. We discuss the critical importance of harnessing tumor biology to develop and implement predictive signatures for personalized neoadjuvant chemotherapy (alone or in combination with other modalities). This includes exploiting transcriptomics to retrospectively understand the molecular basis of treatment outcomes from patient biopsies, identifying existing agents to replace or supplement current standard of care for those unlikely to respond, and matching novel preclinical treatments to potential responder patients. Deploying mechanistically distinct cytotoxic regimens against gastrointestinal tumors with unique predispositions for DNA damage tolerance is a necessity for boosting neoadjuvant outcomes.</t>
  </si>
  <si>
    <t>Identifying the adaptive mechanisms of metastatic cancer cells remains an elusive question in the treatment of metastatic disease, particularly in pancreatic cancer (pancreatic adenocarcinoma, PDA). A loss-of-function shRNA targeted screen in metastatic-derived cells identified Gstt1, a member of the glutathione S-transferase superfamily, as uniquely required for dissemination and metastasis, but dispensable for primary tumour growth. Gstt1 is expressed in latent disseminated tumour cells (DTCs), is retained within a subpopulation of slow-cycling cells within existing metastases, and its inhibition leads to complete regression of macrometastatic tumours. This distinct Gstt1high population is highly metastatic and retains slow-cycling phenotypes, epithelial–mesenchymal transition features and DTC characteristics compared to the Gstt1low population. Mechanistic studies indicate that in this subset of cancer cells, Gstt1 maintains metastases by binding and glutathione-modifying intracellular fibronectin, in turn promoting its secretion and deposition into the metastatic microenvironment. We identified Gstt1 as a mediator of metastasis, highlighting the importance of heterogeneity and its influence on the metastatic tumour microenvironment.</t>
  </si>
  <si>
    <t>Mechanistic experimental study</t>
  </si>
  <si>
    <t>Pancreatic ductal adenocarcinoma (PDAC) is a global health challenge and remains one of the most lethal malignancies; there are only a few therapeutic options. However, significant efforts have led to the identification of major genetic factors that drive the progression and pathogenesis of PDAC. Notably, the research and application of molecular targeted therapies and immunotherapies have rapidly increased and facilitated great progress in the treatment of many malignant tumors, additional targeted therapies and immunotherapy based on next-generation sequencing results provide new opportunities for the diagnosis and treatment of pancreatic tumors. Immune checkpoint inhibitors are also now being incorporated as PDAC therapies, and combinations of molecularly targeted therapies with immunotherapies are emerging as strategies for boosting the immune response. The investigation of biomarkers of a response or primary resistance to immunotherapies is also an emerging research area. Herein, we further discuss the recent technological advances that continue to expand our understanding of PDAC complexity. We discuss the advancements expected in the near future, including biomarker-driven treatments and immunotherapies. We presume that the clinical translation of these research efforts will improve the survival outcomes of this challenging disease, which are currently dismal.</t>
  </si>
  <si>
    <t>Background and aims: Gemcitabine-based treatment is normally used for pancreatic ductal adenocarcinoma (PDAC). Genetic polymorphisms of the Kirsten rat and novel oncogene homologue (KRAS) variant contribute to the survival and prognosis of patients with PDAC. We aimed to reveal a potential gene signature against the background of KRAS mutations in PDAC after gemcitabine-based treatment.
Methods: In this study, 35 PDAC patients were enrolled for analysis. The highly mutated genes were screened out. K‒M survival plots were then used to compare the effects of different KRAS variants on survival. The total expression data related to different KRAS genetic variants and PDAC samples treated with gemcitabine were extracted from the Cancer Genome Atlas Program (TCGA) and the Gene Expression Omnibus (GEO), respectively. The differentially expressed genes (DEGs) were identified, and the Gene Set Enrichment analysis (GSEA) was then performed. The hub genes between the selected TCGA and GEO data sets were extracted. K-M analysis and Linkomics-based method were used to evaluate the prognostic value of the hub genes. GSEA and the Tumor Immune Dysfunction and Exclusion (TIDE) database-based analysis were also employed.
Results: KRAS Glycine (G) 12 Arginine (R) mutations are associated with shorter Progression-Free-Survival (PFS) than the other two KRAS mutational types. Five hub genes were screened out according to the above method. After the K‒M analysis, only SERPINA3 was identified as a hub gene according to the overall survival results (p &lt; 0.05). The linkomics results indicated that the higher expression of the hub gene was positively correlated with KRAS mutations. GSEA and TIDE revealed that they were correlated with Cluster of Differentiation 4 Positive T Cell (CD4+ T cell) activation in opposite directions.
Conclusions: SERPINA3 overexpression and KRAS G12R were together identified as novel gene signatures to predict poor PFS of PDAC patients receiving gemcitabine-based treatment.</t>
  </si>
  <si>
    <t>Background: Pancreatic ductal adenocarcinoma (PDAC) is a highly aggressive neoplasm often diagnosed at advanced stages. Immune checkpoint molecules, particularly programmed cell death protein-1 (PD-1) and its ligand PD-L1, are pivotal in tumor immune evasion. Genetic polymorphisms in PD-1/PD-L1 and their soluble isoforms (sPD-1/sPD-L1) may influence individual susceptibility to cancer and disease progression. Therefore, this study was conducted to examine the correlation between PD-1/PD-L1 gene polymorphisms, serum levels of sPD-1/sPD-L1, and their association with PDAC susceptibility, severity, and prognostication. Methods: This case-control study was performed with 150 PDAC patients and 150 controls. Clinical and laboratory data, including tumor markers (CA19-9 and CEA), were recorded. Allele-specific PCR was utilized to genotype PD-1 (rs6749527 and rs7421861) and PD-L1 (rs2297136, and rs4143815). sPD-1/sPD-L1 were quantified with ELISA. Mapping of the Kaplan-Meier survival curve of mutant genes was performed. Results: The rs7421861 AG and GG and rs4143815 GG genotypes, together with their G-alleles, were linked to increased PDAC risk and greater tumor burden. In contrast, the rs2297136 GG genotype and G-allele conferred protection against PDAC development. Serum sPD-L1 levels, rather than sPD-1, were markedly elevated in PDAC patients, progressively increased with tumor grade, and correlated with tumor markers. Also, higher PD-L1 gene expression was associated with lower overall survival. Conclusions: PD-1/PD-L1 genetic variants, particularly rs7421861 and rs4143815, along with sPD-L1 levels, correlate with PDAC susceptibility and disease severity. These findings endorse the prospects of integrating immune checkpoint genetic variants and soluble biomarkers for early identification, risk stratification, prognostication, and personalized therapeutic strategies in PDAC management.</t>
  </si>
  <si>
    <t>Background: Cancer is marked by rapid abnormal cell growth, leading to high mortality. The human Ribonuclease K (RNASEK) gene is involved in various cellular processes, such as viral infection, immune response, and maintaining cellular homeostasis. RNASEK, found in metazoans, contributes to tumor development, but the lack of systemic pan-cancer investigation into the diagnostic and prognostic function of RNASEK, epigenetic regulation, and interaction with the immune cell infiltration remains unclear. This study investigated RNASEK as a potential pan-cancer biomarker.
Methodology: Public databases such as Tumor Immune Estimation Resource (TIMER), Gene Expression Profiling Interactive Analysis (GEPIA), and University of Alabama at Birmingham Cancer Data Analysis Portal (UALCAN) assessed RNASEK expression patterns. Gene Expression Omnibus (GEO) datasets validated these expressions. UALCAN examined RNASEK's expression differences, DNA methylation, and clinical features. TIMER analyzed SNHG8 expression about immune cell infiltration, while prognosis was evaluated through GEPIA, UALCAN, and Kaplan-Meier (KM) Plotter. cBioPortal reviewed the genetic alterations of RNASEK.
Results: Our study revealed a significant upregulation of RNASEK (P &lt; 0.05) in six cancers: bladder (BLCA), cholangiocarcinoma (CHOL), esophageal (ESCA), head/neck squamous cell (HNSC), liver (LIHC), and thyroid (THCA). This was accompanied by notable hypomethylation in BLCA, HNSC, LIHC, and Uterine Corpus Endometrial Carcinoma (UCEC), associated with increased RNASEK expression. Significant differences (P &lt; 0.05) were noted between stage 1 and stage 3 in ESCA, HNSC, and THCAas well as significant differences (P &lt; 0.05) in HNSC between African-American and Asian populations. Additionally, age-related expression differences were significant (P &lt; 0.05) in HNSC across young (21-40 years), middle-aged (41-60 years), and older (61-80 years) groups. A weak positive correlation (P &lt; 0.05) existed between RNASEK expression and various immune cell infiltrations such as B cells, CD8+ T-cells, CD4+ T-cells, macrophages, neutrophils, and dendritic cells in patients with BLCA, ESCA, HNSC, and LIHC, while THCA presented moderate negative correlations with CD4+ T-cells and neutrophils. Moreover, High RNASEK expression indicated a good prognosis in pancreatic adenocarcinoma (PAAD) (hazard ratio (HR) 0.49, P = 0.0007). RNASEK was altered in less than 1% (95 samples out of 10,967 samples) across various tumor types. The highest alteration rates were identified as significant deletions in miscellaneous neuroepithelial tumors, one case out of 31 cases (3.23%), amplifications in sarcoma, four cases out of 255 cases (1.96%), and mutations in endometrial cancer, which is two cases out of 586 (0.34%).
Conclusions: In conclusion, this study’s pan-cancer analysis revealed that RNASEK could be a potential diagnostic biomarker in six cancer types, including BLCA, CHOL, ESCA, HNSC, LIHC, and THCA, and as a prognostic biomarker in PAAD.</t>
  </si>
  <si>
    <t>Background: In the present study, we intended to discover predictive or prognostic factors of pancreatic ductal adenocarcinoma (PDAC). We intended to investigate the differences between PDAC cases that are treated with upfront surgery (UFS) and surgery after neoadjuvant FOLFIRINOX chemotherapy (NAT), and cases with good and poor responses to NAT, using digital spatial profiling (DSP) and immunohistochemical (IHC) analysis.
Methods: Forty-eight PDAC cases that were surgically resected with or without NAT were included. A tissue microarray was constructed for DSP and IHC. Pathological tumor regression to NAT was graded based on the College of American Pathologists (CAP) system.
Results: Between the UFS and NAT groups, there were no significant differentially expressed genes in all cell types. In the NAT group, MFAP4 and EGR3 were upregulated in CAP 2 in pan CK- and CD45-negative cells. Gene set enrichment analysis of CD45-positive cells showed that genes related to B or T cell-associated pathways were enriched in CAP 2, which correlated with the IHC; higher CD3-, CD4-, and CD8-positive cell densities in CAP 2. Multivariate analysis revealed age, high monocyte infiltration, and high CD68-positive cell infiltration as independent prognostic factors for overall survival.
Conclusions: Increased expression of MFAP4 and EGR3 as well as high CD3-, CD4-, and CD8-positive cell infiltration may be predictive markers of the NAT response in PDAC. Additionally, high monocyte infiltration and high CD68-positive cell infiltration could serve as prognostic markers for PDAC.</t>
  </si>
  <si>
    <t>In most solid tumors, hypoxia constitutes a defining microenvironmental feature that reprograms malignant cells into a highly metastatic state by driving cellular plasticity and exacerbating chromosomal instability (CIN). However, the mechanisms by which cancer cells concurrently co-opt these elements of hypoxic adaptation to promote metastasis remains poorly understood. Here, we report that hypoxia promotes metastasis by suppressing the JmjC-containing histone lysine demethylase Kdm8. CRISPR/Cas9-mediated targeting of Kdm8 in a Kras;Trp53-driven mouse model of pancreatic ductal adenocarcinoma (PDA) robustly rewires the malignant cell transcriptomic programs, leading to a profound loss of the epithelial morphology and widespread metastatic disease. In PDA patients, a high KDM8-induced gene signature is associated with reduced metastatic burden and better survival in advanced disease. Notably, Kdm8 suppression in normoxia recapitulates key aspects of the global epigenetic and transcriptomic rewiring, mitotic spindle defects, and CIN induced by hypoxia. Moreover, disruption of Kdm8's demethylase activity phenocopies Kdm8 loss, whereas expression of hypermorphic Kdm8 variants resistant to hypoxic suppression markedly reduces metastasis beyond the levels achieved by the wildtype protein. Through the suppression of Kdm8 demethylase function, hypoxia unleashes a potent metastatic program by simultaneously advancing cellular plasticity and CIN.</t>
  </si>
  <si>
    <t>Background: Pancreatic ductal adenocarcinoma (PDAC) is accompanied by endocrine dysfunction, particularly involving dysregulation of the insulin and insulin-like growth factor (IGF) signaling pathways. Clinical manifestations such as hyperglycemia and insulin resistance are common and have been linked to aberrant expression of insulin-like growth factor-binding proteins (IGFBPs). However, the specific roles and mechanisms of IGFBP family genes in PDAC remain unclear.
Method: We conducted a multi-dimensional integrative analysis using publicly available PDAC cohorts, stratifying patients based on IGFBP gene expression profiles. A prognostic model was constructed to classify patients into risk groups. To explore the biological mechanisms underlying IGFBP involvement in PDAC, we further incorporated single-cell transcriptomic sequencing and spatial transcriptomic data to investigate the relationship between IGFBP expression and the tumor immune microenvironment.
Result: Our prognostic model effectively stratified PDAC patients into distinct risk categories with significant survival differences. High-risk patients demonstrated specific IGFBP expression patterns associated with aggressive tumor biology. Single-cell and spatial transcriptomic analyses revealed that IGFBP family genes modulate immune cell infiltration and spatial immune heterogeneity within the tumor microenvironment.
Conclusion: This study identified the IGFBP family genes as key modulators of PDAC progression and immune landscape remodeling. These findings supported the potential of IGFBP family genes as prognostic biomarkers and therapeutic targets, offering new insights into PDAC biology and opportunities for personalized treatment strategies.</t>
  </si>
  <si>
    <t>Purpose: Targeting tumor-associated macrophages through C-C chemokine receptor type 2 (CCR) in pancreatic ductal adenocarcinoma (PDAC) improves the efficacy of chemotherapy and restores T-cell immunity in preclinical models.
Patients and methods: We conducted a phase I/II single-institution study (NCT03496662) combining chemotherapy gemcitabine and nab-paclitaxel (GnP), CCR2/5 inhibitor BMS-813160, and nivolumab for four 28-day cycles for patients with borderline resectable (BR) or locally advanced (LA) PDAC. The recommended phase II dose of BMS-813160 was established in the 3 + 3 design. Primary endpoints were safety and objective response rate (ORR). Secondary endpoints included resection rate, median progression-free survival, and median overall survival.
Results: Eight patients were treated with GnP alone (control arm), and 32 patients (29 response evaluable) were treated at the recommended phase II dose. One instance each of grade 3 diarrhea and QTc prolongation occurred which were atrributed solely to BMS-813160. After four cycles of study treatment (N = 22), the ORR was 42% and 20% among patients with BR and LA PDAC, respectively, compared with 0% of control patients. A total of 83.3% of patients with BR and 20% of patients with LA PDAC who completed study treatment underwent surgical resection. For intent-to-treat analyses, patients with BR PDAC had a median progression-free survival and median overall survival of 11.9 and 18.2 months, respectively, whereas patients with LA PDAC had 14.7 and 17 months, respectively. Biomarker analyses showed decreased intratumoral monocytes and macrophages and enhanced T-cell proliferation and effector gene expression.
Conclusions: Neoadjuvant BMS-813160/nivolumab/GnP was well tolerated and seems to achieve comparable ORR and resectability with historical data; however, with prolonged PFS and OS in LA-PDAC patients, warranting a larger phase II study with a more efficacious CCR2-targeted therapeutic.</t>
  </si>
  <si>
    <t>Pancreatic ductal adenocarcinoma (PDAC) is a lethal solid malignancy, rapidly progressing and highly therapeutic resistant, as reflected by its very low five-year overall survival. Despite significant advancements in our understanding of its pathobiology and the molecular mechanisms driving its tumorigenesis, therapeutic options remain limited and yield only modest clinical responses. PDAC is characterized by a high genetic inter and intratumoral heterogeneity that shapes its mutational landscape and affects its response to therapies. Facing the limitations of existing preclinical models, the development of personalized medicine in PDAC has been hampered. Translational pancreatic cancer research has been accelerated by the emergence of patient-derived organoids (PDOs), in vitro models faithfully preserving genetic, transcriptomic, proteomic, and epigenetic features and heterogeneity of the parental tumors. This review presents how PDO models can revolutionize precision oncology in pancreatic cancer by prognosticating tumor response and thereby, assist clinical decision-making. Their potential as a preclinical platform for biomarker and drug discovery, as well as future directions for enhancing the therapy response predictive power of organoid-based systems are also discussed.</t>
  </si>
  <si>
    <t>Review article</t>
  </si>
  <si>
    <t xml:space="preserve">Pancreatic Ductal Adenocarcinoma (PDAC) is one of the most aggressive and lethal malignancies, driven by late diagnosis, limited therapeutic options, and high metastatic potential. Beyond their canonical roles in hemostasis, platelets have emerged as active modulators of tumor progression and promising noninvasive biomarkers. Among platelet-associated molecules, α-defensins, particularly Defensin Alpha 1/3 (DEFA1/3), have been implicated in inflammation and immunity; however, their contribution to PDAC pathogenesis remains unclear. We combined bioinformatic analysis of platelet transcriptomes with functional and in vivo zebrafish xenograft validation to investigate the impact of DEFA1/3 on PDAC aggressiveness. DEFA1/3 was significantly upregulated in PDAC-derived platelets. Defensin-enriched platelet-like particles (defensin-rich platelets, DRPs) and recombinant DEFA1/3 enhanced pancreatic cancer cell proliferation, migration, and three-dimensional growth in vitro and promoted tumor dissemination in zebrafish xenografts. Transcriptomic profiling revealed the upregulation of SPARC, KDM6A, and GATA6, whereas clinical data from The Cancer Genome Atlas (TCGA)-PDAC linked high DEFA1/3 expression to poor survival, increased immune infiltration, and activation of epithelial-mesenchymal transition (EMT). Platelet-derived DEFA1/3 acts as a functional modulator of PDAC progression, linking platelet granule content to tumor aggressiveness and highlighting a potential biomarker and therapeutic target within the platelet-tumor axis.
</t>
  </si>
  <si>
    <t>Aging is accompanied by a marked increase in cancer incidence and mortality, yet most studies still consider cellular senescence, the tumor microenvironment, and the microbiome as largely separate axes. Here, we propose an integrative triad framework in aging-related cancers in which cellular senescence, tumor microenvironment (conceptualized here as part of a broader tumor microecology), and the microbiome dynamically interact to shape tumor initiation, evolution, and treatment response. We summarize how senescent cells, via context-dependent senescence-associated secretory phenotypes (SASPs), remodel stromal, immune, and metabolic niches in aging hosts and how gut and intratumoral microbiota both induce and are reshaped by senescence. Focusing on colorectal cancer (CRC), hepatocellular carcinoma (HCC) and pancreatic ductal adenocarcinoma (PDAC), together with pan-cancer transcriptomic and microbiome analyses. We highlight disease and subtype-specific patterns in which senescence signatures, immune contexture, and microbial features co-stratify prognosis and therapeutic outcomes, and integrate pan-cancer transcriptomic and microbiome analyses to illustrate shared and divergent triad configurations across tumor types. Finally, we discuss the therapeutic implications of this triad, including timing-dependent use of senolytics and senomorphics, diet and microbiome-targeted interventions, fecal microbiota transplantation (FMT), and the ecological risks of antibiotics, particularly in multimorbid older patients. We argue that triad-informed biomarkers and trial designs integrating senescence, microenvironment, and microbiome readouts will be important for mechanism-based, age-adapted cancer prevention and therapy in older adults, especially those with CRC, HCC, and PDAC.</t>
  </si>
  <si>
    <t>Analyses of patient-derived cell lines have greatly enhanced discovery of molecular biomarkers and therapeutic targets. However, characterization of cellular morphological properties is limited. We studied cell morphologies of human pancreatic adenocarcinoma (PDAC) cell lines and their associations with drug sensitivity, gene expression, and functional properties. By integrating live cell and spatial messenger RNA imaging, we identified KRAS inhibitor-induced morphological changes specific for drug-resistant cells that correlated with gene expression changes. We then categorized a large panel of patient-derived PDAC cell lines into morphological and organizational subtypes and found differences in gene expression, therapeutic targeting potential, and metastatic proclivity. Patterns of cancer cell organization in human PDAC tissues stratified distinct gene expression signatures with clinical significance. In summary, we highlight the potential of cell morphological information in rapid, cost-effective assays to aid precision oncology efforts leveraging patient-derived in vitro models and tissues.</t>
  </si>
  <si>
    <t>Objectives: This study aims to elucidate the complex molecular and cellular landscape of pancreatic ductal adenocarcinoma (PDAC) by identifying key regulatory non-coding RNAs (ncRNAs), hub protein-coding genes, and Intercellular communication pathways that may serve as prognostic biomarkers and therapeutic targets.
Background: Pancreatic cancer remains one of the deadliest malignancies worldwide, characterized by late diagnosis, limited treatment response, and poor prognosis. Among its histological subtypes, PDAC accounts for over 80% of cases and is defined by a highly fibrotic and immunosuppressive tumor microenvironment (TME).
Methods: We performed a comprehensive bioinformatics analysis integrating multiple transcriptomic datasets from the NCBI Gene Expression Omnibus (GEO), including mRNA, miRNA, lncRNA, and circRNA profiles from PDAC and adjacent normal tissues. Differential expression analysis was conducted using GEO2R, followed by functional enrichment via DAVID. Hub genes were identified from protein-protein interaction (PPI) networks constructed using STRING and validated using GEPIA2. A competing endogenous RNA (ceRNA) network was developed to investigate regulatory ncRNA-mRNA axes. To refine these findings, single-cell RNA-seq (scRNA-seq) data were analyzed to resolve the cellular origin of hub genes and ncRNAs, and CellChat was employed to model intercellular communication within the TME.
Results: We identified several dysregulated genes and ncRNAs implicated in key oncogenic pathways, including ECM remodeling, inflammation, and immune evasion. The ceRNA network highlighted functional interactions between circRNAs, lncRNAs, and miRNAs regulating key hub genes. Single-cell analysis revealed cell-type-specific expression of hub genes-e.g., FN1 and COL11A1 in fibroblasts, CXCL8 in macrophages, and ITGA3 in ductal cells-and uncovered a macrophage-endothelial CXCL8-ACKR1 signaling axis potentially driving tumor-associated angiogenesis. Moreover, correlations with immune cell infiltration and drug sensitivity further underscored the translational relevance of the identified molecular targets.
Conclusion: Our analysis combining bulk and single-cell transcriptomics provides a multi-scale view of PDAC pathogenesis. The findings highlight the interplay between ncRNAs, hub genes, and cellular crosstalk in shaping the tumor ecosystem and suggest novel targets for precision therapeutic intervention and biomarker development.</t>
  </si>
  <si>
    <t>Cuproptosis, a novel mode of copper-dependent programmed cell death, represents a distinct mechanism separate from other established forms of cell death. The present study aimed to explore the intertumoral heterogeneity of cell death and its relationship with the tumor microenvironment (TME) in pancreatic cancer (PC). Multiple bioinformatics approaches, using multi-omics data from The Cancer Genome Atlas, Genome Tissue Expression, International Cancer Genome Consortium, Gene Expression Omnibus and Clinical Proteomic Tumor Analysis Consortium datasets, and in vitro validation were employed to comprehensively analyze the expression profile, prognostic value and immune cell infiltration of cuproptosis-related genes (CGs) in PC. The enrichment scores of five reported cell death modes were assessed by single-sample gene set enrichment analysis. The results revealed that cuproptosis exhibited the only protective effect on survival compared with other cell death modes and CDK inhibitor 2A was the core gene involved in PC cuproptosis status. The present study also evaluated the alterations in genomic backgrounds and the expression of CGs, and detected dysregulated mRNA levels, cell-free DNA levels and protein levels of CGs in PC. Subsequently, two distinct cuproptosis subtypes (CG cluster A and CG cluster B) were identified, and the potential roles of CGs in the TME, clinical features and immunotherapy response were delineated. Notably, it was observed that CG cluster B was associated with poor survival, stromal activation, immunosuppression and immunotherapy resistance in patients with PC. Furthermore, a highly accurate nomogram was developed to enhance the clinical applicability of the cuproptosis-associated risk score. A high-risk score, characterized by an increased mutation burden and stromal activation, was associated with worse survival. Furthermore, compared with the low-risk score group, a higher anti-programmed cell death protein-1 resistant-related signature was observed in the high-risk score group. These findings define a novel prognostic cuproptosis-related signature for the prediction of clinical outcomes and immunotherapy response in PC.</t>
  </si>
  <si>
    <t>Background
Pancreatic cancer (PC) represents a highly heterogeneous malignancy with poor prognosis, where precise molecular subtyping facilitates comprehensive understanding of disease progression.
Methods
Transcriptomic, methylation, and mutational data from 168 PC samples were integrated. The molecular subtypes were established and validated across 13 independent cohorts utilizing ten distinct classification methods. Prognostic genes were identified to construct predictive models through various machine learning approaches. Following the identification of A2ML1 as a key gene, its expression profile was detected using RT-qPCR, western blotting, and immunohistochemistry. We subsequently conducted functional experiments to elucidate the mechanism of A2ML1 in promoting PC progression.
Results
Through multi-omics integration, we classified PC into two molecular subtypes with distinct prognostic outcomes. Pathway enrichment analysis revealed subtype-specific characteristics, subsequently validated in external cohorts. Using 23 prognostic genes, we developed and validated a prognostic signature through 101 machine learning algorithms and their combinations, with ridge regression demonstrating optimal performance. This signature demonstrated superior accuracy compared to multiple published signatures. The risk scores showed significant correlations with drug sensitivity, clinical characteristics, and patient outcomes. We further validated that A2ML1 expression was significantly elevated in PC tissues compared to normal counterparts. A2ML1 promoted PC progression through downregulation of LZTR1 expression and subsequent activation of the KRAS/MAPK pathway, ultimately driving epithelial-mesenchymal transition (EMT).
Conclusion
In this study, we uncovered molecular basal-like subtype of PC and developed a prognostic signature using ridge regression. A2ML1 was identified as a crucial regulator of EMT in PC progression.</t>
  </si>
  <si>
    <t>Basement membranes (BMs) and tumor-associated macrophages (TAMs) are crucial stromal components in pancreatic cancer (PC), critically influencing disease progression. Bulk and single-cell RNA-seq (scRNA-seq) data were acquired from publicly available databases. Through integration of multiple machine learning algorithms, we developed and validated a BM-related subtype and prognostic signature in PC cohorts. The expression profiles of BM-related genes in PC were verified using experimental approaches. We further investigated the functional mechanisms of a core gene in PC progression. Additionally, we characterized the TAM landscape in PC, revealing distinct TAM subsets associated with tumor progression and their dynamic interactions with BM components. Based on BM-related gene expression profiles, PC samples were stratified into two distinct subtypes. Our integrated prognostic signature combining LASSO and survival-SVM algorithms demonstrated robust performance in predicting PC outcomes and clinical characteristics. LAMA3, ITGA3, and ITGB6 showed higher expression in PC specimens versus normal controls. Functional experiments confirmed that ITGB6 knockdown markedly suppressed PC progression. Through integrative analysis of multiple scRNA-seq datasets of PC, we established a single-cell landscape of TAMs and ductal cells, respectively. SPP1 + TAMs correlated with poor PC prognosis and facilitated tumor progression through ITGB6-mediated interactions. In this study, we established novel PC subtypes and constructed a prognostic signature based on BM-related genes. An atlas of TAMs was constructed in PC. SPP1 + macrophages drove pancreatic cancer progression via ITGB6-mediated interactions.</t>
  </si>
  <si>
    <t>Objective
Pancreatic ductal adenocarcinoma (PDAC) is characterized by a low survival rate and limited responsiveness to current therapies. The role of hypoxia in the tumor microenvironment is critical, influencing tumor progression and therapy resistance. The aim of this study was to implement the complex dynamics of the hypoxic tumor microenvironment in PDAC in a hypoxia-related prognosis model.
Methods
We utilized single-cell RNA sequencing (scRNA-seq) data and integrated it with TCGA-PAAD database to identify hypoxia-responsive macrophage subsets and related genes. Kaplan-Meier survival analysis, Cox regression, and Lasso regression methods were employed to construct and validate a hypoxia-related prognostic model. The model’s effectiveness was evaluated through its predictive capabilities regarding chemotherapy sensitivity and overall survival.
Results
Our research integrated data from scRNA-seq and the TCGA-PAAD database to construct a hypoxia-related prognostic model that encompassed 13 critical genes. This hypoxia model independently predicted chemotherapy response and poor outcomes, outperforming traditional clinicopathologic features. Additionally, a pan-cancer analysis affirmed the relevance of our hypoxia-related genes across multiple malignancies, particularly highlighting KRTCAP2 as a pivotal biomarker associated with worse prognosis and reduced immune infiltration.
Conclusion
Our findings underscored the prognostic potential of hypoxia-related model and offered a novel avenue for therapeutic targeting, aiming to ameliorate outcomes in pancreatic cancer.</t>
  </si>
  <si>
    <t>Pancreatic ductal adenocarcinoma (PDAC) exhibits a distinctive propensity to invade nearby organs and infiltrate large blood vessels, even in the absence of distant metastasis. While the genetic and transcriptomic drivers of PDAC progression have been well studied, the mechanisms by which these molecular changes translate into functional, invasive behavior remain largely unknown. Here, we uncover a striking level of tissue organization, characterized by previously unrecognized spatial and geometric properties within and among tumor structures. Leveraging the first large-scale, AI-assisted, human-curated PDAC atlas from hematoxylin and eosin (H&amp;E) images, we annotated, classified, and characterized 144,474 malignant and normal structures from treatment-naive (n=118) and neoadjuvant-treated PDAC patients (n=50). Additionally, we developed a new computational tool, SHAPE, to investigate PDAC aggressiveness through a comprehensive geometrization of cancer progression. Using traditional H&amp;E-stained slides and three-dimensional (3D) tissue reconstruction experiments, we observed that invading tumor structures display an eccentric morphology with pronounced local angular coherence. These geometric and spatial properties revealed coherent architectural patterns, with invasive structures closely tracking vessels and nerves as they infiltrate surrounding tissue. Mechanistically, integration of morphological features from 39,045annotated tumor structures with whole-genome and RNA sequencing data revealed that PDACs with numerous eccentric structures exhibit increased copy number alterations (CNAs), loss of heterozygosity (LoH) on the p-arm of chromosome 17, and a quasi-mesenchymal/basal-like molecular subtype. Spatial transcriptomic analysis of 1,650 tumor structures from six additional PDAC patients further confirmed upregulation of invasive cellular programs within highly eccentric structures, such as epithelial-to-mesenchymal transition (EMT), angiogenesis, coagulation, and complement pathways, underscoring their infiltrative nature. Finally, cross-validation of our AI-based method enabled a fully automated, highly interpretable computational approach to assist pathologists and clinicians in evaluating neoadjuvant chemotherapy response, predicting patient survival, and guiding chemotherapy in adjuvant settings. Collectively, these findings deepen our understanding of PDAC progression, identify a new hallmark of tumor architecture, and pave the way for full integration of AI-driven morphology-based approaches into clinical workflows to improve the management of PDAC patients.</t>
  </si>
  <si>
    <t>Background: Endoplasmic reticulum stress (ER stress) plays a crucial role in influencing the malignant behaviors of various tumors. Targeting the expression or degradation of transcription factors (TFs) offers a promising avenue for cancer treatment. However, a detailed understanding of how ER stress affects TF function and their interactions remains limited. This study aims to develop a prognostic model and identify TFs associated with ER stress in pancreatic ductal adenocarcinoma (PDAC).
Methods: We obtained gene expression profiles and corresponding clinical data from The Cancer Genome Atlas (TCGA). To develop a prognostic signature, we performed several analyses, including unsupervised clustering, enrichment analysis, immune infiltration assessment, as well as univariate, LASSO, and multivariate Cox regression analyses. Four transcription factors-STAT1, IRF6, NRF1, and RXRA-were incorporated into a risk model, which was subsequently validated using the GSE dataset. Additionally, we examined IRF6 through quantitative PCR, western blotting, flow cytometry, and immunohistochemistry in vitro using pancreatic cancer cell lines and a tissue microarray.
Results: The high-risk group identified by the model exhibited significant associations with immune cell infiltration and poorer survival outcomes, though there was no significant correlation with tumor purity (p = 0.19). Furthermore, IRF6 downregulation in vitro was found to inhibit pancreatic cancer cell proliferation and promote apoptosis. IRF6 depletion also increased the expression of key molecules involved in ER stress at both the transcriptional and translational levels. Immunohistochemical analysis revealed marked differences in IRF6 expression between tumor and adjacent non-tumor tissues (59.29±29.88 vs. 95.22±40.80, p&lt;0.001).
Conclusion: This study provides evidence that the constructed risk model can effectively predict prognosis in PDAC patients. Transcription factors related to ER stress, such as IRF6, show promise as both prognostic biomarkers and potential therapeutic targets for PDAC.</t>
  </si>
  <si>
    <t>Pancreatic neuroendocrine tumors (pNETs) are rare malignancies, accounting for 1–2% of pancreatic cancers, with an incidence of ≤1 case per 100,000 individuals annually. Originating from pancreatic endocrine cells, pNETs display significant clinical and biological heterogeneity. Traditional classification based on proliferative grading does not fully capture the complex mechanisms involved, such as oxidative stress, mitochondrial dysfunction, and tumor-associated macrophage infiltration. Recent advances in molecular profiling have revealed key oncogenic drivers, including MEN1 (menin 1), DAXX (death domain–associated protein), ATRX (alpha thalassemia/mental retardation syndrome X-linked), CDKN1B (cyclin-dependent kinase inhibitor 1B) mutations, chromatin remodeling defects, and dysregulation of the mTOR pathway. Somatostatin receptors, particularly SSTR2, play a central role in tumor biology and serve as important prognostic markers, enabling the use of advanced diagnostic imaging (e.g., Gallium-68 DOTATATE PET/CT) and targeted therapies like somatostatin analogs and peptide receptor radionuclide therapy (PRRT). Established biomarkers such as Chromogranin A and the Ki-67 proliferation index remain vital for diagnosis and prognosis, while emerging markers, like circulating tumor DNA and microRNAs, show promise for enhancing disease monitoring and diagnostic accuracy. This review summarizes the molecular landscape of pNETs and highlights genomic, transcriptomic, proteomic, and epigenomic factors that support the identification of novel diagnostic, prognostic, and therapeutic biomarkers, ultimately advancing personalized treatment strategies.</t>
  </si>
  <si>
    <t>PDA is an aggressive cancer with a 5-year survival rate, which is very low. There is no effective prognosis or therapy for PDA because of the lack of target biomarkers. The objective of this article is to identify the target biomarkers for PDA using a bioinformatics approach. In this work, we have analysed the three microarray datasets from the NCBI GEO database. We used the Geo2R tool to analyse the microarray data with the Benjamini and Hochberg false discovery rate method, and the significance level cut-off was set to 0.05. We have identified 659 DEGs from the datasets. There are a total of 15 hub genes that were selected from the PPI network constructed using the STRING application. Furthermore, these 15 genes were evaluated on PDA patients using TCGA and GTEx databases in (GEPIA). The online tool DAVID was used to analyse the functional annotation information for the DEGs. The functional pathway enrichment was performed on the GO and KEGG. The hub genes were mainly enriched for cell division, chromosome segregation, protein binding and microtubule binding. Further, the gene alteration study was performed using the cBioportal tool and screened out six hub genes (ASPM, CENPF, BIRC5, TTK, DLGAP5, and TOP2A) with a high alteration rate in PDA samples. Furthermore, Kaplan-Meier survival analysis was performed on the six hub genes and identified poor-survival outcomes that may be involved in tumorigenesis and PDA development. So, this study concludes that, these six hub genes may be potential prognostic biomarkers for PDA.</t>
  </si>
  <si>
    <t>The accurate classification of pancreatic cystic lesions remains clinically challenging due to overlapping imaging features and variable malignant potential. Mucinous cystic neoplasms, in particular, require early identification given their premalignant nature. RNA profiling presents a promising alternative to current diagnostic limitations—a molecular lens sharpened by AI-driven pattern recognition. This study aimed to evaluate the diagnostic potential of RNA signatures for differentiating pancreatic cyst subtypes and to clarify their roles in their pathophysiology. The study included 31 patients with pancreatic lesions who underwent endoscopic ultrasound-guided fine-needle aspiration. RNA was extracted from cyst fluid, tissue, and peripheral blood. Expression of 17 target genes was analyzed using qPCR. Gene expression patterns were compared across mucinous cystic neoplasms, serous cystic neoplasms, pseudocysts, adenocarcinoma, and chronic pancreatitis cohorts. Diagnostic accuracy was evaluated via ROC analysis. Mucinous cysts exhibited significant overexpression of MUC1, ITGA2, ELOVL6, and MUC5AC genes compared to serous cysts and pseudocysts. PKM gene expression correlated with increasing malignant potential. In blood plasma, only MUC1, MUC4, and PYGL were elevated in adenocarcinoma compared to mucinous neoplasms. We identified a distinct RNA signature that can distinguish mucinous cystic neoplasms from benign cystic lesions (serous cysts and pseudocysts), which could be useful for guiding patient management and improving clinical outcomes. Validation in broader cohorts is essential for clinical implementation.</t>
  </si>
  <si>
    <t>Pancreatic ductal adenocarcinoma (PDAC) is the third leading cause of cancer-related death. Its poor prognosis is closely related to late-stage diagnosis, which results from both nonspecific symptoms and the absence of biomarkers for early diagnosis. MicroRNAs (miRNAs) exert a regulatory role in numerous biological processes and their aberrant expression has been found in a broad spectrum of diseases, including cancer. Cancer stem cells (CSCs) represent a driving force for PDAC initiation, progression, and metastatic spread. Our previous research highlighted the interesting behavior of miR-216a-5p and miR-125a-5p related to PDAC progression and the CSC phenotype. The present study aimed to evaluate the effect of miR-216a-5p and miR-125a-5p on the acquisition or suppression of pancreatic CSC traits. BxPC-3, AsPC-1 cell lines, and their CSC-like models were transfected with miR-216a-5p and miR-125a-5p mimics and inhibitors. Following transfection, we evaluated their impact on the expression of CSC surface markers (CD44/CD24/CxCR4), ALDH1 activity, pluripotency- and EMT-related gene expression, and clonogenic potential. Our results show that miR-216a-5p enhances the expression of CD44/CD24/CxCR4 while negatively affecting the activity of ALDH1 and the expression of EMT genes. MiR-216a-5p positively influenced the clonogenic property. MiR-125a-5p promoted the expression of CD44/CD24/CxCR4 while inhibiting ALDH1 activity. It enhanced the expression of Snail, Oct-4, and Sox-2, while the clonogenic potential appeared to be affected. Comprehensively, our results provide further knowledge on the role of miRNAs in pancreatic CSCs. Moreover, they corroborate our previous findings about miR-216a-5p’s potential dual role and miR-125a-5p’s promotive function in PDAC.</t>
  </si>
  <si>
    <t>Background: Pancreatic ductal adenocarcinoma (PDAC) is a highly aggressive malignancy with poor prognosis. Exploring novel serum biomarkers and the underlying mechanism is crucial for the early diagnosis and precise therapy of PDAC.
Methods: Exosomal microRNAs (exo-miRNAs) isolated from serum samples of 92 PDAC patients and 44 healthy subjects were detected by small RNA sequencing, and their diagnostic performance and prognostic value were evaluated. In vitro experiments and orthotopic PDAC mouse model were conducted to investigate the effect of miR-519a/522-5p. Integrated transcriptomics and metabolomics were used to explore the underlying mechanism of miR-519a/522-5p dysregulation.
Results: Compared with the healthy control, all three PDAC subgroups (stage I-III) displayed a specific deregulated serum exo-miRNA profile. A panel of 3 serum exo-miRNAs (let-7g-3p, miR-490-5p, and miR-519a/522-5p) was established as novel diagnostic biomarkers for PDAC, which exhibited high sensitivity and specificity in clinical cohort. MiR-519a/522-5p was found to be an independent prognostic factor for PDAC and associated with tumor features particularly invasion/metastasis. In vitro and in vivo experiments confirmed that miR-519a/522-5p promoted invasiveness/metastasis of PDAC cells. Moreover, miR-519a/522-5p could be effectively delivered via exosomes and increased the invasiveness of recipient cancer cells. Multi-omics analysis showed a comprehensive miR-519a/522-5p-regulated molecular network, in which glycolysis played a central role. We further validated that miR-519a/522-5p enhanced glycolysis by targeting SESN2.
Conclusions: Serum exo-miRNAs could be promising candidates for precise diagnosis and treatment of PDAC. Exo-miR-519a/522-5p promotes PDAC cellular invasiveness by enhancing Warburg effect through intercellular transportation.</t>
  </si>
  <si>
    <t>Pancreatic cancer (PC), characterized by the absence of effective biomarkers and therapies, remains highly fatal. Data regarding the correlations between PC risk and individual plasma proteome known for minimally invasive biomarkers are scarce. Here, we analyzed 1,345 human plasma proteins using proteome-wide association studies, identifying 78 proteins significantly associated with PC risk. Of these, four proteins (ROR1, FN1, APOA5, and ABO) showed the most substantial causal link to PC, confirmed through Mendelian randomization and colocalization analyses. Data from two clinical cohorts further demonstrated that FN1 and ABO were notably overexpressed in both blood and tumor samples from PC patients, compared to healthy controls or para-tumor tissues. Additionally, elevated FN1 and ABO levels correlated with shorter median survival in patients. Multiple drugs targeting FN1 or ROR1 are available or in clinical trials. These findings suggest that plasma protein FN1 associated with PC holds potential as both prognostic biomarkers and therapeutic targets.</t>
  </si>
  <si>
    <t>Pancreatic cancer is a gastrointestinal malignancy with a dismal prognosis. Cancer stem cells (CSCs) are considered key drivers of its aggressiveness, metastatic capacity, and resistance to treatment. However, the intratumoral heterogeneity of CSCs and their roles within the tumor microenvironment remain poorly characterized. We integrated single-cell transcriptomic data (GSE214295) with large-scale bulk RNA-seq datasets (TCGA-PAAD, GEO and CPTAC) for comprehensive analysis. Malignant epithelial subpopulations were identified and their stemness evaluated using Seurat, CopyKAT, and CytoTRACE. Monocle2, scMetabolism, decoupleR, and CellChat were applied to investigate differentiation trajectories, metabolic characteristics, transcription factor activities, and intercellular communication. Finally, CSC-like prognostic index (CSCLPI) was constructed and validated with multiple machine-learning approaches. The robustness and generalizability of the model were validated using the GEO and CPTAC dataset. Seven malignant epithelial subpopulations were identified. Among them, the C2 cluster displayed the highest stemness score, lowest metabolic activity, and prominent CSC-marker expression. Pseudotime analysis placed C2 at the origin of the differentiation trajectory. C2 also exhibited activation of key stemness-related transcription factors (e.g., SOX9, MYC) and robust cell–cell communication via WNT and TGF-β signaling. The CSCLPI model, derived from C2-specific genes, stratified patients into distinct risk groups. The CSCLPI score correlated significantly with tumor mutation burden, stemness indices, immune escape, and chemoresistance, and showed consistent prognostic accuracy across multiple cohorts. A nomogram incorporating CSCLPI and clinical parameters demonstrated strong prognostic value in pancreatic cancer. This study systematically characterized the heterogeneity and functional landscape of CSC-related subpopulations in pancreatic cancer. The stemness-based CSCLPI model offers a robust prognostic tool and potential therapeutic targets for personalized treatment and CSC-directed strategies.</t>
  </si>
  <si>
    <t>The heterogeneity of pancreatic adenocarcinoma (PAAD) tumors is complex. The purpose of this work was to use immunologic signature gene sets (ISGS) activity alterations to identify subtypes of PAAD and to develop valid prognostic indicators. We discovered tumor-related differentially expressed gene sets and their associated subtypes by analyzing changes in ISGS activity via the cancer genome Atlas and the genotype-tissue expression datasets. To evaluate the relationship between these subtypes and clinical characteristics, the immunological microenvironment, and tumor immune dysfunction and exclusion, we conducted survival studies. Furthermore, we identified subtype-specific gene sets and developed a prognostic risk score (RS) model and a corresponding nomogram. The robustness and generalizability of the RS model were validated using the gene expression omnibus dataset. Additionally, differences in drug sensitivity and tumor mutation burden were compared between risk groups. On the basis of variations in ISGS activity, 2 subtypes of PAAD were distinguished. The prognosis is worse for subtype 1 patients, and there is no statistically significant difference between the clinicopathologic characteristics of the 2 subtypes. However, subtype 1 patients do not respond well to immunotherapy, and the immunological microenvironment varies significantly across subtypes. Additionally, patients were assigned to distinct risk groups by a prognostic RS model based on differentially expressed genes linked to both subtypes. Individuals belonging to distinct risk categories exhibited varying degrees of medication sensitivity; high-risk patients also had shorter survival periods and greater tumor mutation burden. For patients with pancreatic cancer, nomograms that include RS and clinicopathologic variables are may provide useful tools. Our research used the ISGS to identify subtypes of PAAD and created prognostic RS models. Through the integration of the RS and clinicopathological parameters into nomograms, prognostic prediction may be reinforced, and may provide new perspectives for future personalized treatment strategies.</t>
  </si>
  <si>
    <t>In recent years, the incidence and mortality rates of pancreatic cancer have been rising, posing a severe threat to human health. Tumor heterogeneity remains a critical barrier to advancing diagnosis and treatment efforts. The lack of specific early symptoms, limited early diagnostic methods, high biological complexity, and restricted therapeutic options contribute to the poor outcomes and prognosis of pancreatic cancer. Therefore, there is an urgent need to explore the different subtypes in-depth and develop personalized therapeutic strategies tailored to each subtype. Increasing evidence highlights the pivotal role of molecular subtyping in treating pancreatic cancer. This review focuses on recent advancements in classifying molecular subtypes and therapeutic approaches, discussed from the perspectives of gene mutations, genomics, transcriptomics, proteomics, metabolomics, and immunomics.</t>
  </si>
  <si>
    <t>Pancreatic cancer, particularly pancreatic ductal adenocarcinoma (PDAC), remains one of the deadliest malignancies with a dismal prognosis due to late diagnosis and limited effective treatments. This review explores the multifaceted role of circulating and exosomal microRNAs (miRNAs) in pancreatic cancer progression, metastasis, diagnosis, prognosis, and therapeutic potential. miRNAs-a class of small non-coding RNAs-regulate gene expression post-transcriptionally, influencing key oncogenic and tumor-suppressor pathways. Dysregulated miRNA expression correlates with tumor stages, metastasis, and patient survival, presenting promising biomarkers for early detection and monitoring disease progression. Oncogenic miRNAs like miR-21 and miR-10b are elevated in the serum exosomes of PDAC patients and contribute to tumor growth and therapy resistance by modulating pathways such as Ras/ERK and promoting epithelial-mesenchymal transition. Advances in combining miRNA profiles with traditional markers have significantly improved diagnostic accuracy, highlighting miRNAs as robust tools for early intervention. Furthermore, targeting miRNAs therapeutically, either through anti-miRNA oligonucleotides or modulation of their regulatory networks, offers novel approaches to overcome chemoresistance and impede tumor progression. This review synthesizes current understanding and emerging insights into miRNA-driven molecular mechanisms in pancreatic cancer, underscoring their critical role in shaping future diagnostic and therapeutic landscapes.</t>
  </si>
  <si>
    <t>Background: Pancreatic ductal adenocarcinoma (PDAC) is a highly lethal cancer with a 5-year survival rate of 12%. It has two major molecular subtypes: classical and basal, regulated by the master transcription factors (MTFs) GATA6 and ΔNp63, respectively.
Objective: This study sought to uncover the transcriptional regulatory mechanisms controlling PDAC subtype identity.
Design: We integrated primary tumour single-cell RNA-seq, patient-derived xenograft RNA-seq and multispectral imaging to identify MTF-dependent, subtype-specific markers. We created subtype-specific fluorescent reporter systems and conducted drug screenings to find actionable targets. We analysed chromatin accessibility (ATAC-seq), genome-wide occupancy (ChIP-seq) for epigenetic status (H3K27ac), MTFs (GATA6, ΔNp63), RNA polymerase II (Pol II), H3K4me3-anchored chromatin topology (HiChIP) and nascent RNA capture sequencing (PRO-seq). Additionally, we used nuclease-dead Cas9 (dCas9) to manipulate transcriptional regulatory mechanisms.
Results: Our approach identified glucocorticoid receptor (GR) agonists as agents that suppress the classical transcriptional programme by interacting with GATA6. GATA6 regulates classical-specific transcription through promoter-proximal pause release. Depletion of GATA6 increased Pol II occupancy at GATA6-bound enhancers and transcriptional start sites, stabilising enhancer-promoter interactions. Artificially inducing pausing at GATA6-bound enhancers with dCas9 abrogated target gene expression and induced pausing at both the enhancer and target gene promoter. Conversely, in basal PDAC ΔNp63 promotes Pol II recruitment and stabilises enhancer-promoter interactions.
Conclusion: This study provides new insights into the transcriptional control and role of GR agonists in controlling PDAC molecular subtype identity.</t>
  </si>
  <si>
    <t>Pancreatic ductal adenocarcinoma (PDAC) is one of the most heterogeneous and deadly cancers. This review examines recently implemented strategies to integrate predictive tools and targeted therapies to improve treatments personalization and patient outcomes. Predictive transcriptomic signatures based on machine learning should optimize first-line chemotherapy selection, while organoid-based chemo-profiling could help late-line or non-standard treatments, particularly when transcriptomic signatures are unavailable to guide therapeutic decisions. Liquid biopsies enable real-time, non-invasive monitoring of tumour progression and resistance. Targeted therapies, even limited to a small subset of PDAC patients, exploit specific molecular vulnerabilities and several of those are under clinical evaluation to join PDAC armamentarium. Given PDAC’s biological complexity, a multimodal approach combining predictive tools, functional testing, and molecularly-guided therapies is required to progress. Implementing those strategies in routine practice, combined with technological and clinical advances should enhance the precision, accessibility, and effectiveness of personalized PDAC treatment, as well as expand therapeutic options with new targets.</t>
  </si>
  <si>
    <t>Pancreatic cancer remains one of the most lethal malignancies, with limited treatment options and poor prognosis. Emerging evidence implicates cuproptosis-related long non-coding RNAs (lncRNAs) in tumor progression, though their roles in pancreatic cancer remain unexplored. To identify cuproptosis-linked lncRNAs in pancreatic cancer, RNA-seq data from The Cancer Genome Atlas (TCGA) were evaluated. A prognostic model was developed utilizing multivariate Cox regression that focused on important lncRNAs. Additionally, analyses were executed including Kaplan-Meier survival analysis, receiver operating characteristic (ROC) curves, as well as Gene Ontology (GO) and Kyoto Encyclopedia of Genes and Genomes (KEGG) pathway assessments. Evaluations of tumor mutation burden (TMB) and the immune microenvironment were also carried out. Our research corroborated the results using human pancreatic cancer tissue samples, pinpointing LINC00900 and AC078820.1 as lncRNAs significantly correlated with overall survival, thus underscoring their potential as prognostic indicators and therapeutic targets in pancreatic cancer. LINC00900 indicated a favorable prognosis, whereas AC078820.1 was associated with poorer outcomes. The findings from GO and KEGG analyses illustrated their roles in regulating immune responses and involvement in the PPAR signaling pathway. High-risk group patients showed an increased TMB, with notable mutations in genes such as KRAS and TP53. Furthermore, analysis of the immune microenvironment indicated heightened cytolytic activity, T-cell co-stimulation, and expression of immune checkpoints in the high-risk group, suggesting possibilities for immune evasion. LINC00900 and AC078820.1 emerge as promising prognostic indicators in pancreatic cancer, offering potential implications for personalized treatment strategies that focus on cuproptosis-related pathways.</t>
  </si>
  <si>
    <t>Long non-coding RNAs (lncRNA) participate in regulation of gene expression and biology manipulation and altered lncRNA expression associated with cancer development and progression. The lncRNA SCAMP1 expression was aberrant and changed various cancer malignant behaviors. This study assessed SCAMP1 expression in pancreatic ductal adenocarcinoma (PDAC) for association with clinicopathological parameters and survival of patients and then explored the underlying molecular events. The data revealed that SCAMP1 expression was significantly upregulated in PDAC tissues, which was associated with a larger tumor size and tumor de-differentiation as well as poor survival of patients. Knockdown of SCAMP1 expression reduced tumor cell growth, invasion, epithelial‑mesenchymal transition (EMT), and improved sensitivity to 5-fluorouracil (5-FU) in vitro and inhibited tumor cell xenograft growth in nude mice. At gene levels, SCAMP1 was able to target miR-106a-5p to in turn upregulate acylglycerol kinase (AGK) expression and promote PDAC malignant behaviors in vitro. The data from the current study demonstrated an oncogenic SCAMP1 activity in PDAC. Further study will investigate SCAMP1 as a tumor biomarker and novel target in control of PDAC clinically.</t>
  </si>
  <si>
    <t>Introduction: Pancreatic cancer is a highly malignant tumor of the digestive system with a dismal prognosis. Despite advances in diagnosis and treatment, overall survival remains extremely low. Early diagnostic markers and an improved understanding of tumor-microenvironment interactions are essential for developing more effective therapies.
Methods: We analyzed 74 single-cell RNA sequencing (scRNA-seq) samples, performing unsupervised clustering and marker-gene expression profiling to define major cell types. Large-scale chromosomal copy-number variation (CNV) analysis distinguished malignant from non-malignant ductal cells. Non-negative matrix factorization (NMF) identified stage-associated gene modules, which were integrated with TCGA bulk-RNA data and machine-learning feature selection to pinpoint candidate prognostic genes. Two independent cohorts were used for validation. Regulatory network inference (pySCENIC) and ligand-receptor interaction analysis (CellPhoneDB) explored cross-talk between malignant cells and macrophages. Finally, in vitro knockdown of CTSV assessed its functional role in pancreatic cancer (PAC) cell proliferation and migration.
Results: Three prognosis-related genes-ANLN, NT5E, and CTSV-were selected based on their strong association with clinical stage and validated in external datasets. High expression of these genes correlated with poorer overall survival and an increased infiltration of M0 macrophages. CellPhoneDB predicted significant interactions between high-expression malignant ductal cells and M0 macrophages via CXCL14-CXCR4 and IL1RAP-PTPRF axes, with SPI1 identified as an upstream regulator of IL1RAP. In vitro CTSV knockdown significantly inhibited PAC cell proliferation and migration.
Discussion: Our integrative single-cell and bulk-RNA workflow identifies ANLN, NT5E, and CTSV as novel prognostic biomarkers in pancreatic cancer and highlights a pro-tumorigenic interaction between malignant ductal cells and macrophages. Targeting CTSV or disrupting CXCL14-CXCR4 and IL1RAP-PTPRF signaling may offer new therapeutic avenues for PAC.</t>
  </si>
  <si>
    <t>Postoperative recurrence of pancreatic adenocarcinoma (PAAD) remains a major challenge. This study aims to establish and validate a lipid metabolism-related prognostic model to predict recurrence in PAAD patients. The TCGA-PAAD database was used to establish a training cohort, which was validated using the ICGC database and multiple center cohorts. A prognostic model based on LASSO Cox regression and a nomogram was developed and further validated. Among 196 lipid metabolism-related genes, four were selected for the prognostic model. Patients were stratified into high- and low-risk groups based on the risk score. Univariate and multivariate Cox regression analyses showed that tumor site, T stage, N stage, M stage, and risk score were significantly associated with progression-free interval (PFI). High-risk patients had worse PFI, overall survival (OS), and disease-specific survival (DSS) (all P &lt; 0.05). Time-dependent ROC and decision curve analyses confirmed the superior diagnostic capacity of the nomogram. GSEA revealed enrichment in G2M checkpoint, glycolysis, estrogen response, and hypoxia pathways for the high-risk group. Additionally, high-risk scores correlated with poor immune infiltration, gene mutations, and tumor mutational burden (TMB). Single-cell analysis suggested that risk genes interact with various cell types to promote PAAD progression. A novel lipid metabolism-related prognostic model was developed and validated to predict recurrence and survival in PAAD patients, with strong accuracy and stability.</t>
  </si>
  <si>
    <t>The tumor necrosis factor (TNF) ligand superfamily plays a critical role in immune regulation and has emerged as a promising target in cancer immunotherapy. By binding to its receptor OX40 (CD134), TNFSF4 promotes the proliferation and survival of T cells and plays an important role in the tumor immune microenvironment, but its role in pancreatic cancer is unclear. This study aimed to investigate the expression patterns and prognostic significance of TNF ligand family members in pancreatic cancer (PC), with a specific focus on TNFSF4. We analyzed single-cell RNA sequencing data from the GSE212966 dataset to assess the expression of TNFSF ligands across immune cell types. TCGA-PAAD bulk RNA-seq data were used for non-negative matrix factorization (NMF) clustering to identify molecular subtypes based on TNFSF ligand expression profiles. Immune infiltration was quantified using single-sample gene set enrichment analysis (ssGSEA), and Kaplan–Meier survival curves were used to compare overall survival (OS) and progression-free survival (PFS) between subtypes. Immunotherapy response prediction was evaluated using tumor mutational burden (TMB), immunophenoscore (IPS), and tumor immune dysfunction and exclusion (TIDE) scores. Gene expression validation was performed using qRT-PCR. TNFSF ligands were predominantly expressed in antigen-presenting cells, particularly B cells and macrophages. NMF clustering identified two molecular subtypes of PC, with cluster 2 associated with significantly better OS and PFS (p &lt; 0.05). TNFSF4, highly enriched in B cells, was found to regulate immune-related pathways such as B cell receptor signaling and cytokine–cytokine receptor interaction, as revealed by KEGG pathway analysis. TNFSF4 expression also correlated with favorable immunotherapy markers, suggesting its potential role as a predictive biomarker. These findings were supported by qRT-PCR validation. This study provides a TNFSF ligand-based molecular classification of pancreatic cancer and highlights the immunoregulatory role of TNFSF4. Its association with patient prognosis and immunotherapy responsiveness suggests potential clinical utility in guiding treatment strategies.</t>
  </si>
  <si>
    <t>Pancreatic cancer is among the deadliest cancers, with few patients qualifying for surgery, the only potential cure. For everyone else, treatments remain limited, and survival rates are disturbingly low. While expensive genetic tests only help a small fraction of patients, this review examines how a widely available and affordable laboratory test—immunohistochemistry (IHC)—could transform cancer care by matching patients with the most effective treatments. Instead of relying on a one-size-fits-all treatment approach for pancreatic cancer, using IHC to detect specific biomarkers can help guide clinicians in tailoring therapies to each patient’s unique tumor, potentially improving outcomes while minimizing side effects. We analyze the ethical imperative to expand clinical trials of IHC-based testing, ensuring this life-saving technology reaches all communities, regardless of their resources or location. By implementing this cost-effective approach in hospitals worldwide, we could dramatically improve how we treat pancreatic cancer, saving lives and reducing healthcare expenditure while offering hope to patients and families facing this aggressive disease. This practical solution could become a model for delivering more equitable and effective cancer care across the healthcare system.</t>
  </si>
  <si>
    <t>Pancreatic cancer is one of the most lethal and challenging malignancies. Its severity is primarily linked to the constitutively activated mitogen-activated protein kinase (MAPK)/extracellular signal-regulated kinase (ERK) pathway. Aquaporins (AQPs) are frequently overexpressed in pancreatic cancer, playing crucial roles in cell signaling, and consequently promoting cell migration, proliferation, and invasion. Here, we investigate the transcriptomics of key players in epithelial–mesenchymal transition (EMT) and the MAPK/ERK signaling pathway in pancreatic cancer tissues, correlating them with tumor AQP expression to highlight their potential as diagnostic or prognostic tools. The transcriptomics analysis was conducted in 24 paired pancreatic tumors and adjacent healthy tissues, and analyses were performed considering the patients’ age and gender, as well as tumor invasiveness and aggressiveness. Our results revealed strong positive Pearson correlation coefficients between AQP3 and c-Jun, and between AQP5 and CDH1/EGFR in pancreatic tumors but not in healthy tissues, with posterior in vitro confirmation in pancreatic cancer BxPC3 cells, suggesting a shift in the regulatory mechanisms of gene expression that certainly affect the physiology of the tissue, influencing cancer initiation and progression. This study underscores the interplay between AQPs and cancer signaling pathways, opening new avenues for defining novel clinical biomarkers and improving the early detection of pancreatic cancer.</t>
  </si>
  <si>
    <t>Background
It is urgent to explore the potential biomarkers for pancreatic cancer (PC) prognosis and treatment to improve patients’ outcomes.
Methods
Firstly, we performed an integrated bioinformatics analysis based on extensive transcriptome data from 615 PC tumors and 329 adjacent tissues, screening for genes with prognostic value. We then validated the prognostic value of OCIAD2, DCBLD2, and SAMD9 in different datasets and analyzed their expression levels in single-cell sequencing datasets of normal, paracancer, primary, and metastatic tissues. Next, we further explored the carcinogenic effect after knocking down the expression of OCIAD2 in PC cancer cell line. Finally, a drug sensitivity analysis was conducted.
Results
Differentially expressed genes (DEGs) analysis identified 22 DEGs: ACSL5, ANTXR1, AP1S3, ATP2C2, B3GNT5, C15orf48, CAPG, CTSK, DAPP1, DCBLD2, GPX8, HEPH, IFI44, KRT23, NCF2, OCIAD2, SAMD9, SLC39A10, ST6GALNAC1, TBC1D2, TMSB10 and TSPAN5 with prognostic value in PC, though the related function and mechanism are still unclear. Single-cell sequencing results indicated that OCIAD2 was prominently expressed in ductal cells of primary and metastatic tumors. The expression levels of OCIAD2 mRNA and protein were the highest in pancreatic tumor tissues. Mechanism studies revealed that STAT1 and STAT2 in the JAK-STAT pathway and CCND1, CDK1, and CDK2 in the cell cycle pathway were significantly down-regulated after OCIAD2 knockdown. Drug sensitivity analysis identified 25 compounds significantly associated with OCIAD2.
Conclusions
These results indicate that OCIAD2 is a potential prognostic biomarker and therapeutic target for PC patients.</t>
  </si>
  <si>
    <t>Disulfidptosis is a newly discovered formation of programmed cell death. However, the significance of disulfidptosis in pancreatic adenocarcinoma remains unclear. Our investigation aims to elucidate the significance of disulfidptosis in pancreatic ductal adenocarcinoma by integrating diverse datasets, including bulk RNA sequencing data, microarray profiles, single-cell transcriptome profiles, spatial transcriptome data, and biospecimens. Utilizing various bioinformatics tools, we screened disulfidptosis-related genes based on single-cell RNA sequencing profiles, subsequently validating them through enrichment analysis. An 8-gene disulfidptosis-related prognostic signature was established by constructing massive LASSO-Cox regression models and validated by multiple external PDAC cohorts. Evaluation methods, such as Kaplan-Meier curves, ROC curves, time-dependent ROC curves, and decision curve analysis, were employed to assess the prognostic signature’s reliability. High disulfidptosis-related scores were associated with a poorer prognosis and diminished sensitivity to immune checkpoint blockade. Further investigation uncovered that the potential components of elevated DPS involve malignant tumor hallmarks, extensive interactions between myCAFs and tumor cells, and the exclusion of immune cells. Cell-cell communication analysis highlighted myCAFs’ role in signaling, potentially influencing tumor cells towards increased malignancy through collagen, laminin, and FN1 signaling networks. Spatial transcriptome analysis confirmed the crosstalk between myCAFs and tumor cells. Biospecimens including 20 pairs of PDAC samples and adjacent normal tissues further demonstrated the robustness of DPS and its correlation with CAF markers. In conclusion, our study introduces a novel disulfidptosis-related signature with high efficacy in patient risk stratification, which has the ability to predict the sensitivity to immune checkpoint blockade.</t>
  </si>
  <si>
    <t>Skeletal muscle loss in pancreatic cancer is a significant cause of morbidity and mortality for patients. In order to understand myocytes changes we examined myonuclei- and myofiber-specific dynamics during pancreatic cancer cachexia progression. Single-nucleus RNA-seq was used to interrogate myonuclear gene expression, and RNAscope and immunofluorescence characterized myofiber-specific changes. Bulk RNA-seq of skeletal muscle provided a whole-muscle transcriptomic profile. Cachexia induces a progressive loss of muscle differentiation factor Maf and its target Myh4 , accompanied by increased expression of Myh1 and Myh2 . This myofiber dedifferentiation occurs without evidence for fiber type shifting, regeneration, or proliferation. Single-nuclei analysis reveals global shifts in myofiber gene expression identity including the identification of a cachexia only myonuclear subpopulation. Cachexia gene expression was not restricted solely to this PDAC-specific myonuclear subpopulation and did not overlap with Myh1 and Myh2 expressing myonuclei early in cachexia. Altogether, PDAC cachexia elicits distinct transcriptional responses across different myonuclear populations. These results reveal population-specific heterogeneity in cachexia gene activation, rather than a uniform upregulation of cachexia mediators across muscle tissue. Our data suggest that myonuclei fate occurs prior to overt muscle wasting when cachexia gene expression only modestly overlaps with differentiation factors, with a strong association after irreversible muscle wasting. These findings explain the challenge of effectively targeting skeletal muscle wasting in cancer cachexia requires addressing the changing cell population induced through non overlapping mechanisms.</t>
  </si>
  <si>
    <t>N/A</t>
  </si>
  <si>
    <t>In pancreatic ductal adenocarcinoma (PDAC), regulators of mRNA translation become deregulated and are redirected toward translating oncogenic transcriptomes [[1], [2], [3], [4], [5]]. One such regulator is the mRNA translation repressor PAIP2B (poly(A)-binding protein interacting protein 2B). Whole-genome sequencing and expression studies have suggested that PAIP2B may be a tumor suppressor gene silenced in PDAC. In particular, it was found a ∼3-fold increased risk of death for the ∼1 ‰ of patients carrying an intronic PAIP2B polymorphism [6], and a worse prognosis for patients whose tumors exhibit the most drastic downregulation of PAIP2B [7]. However, the mechanism(s) of PAIP2B expression in the pancreas and extinction in PDAC is (are) not fully understood, and no experimental data supporting a role of PAIP2B in pancreatic cancer cell phenotype are available. In addition, there is no information on PAIP2A, the PAIP2B paralogue encoding a similar protein with an identical repressor function.
Mechanistically, PAIP2A or PAIP2B proteins interact with and prevent the interaction of PABP (poly(A)-binding protein) with the mRNA poly(A) tail [8]. As a result, the closed-loop conformation of mRNA is disrupted, mRNA translation is inhibited and the stability of PABP-free mRNAs is compromised (Fig. 1A). Experimental over expression of PAIP2A in a Ras oncogenic mutant setting (a frequent alteration in PDAC) can reduce cell proliferation and colony formation, indicating that PAIP2A functions as a tumor suppressor [9]. However, no functional studies linking PAIP2B to cancer cell phenotype exist.
Here, we measured PAIP2A and PAIP2B expression in healthy and tumor pancreas, analyzed the cellular and molecular mechanisms that might explain their differential expression, and tested whether this could help stratify PDAC patients. We also tested the anti-oncogenic potential of PAIP2B by gain-of-function experiments.</t>
  </si>
  <si>
    <t>Pancreatic cancer remains a lethal disease despite advances in surgery and systemic treatment in the last two decades, underscoring the urgent need to better understand its biological underpinnings. Despite remarkable advances in the molecular characterization of pancreatic ductal adenocarcinoma (PDAC), clinically actionable biomarkers remain scarce, and current treatment remains empiric. Transcriptomic subtypes such as "classical" and "basal-like" offer some prognostic value, but their ability to guide real-time treatment decisions is limited. In this review, we explore the limitations of current biomarker strategies, in particular subtype-based classifications, and argue for a functional reframing of biomarker development in PDAC, centered on patient-derived organoids (PDOs). We explore four key domains in which PDOs deepen our understanding of therapeutic response and resistance, namely, drug response phenotyping, modeling chemoresistance, incorporating tumor microenvironmental complexity through co-culture systems, and more functional profiling through proteomic and metabolomic approaches. Together, these applications move PDOs beyond static avatars of the tumor to dynamic platforms capable of capturing clinically relevant biology. As functional precision medicine gains traction, PDOs may offer a path to more tailored, responsive treatment strategies in a cancer where new options are urgently needed.</t>
  </si>
  <si>
    <t>Background: The metabolism of lactate and lactylation of proteins are believed to influence tumor development through their effects on the tumor microenvironment and immune escape mechanisms. Nevertheless, its significance in pancreatic ductal adenocarcinoma (PDAC) has yet to be fully understood. This investigation sought to assess the predictive value and treatment implications of lactate-related genes (LRGs) in PDAC.
Methods: We analyzed PDAC data from The Cancer Genome Atlas (TCGA) and Gene Expression Omnibus (GEO), identifying LRGs. Using weighted gene co-expression network analysis (WGCNA) and consensus clustering, we delineated lactate subtypes and extracted differentially expressed genes. Functional enrichment and gene set enrichment analysis (GSEA) analyses were conducted to explore pathways. A lactate-linked risk signature was constructed using Lasso-Cox regression, and its prognostic value was validated. In vitro experiments were executed to examine the function of MCU in PDAC cells. In vitro experiments were conducted to detect the malignant potential of MCU in PDAC cells and its effect on lactic acid metabolism.
Results: Two lactate subtypes were identified, with distinct gene expression profiles and clinical outcomes. The risk signature, comprising four LRGs, predicted survival with significant accuracy. In vitro, MCU knockdown reduced cell proliferation, migration, invasion, and stemness, confirming its role in PDAC malignancy. At the same time, it can also inhibit lactate production and glycolysis processes.
Conclusion: Our investigation underscores the importance of LRGs in PDAC, providing a novel prognostic signature and therapeutic target.</t>
  </si>
  <si>
    <t>Background: Pancreatic adenosquamous cancer (PASC) is an extremely rare subtype of pancreatic cancer characterized by a poorer prognosis and higher likelihood of metastasis compared with the more prevalent pancreatic ductal adenocarcinoma (PDAC). Although genomic changes during PASC tumorigenesis have been documented, the corresponding alterations in the tumor immune microenvironment (TIME) remain inadequately elucidated. Therefore, this study aims to analyze the immune landscape of PASC by employing multiplex immunohistochemistry (mIHC) and digital image analysis.
Methods: In this study, we analyzed four independent cohorts comprising 120 patients with PASC and 386 patients with PDAC. We employed mIHC to quantify three in situ panels of immuno-oncology-related biomarkers at subcellular resolution. We then used five samples to perform laser capture microdissection, RNA sequencing, and whole-exome sequencing to explore the underlying mechanisms of the compartment-specific immune phenotypes in PASC.
Results: Our findings revealed a more immunosuppressive TIME in PASC compared with PDAC, characterized by a decreased abundance of T cells. Immune cell types indicative of enhanced immune surveillance, including cytotoxic and memory T cells and antigen-experienced T cells, were present at significantly lower densities in PASC compared with PDAC. Conversely, some immunosuppressive macrophage phenotypes exhibited increased distribution in PASC. Immunosuppressive immune cells (ICs) were abundant, enriched within stromal regions, highly heterogeneous across tumors, and exhibited distinct distributions between squamous cell (SQC) and adenocarcinoma (ADC) compartments in PASC. Notably, the TIME of SQC compartments harbored more exhausted T cells compared with synchronous ADC compartments, indicating attenuated immune surveillance during squamous transformation. Transcriptomic profiling of microdissected SQC and ADC regions revealed immune exhaustion signatures and downregulated T-cell differentiation pathways in SQC compartments, alongside altered antigen presentation machinery and elevated tumor mutational burden, suggesting squamous-specific tumor-associated antigens with potential immunotherapeutic relevance. Beyond differences in IC density, we observed closer spatial proximity of CD45RO+ and PD-1+CD3+CD8+ T cells to tumor cells within 10, 20 and 30 µm ranges in PASC compared with PDAC, with variations by histological subregion. Furthermore, we found distinct expression patterns of the programmed cell death protein-1 (PD-1)/programmed death ligand 1 (PD-L1) and T-cell immunoreceptor with immunoglobulin and the ITIM domain (TIGIT)/CD155 axes in the PASC TIME associated with survival outcomes. Notably, TIGIT+CD8+ T cells and CD155+ CD68+macrophages, along with their proximity to tumor cells, served as independent prognostic indicators. These findings were validated in an independent cohort study.
Conclusion: Our study advances the understanding of PASC by providing updated insights into its immunoenvironmental features. These findings underscore the potential of targeting immune checkpoint pathways, particularly the TIGIT/CD155 and PD-1/PD-L1 axes, as a therapeutic strategy for PASC.</t>
  </si>
  <si>
    <t>Background
Pancreatic cancer (PC) remains one of the deadliest human malignancies, and reliable biomarkers for prognosis and therapeutic stratification are still lacking. PLAAT2 (phospholipase A and acyltransferase 2), an enzyme linked to lipid metabolism, has been implicated in metabolic regulation, but its role in PC is not fully defined.
Methods
Transcriptomic profiles from TCGA-PAAD and independent GEO datasets, together with the corresponding clinical annotations, were analysed to clarify the prognostic relevance and biological roles of PLAAT2. Functional enrichment, immune-cell infiltration, mutational profiles and predicted drug responses were analyzed, and a PLAAT2-related prognostic signature was generated by LASSO–Cox analysis and validated in external GEO datasets. In parallel, PLAAT2 expression was examined in paired PC tissues and matched non-cancerous counterparts by immunohistochemistry (IHC) and quantitative RT-PCR. The effects of PLAAT2 silencing on proliferation, migration, invasion and oxaliplatin sensitivity were evaluated in MiaPaCa-2 and CFPAC-1 cells.
Results
PLAAT2 levels were substantially higher in PC specimens, and tumours with high PLAAT2 expression tended to exhibit more advanced grade and stage together with poorer survival. High PLAAT2 expression was enriched in lipid-metabolic pathways and linked to an immune-dysregulated microenvironment characterized by reduced CD8⁺ T-cell infiltration and increased macrophages. The PLAAT2-high cohort also exhibited a higher frequency of somatic mutations, particularly in KRAS and TP53. An 11-gene PLAAT2-related signature stratified patients into distinct risk groups; high-risk patients showed significantly worse survival and lower predicted sensitivity to irinotecan, olaparib and oxaliplatin, and these findings were consistently validated in independent GEO cohorts. In an institutional cohort of 15 paired clinical samples, IHC and qRT-PCR confirmed higher PLAAT2 expression in tumor tissues than in adjacent non-tumor tissues. Functionally, PLAAT2 knockdown in MiaPaCa-2 and CFPAC-1 cells suppressed cell growth, migration and invasion and significantly enhanced the growth-inhibitory effect of oxaliplatin, accompanied by reduced IC₅₀ values.
Conclusion
Collectively, these data support an oncogenic role of PLAAT2 in PC and indicate that PLAAT2 and its associated transcriptional signature may serve as potential biomarkers of prognosis and chemotherapeutic response, as well as candidate targets for precision therapy in PC.</t>
  </si>
  <si>
    <t>This study investigates the role of ubiquitination-related genes in pancreatic cancer (PC) using single-cell RNA sequencing (scRNA-seq), spatial transcriptomics, and multi-omics approaches. scRNA-seq data (GSE155698) from PC samples identified 12 cell types, with endothelial cells exhibiting high ubiquitination scores (High_ubiquitin-Endo) and enriched interactions with fibroblasts/macrophages via WNT, NOTCH, and integrin pathways. Spatial transcriptomics (GSE235315) validated cell-type localization. Mendelian randomization (SMR) analysis prioritized TRIM9 as a PC-protective gene, downregulated in tumors and correlated with better survival. WGCNA revealed TRIM9-co-expressed modules linked to prognosis. A machine learning-based prognostic model (CoxBoost+RSF) integrating seven genes (TSPAN6, TSC1, RNF167, PBXIP1, LRRC49, KATNAL2, IGF2BP2) stratified patients into high/low-risk groups with distinct survival, mutation burdens, and immune infiltration. TRIM9 overexpression suppressed PC cell proliferation/migration in vitro, while knockdown enhanced malignancy. Mechanistically, TRIM9 promoted K11-linked ubiquitination and proteasomal degradation of HNRNPU, dependent on its RING domain. In vivo, TRIM9 overexpression reduced tumor growth, rescued by HNRNPU co-expression. Integrated analyses highlight TRIM9 as a tumor suppressor and prognostic biomarker, mediated via ubiquitination-dependent regulation of HNRNPU stability. This work provides insights into ubiquitination-driven PC pathogenesis and therapeutic targeting.</t>
  </si>
  <si>
    <t>Single-cell sequencing (scRNA-seq) has emerged as a pivotal technology for deciphering the complex cellular heterogeneity and tumor microenvironment (TME) of pancreatic ductal adenocarcinoma (PDAC), positioning it as a critical tool for informing novel therapeutic strategies. This review explores how scRNA-seq reveals diverse cellular subpopulations and their functional roles within the PDAC TME, including malignant epithelial cells with transitional phenotypes, heterogeneous cancer-associated fibroblasts (CAFs), functionally distinct immune cells such as tumor-associated neutrophils (TANs) and macrophages (TAMs), and actively participating neural components like Schwann cells. These cellular constituents form specialized functional units that drive tumor progression, immune evasion, neural invasion, and therapy resistance through metabolic reprogramming, immunosuppressive signaling, and cellular plasticity. The review further examines technological advances in single-cell sequencing from 2023 to 2025, focusing on sample preprocessing innovations, multi-omics integration (combining transcriptomics with epigenomics and proteomics), spatial resolution enhancements, and customized computational tools that address PDAC-specific challenges. Clinically, single-cell sequencing enables precise cellular subtyping, identification of novel biomarkers, and development of personalized therapeutic approaches, including combination therapies targeting specific cellular subpopulations and their interactions. Despite these advances, significant challenges remain in standardizing clinical applications such as liquid biopsy for early detection and tumor microenvironment assessment for diagnostic staging, validating biomarkers like CLIC4, GAS2L1, Cytokeratins, Vimentin and N-cadherin in circulating tumor cells, and comprehensively integrating multi-omics data. Future research focusing on both technology refinement and biological validation will be essential for translating single-cell insights into improved diagnostic and therapeutic outcomes for pancreatic cancer.</t>
  </si>
  <si>
    <t>Although single-cell analyses have advanced our understanding of pancreatic ductal adenocarcinoma (PDAC), most studies to date have focused on primary and metastatic tumors. Here, we map cell composition, phenotypic plasticity, and microenvironmental remodeling from human normal pancreas through preneoplastic lesions to PDAC, with the preneoplastic phase recognized as a critical window for carcinogenesis. We pinpoint genes that are persistently dysregulated throughout malignant transformation and are associated with a poor prognosis. Focusing on ductal and acinar cells as the principal origins of PDAC, we delineate malignant preneoplastic cell clusters that exhibit strong carcinogenic potential. Immune profiling reveals marked expansion and functional reprogramming of macrophages during disease progression. Integrative analysis with human PDAC bulk transcriptomic cohorts identifies candidate compounds, such as Brefeldin A, with potential for intervention in preneoplastic disease. Together, our study elucidates dynamic molecular and cellular mechanisms underlying PDAC carcinogenesis and provides actionable insights for early intervention and targeted therapy.</t>
  </si>
  <si>
    <t>Pancreatic ductal adenocarcinoma (PDAC) is characterized by significant heterogeneity and a poor prognosis. M2 macrophages (M2) play a crucial role in the microenvironment of PDAC, yet their exact functional significance remains poorly understood. This study sought to explore the potential communication and clinical implications of M2 in PDAC. The differentiation pathway of M2 and their interaction with malignant PDAC cells were analyzed using single-cell RNA sequencing (scRNA-seq). Additionally, a prognostic signature related to M2 marker genes was constructed and analyzed using bulk RNA sequencing. Three distinct differentiation states of M2 were characterized, each exhibiting unique transcription factor expression profiles and signaling pathway activations. Potential intercellular communication between M2, PDAC malignant cells, and fibroblasts was initially observed at the level of computer analysis. The prognostic model was identified through the LASSO algorithm. Patients stratified by risk level displayed significant variations in prognostic indicators such as signaling pathway activity, gene mutation frequency, immune cell infiltration, and drug sensitivity. These findings are of course preliminary, and future in vitro/in vivo experiments will be needed to knock out these signature genes or ligand-receptor pairs of genes in macrophages to validate their role in macrophage development.</t>
  </si>
  <si>
    <t>Pancreatic ductal adenocarcinoma (PDAC) is characterized by an immunosuppressive tumor microenvironment (TME) and poor prognosis. While major histocompatibility complex class II (MHC-II) expression is traditionally associated with professional antigen-presenting cells, its role in PDAC malignant cells remains underexplored. Herein, we utilized single-cell RNA sequencing (scRNA-seq), spatial transcriptomics, bulk RNA sequencing, multiplex immunohistochemistry (mIHC) and ex vivo studies in culture with both human and murine models to investigate the prognostic relevance of MHC-II expression in malignant PDAC cells. Elevated MHC-II expression in malignant cells was strongly associated with increased infiltration of CD4+ T and CD8+ T cells in human PDAC, and pronounced co-localization with plasma cells, indicative of an antigen-activated immune microenvironment. In the KPC mouse model of PDAC, pharmacologic induction of MHC-II expression by cobimetinib treatment in malignant epithelial cells significantly enhanced the therapeutic response to immune checkpoint blockade (ICB). These findings highlight the role of malignant cell-intrinsic MHC-II expression in promoting antigen presentation and fostering an anti-tumor immune microenvironment. Our results position MHC-II as a promising prognostic biomarker and therapeutic target in PDAC, paving the way for novel immunomodulatory strategies.</t>
  </si>
  <si>
    <t>Hepatocellular carcinoma (HCC) and pancreatic ductal adenocarcinoma (PDAC) are highly lethal cancers marked by profound epigenetic and metabolic reprogramming. Among the candidate biomarkers, the DNA methyltransferase DNMT3A and the guanine monophosphate synthetase (GMPS) have emerged as potential prognostic drivers, yet their roles across tumor contexts remain unclear. Here, we demonstrate the application of KMplotter to interrogated pan-cancer transcriptomic and survival datasets encompassing over 7000 patients, complemented by expression profiling of normal, tumor, and metastatic tissues, and integrated tumor microenvironment (TME) analyses. Elevated DNMT3A and GMPS expression correlated with worse overall survival in HCC, particularly in Asian patients, while in PDAC, high DNMT3A but low GMPS expression predicted favorable outcomes. Both genes were consistently upregulated in tumors relative to normal tissues, with further increases in metastatic HCC. Immune deconvolution revealed that DNMT3A was linked to Th2/Treg-enriched niches, whereas GMPS overexpression coincided with high mutational burden or stromal enrichment, fostering immunosuppressive microenvironments. Comparative analysis of toll-like receptor signatures highlighted divergent antigen-sensing pathways, with HCC reflecting viral-driven immune exhaustion and PDAC showing self-antigen–associated signaling. Collectively, these findings position DNMT3A and GMPS as context-dependent biomarkers that integrate metabolic and immune cues to shape prognosis in liver and pancreatic cancer, offering mechanistic insight and translational relevance for patient stratification.</t>
  </si>
  <si>
    <t>Pancreatic ductal adenocarcinoma (PDAC) remains one of the deadliest cancers, with chemotherapy as the mainstay but highly variable efficacy and toxicity. Current regimens, such as FOLFIRINOX and gemcitabine-based combinations, are selected empirically without validated biomarkers to guide choice. Several strategies have been explored to personalize therapy. Patient-derived organoids and molecular classifiers such as PurIST have improved biological understanding but have limited clinical applicability. More recently, predictive transcriptomic signatures have emerged as practical tools. GemPred identifies patients likely to benefit from adjuvant gemcitabine; GemCore, validated in both resected and metastatic tumors, is compatible with small biopsies; and Pancreas-View integrates multiple drug-specific predictors, including for all FOLFIRINOX components and gemcitabine, enhanced by AI. These approaches, retrospectively validated in large cohorts and clinical trials, consistently link predicted sensitivity with improved survival. Beyond regimen selection, signatures enable treatment de-escalation, optimize first-line choices, and identify multidrug-resistant tumors. Ongoing prospective trials will establish their feasibility, supporting transcriptomic profiling as a step toward precision chemotherapy in PDAC.</t>
  </si>
  <si>
    <t>Most patients with localized pancreatic ductal adenocarcinoma (PDAC) experience recurrence after resection. Analysis of 744 patients with resected PDAC revealed that patients with initial isolated liver-metastatic recurrence (n = 100) had significantly worse overall survival than those with initial isolated lung-metastatic recurrence (n = 31). Using single-nucleus RNA sequencing in a representative cohort, we found that transcriptional profiles of primary cancer cells with liver-metastatic recurrence and lung-metastatic recurrence were correlated with those of normal liver and lung parenchymal cells, respectively, suggesting adoption of organ-specific metastatic programs at the primary site. These signatures were confirmed in transcriptomes of PDAC lung and liver metastases, primary lung and liver tumors, and organotropic PDAC xenograft models. These signatures were independent of large genomic events, and analysis of large-scale tumor profiling data showed no genetic alterations predictive of recurrence patterns. Additional analyses suggested that metastatic recurrence may be determined early in tumorigenesis and influenced by tumor-infiltrating immune cells. Thus, pre-existing cellular states within primary tumors appear to guide organ-specific metastatic relapse.</t>
  </si>
  <si>
    <t>The signal transducer and activator of transcription 3 (STAT3) pathway drives pancreatic ductal adenocarcinoma (PDAC) progression by coordinating cellular responses to stress and inflammation. We perform ChIP-seq on hypoxia- or oncostatin-M-treated PDAC cells to identify sites at which phospho-STAT3 binds to regulate the expression of genes linked to poor survival. A top hit among these is ITGB3, which we show promotes PDAC initiation and progression. Single-cell transcriptomics reveal that ITGB3 expression is enriched in PDAC cells experiencing oxidative stress due to chemotherapy. Moreover, high ITGB3 expression positively correlates with STAT3 signaling, hypoxia, and the basal subtype. Mechanistically, chromatin accessibility at ITGB3 enhancers controls STAT3’s ability to induce ITGB3 expression, illuminating a plastic regulatory mechanism modulating STAT3 activity. Leveraging this insight, we identify additional STAT3 target genes regulated similarly to ITGB3 to establish an 18-gene signature involved in adaptive responses and able to stratify survival outcomes. Collectively, these findings highlight a novel opportunity to stratify PDAC subpopulations for STAT3-targeted therapies.</t>
  </si>
  <si>
    <t>Background
Only 15% to 20% of patients with pancreatic ductal adenocarcinoma (PDAC) have access to surgical resection, which represents the only chance of curative treatment. Current resection classifications are almost exclusively anatomic and do not correlate sufficiently with patient survival. It is essential to develop preoperative prognostic factors to distinguish patients at high risk of early postoperative recurrence from those who will have prolonged survival after surgery. In some cases, PDACs may present biomolecular differences reflecting their aggressiveness that are not yet assessable by the current clinical-biologic assessment. This study aimed to assess the preoperative prognostic factors that are already available and the future perspectives being developed.
Method
This study reviewed the literature using the PubMed public database for preoperative prognostic factors for resectable PDAC.
Conclusion
Validated preoperative prognostic factors, whether clinical, biologic, radiologic, or histologic, are very important in anticipating the course of each patient’s disease. The identification of potential new prognostic biomarkers such as genomic, transcriptomic, and proteomic analyses and the dosage of circulating tumor DNA are very serious avenues to be developed, but the extraction and analysis techniques as well as the interpretation of their results need to be standardized in prospective studies.</t>
  </si>
  <si>
    <t>Pancreatic cancer is one of the most lethal malignancies, in part due to its profound metabolic adaptability, which underlies drug resistance and therapeutic failure. This study explores the metabolic rewiring associated with resistance to treatment using a systems metabolomics approach. Exposure to the redox-disrupting agent erastin revealed key metabolic vulnerabilities but failed to produce lasting growth suppression. Combinatorial treatments with methotrexate or alpelisib significantly impaired proliferation and triggered marked metabolic shifts. Systems-level analyses identified serine metabolism as a central adaptive pathway in resilient cells. Metabolic tracing and gene expression profiling showed increased de novo serine biosynthesis and uptake, supporting redox homeostasis, biosynthetic activity, and epigenetic regulation. Notably, cells that resumed growth after drug withdrawal exhibited transcriptional reprogramming involving serine-driven pathways, along with elevated expression of genes linked to survival, proliferation, and migration. These findings establish serine metabolism as a functional biomarker of metabolic plasticity and adaptive resilience in pancreatic cancer, suggesting that targeting this adaptive axis may enhance therapeutic efficacy.</t>
  </si>
  <si>
    <t>Introduction: In the current study, we aimed to assess the efficacy of a gemcitabine response predictive signature that is part of the PancreasView transcriptomic predictive tool (Gem + or Gem-).
Methods: We used a cohort of pancreatic ductal adenocarcinoma patients treated from the Massachusetts General Hospital who underwent upfront resection.
Results: In this cohort of 43 patients, 20 (46.5%) received adjuvant gemcitabine (GEM arm) and 23 (53.5%) did not receive any adjuvant chemotherapy. Among the 43 patients, the Gem signature defined a subgroup of 16 patients (37.2%) who were sensitive (Gem+) and 27 (62.8%), who were resistant to gemcitabine (Gem-). The Gem+ patients who received adjuvant gemcitabine had significantly better median disease-free survival (DFS) compared to the Gem- patients (NR until 72 months of follow-up vs 19.0 months; stratified hazard ratio [HR]: 0.19; 95% CI, 0.04-0.86; P = .032) and longer median cancer-specific survival (CSS) (NR until 96 months of follow-up vs 37.0 months; stratified HR: 0.18; 95% CI, 0.04-0.85; P = .030) when treated with gemcitabine. The gemcitabine signature remained an independent predictive factor for DFS (HR: 0.41; 95% CI, 0.19-0.89; P = .024) and CSS (HR: 0.47; 95% CI, 0.22-1.23; P = .059) after adjusting for clinicopathological characteristics in an unstratified univariate Cox hazard model.
Conclusions: This validation of the gemcitabine predictive transcriptomic signature in an independent cohort from Massachusetts General Hospital reinforces the robustness and reliability of this tool. This study highlights the potential of the signature to aid in the personalization of chemotherapy and enhance patient outcomes in pancreatic ductal adenocarcinoma.</t>
  </si>
  <si>
    <t>Objectives:
New methods are needed to detect pancreatic ductal adenocarcinoma (PDAC) earlier to improve outcomes. We previously reported that a panel of protein N-glycosylation traits (NGTs) discriminated PDAC from healthy controls with an area under the curve (AUC) of 0.81–0.88. However, it remained unclear whether this panel accurately differentiates PDAC from other benign pancreatic disorders. Our study aims to evaluate the performance of the NGT panel in combination with CA19-9 in a diverse cohort, including PDAC cases, healthy controls, and controls with benign pancreatic disorders.
Methods:
Protein N-glycosylation profiles were determined in plasma samples using an in-house developed mass spectrometry assay. CA19-9 levels were measured using a routine immunoassay test. Results of total plasma NGTs and CA19-9 were evaluated separately as well as in combination. Logistic regression was performed to calculate odds ratios (ORs), AUC, sensitivity, and specificity to determine the performance of NGTs and CA19-9 in distinguishing PDAC from controls.
Results:
In total, 221 individuals were included: 45 (20.4%) with PDAC, and 176 (79.6%) controls (53 healthy and 123 with benign pancreatic disease). The AUC for differentiating PDAC from the total control cohort based on the combination of the NGT panel and CA19-9 was 0.94 (95% CI, 0.90–0.97), with a sensitivity of 0.89 (95% CI, 0.78–0.98) and specificity of 0.86 (95% CI, 0.81–0.91). Comparison of PDAC cases with healthy controls only resulted in an AUC of 0.96 (95% CI, 0.93–0.99), with a sensitivity of 0.84 (95% CI, 0.73–0.93) and specificity of 0.98 (95% CI, 0.94–1.00).
Conclusions:
Both plasma NGTs and CA19-9 distinguish PDAC from a diverse control cohort. The accuracy further improves when these readouts are combined, showing promise for future early detection methods.</t>
  </si>
  <si>
    <t>Cancer-associated muscle wasting is associated with poor clinical outcomes1, but its underlying biology is largely uncharted in humans2. Unbiased analysis of the RNAome (coding and non-coding RNAs) with unsupervised clustering using integrative non-negative matrix factorization3 provides a means of identifying distinct molecular subtypes and was applied here to muscle of patients with colorectal or pancreatic cancer. Rectus abdominis biopsies from 84 patients were profiled using high-throughput next-generation sequencing. Integrative non-negative matrix factorization with stringent quality metrics for clustering identified two highly coherent molecular subtypes within muscle of patients with cancer. Patients with subtype 1 (versus subtype 2) showed clinical manifestations of cachexia: high-grade weight loss, low muscle mass, atrophy of type IIA and type IIX muscle fibres, and reduced survival. On the basis of differential expression between the subtypes, we identified biological processes that may contribute to cancer-associated loss of muscle mass and function, including altered posttranscriptional regulation and perturbation of neuronal systems; cytokine storm and cellular immune response; pathways related to extracellular matrix; and metabolic abnormalities spanning xenobiotic metabolism, haemostasis, signal transduction, embryonic and/or pluripotent stem cells, and amino acid metabolism. Differential expression between subtypes indicated the involvement of multiple intertwined higher-order gene regulatory networks, suggesting that network interactions of (hub) long non-coding RNAs, microRNAs and mRNAs could represent targets for future research.</t>
  </si>
  <si>
    <t>Background: Pancreatic cancer continues to retain the highest mortality rate among all major organ cancers. New strategies for early detection are being proposed to increase long-term survival. A plethora of molecular markers are discovered yearly, but so far none have demonstrated screening utility.
Summary: Promising discovery technologies include affinity-based proteomics and ddPCR. In the validation phase, researchers must decide on key benchmark criteria, what type of pancreatic lesions are desirable to find early through molecular screening, and when to terminate the biomarker study and return to the discovery phase. If the biomarkers meet set benchmarks, retrospective analysis should be conducted in relevant cohorts based on intended use, followed by prospective real-world evaluation. Lastly, regulatory approval, incorporation into clinical practice guidelines, and thorough health economic evaluations must be completed before the screening markers can be fully implemented.
Key messages: In this review, important strategies and phases for molecular biomarker development in pancreatic cancer have been outlined.</t>
  </si>
  <si>
    <t>Background
The in silico analyses provide evidence supporting the potential of methylation-driven differentially expressed genes as therapeutic targets across cancer types. This leads us to identify novel targets and their associated drug compounds for further progress towards pancreatic cancer treatment.
Objective
To identify targeted drugs based on methylation driven genes identified using bulk multi-omics data and single-cell level data to pinpoint important disease markers.
Methods
The workflow involves screening using the TCGA and ICGC databases, followed by validation with GEO datasets. The study employs supervised learning algorithms like kNN and random forests, and constructs a prediction model using adaptive LASSO-Cox regression. The process also includes pathway analysis, evaluation of survival status, and immune profile deconvolution, as well as multistage evaluation of the methylation driven genes. We conducted drug targeting and molecular dynamic simulations, taking into account genes of interest.Lastly, molecular docking and dynamics simulations were used to find out if the key MEDEGs could be utilized as drug targets.
Results
CD36, UGT1A1, TFF1, S100P, MUC13, CALHM3 and ANKRD44 were found to be top 7 methylation driven genes. The mutational profile was also documented along with pathway analysis, which showed concordance with our observation based on their significant enriched terms namely “Maintenance of Gastrointestinal Epithelium”, and “Digestive System Homeostasis”. CD36 had prognostic capabilities and was seen to significant in terms of survival and also showed significant immune dysregulation. Our novel findings suggest TFF1, S100P, and MUC13 were found to be associated with cell type specific expression as seen in single cell data and UGT1A1 was found to be suitable for probable drug targeting. CD36, UGT1A1, TFF1, S100P, and MUC13 showed concordance when observed at proteomics level and across other datasets. Apigenin-7-O-glucuronide emerged as the top binder for UDP-glucuronosyltransferase 1A1 (also known as UDP 1A1), forming stable complexes with favourable interactions. Catechin and epicatechin were identified as the best ligands for TFF1 and S100P, while rutin showed high-affinity binding to MUC13.
Conclusion
The study successfully identified and validated a panel of biomarkers specific to pancreatic cancer, with potential applications in early diagnosis and treatment. The findings highlight the importance of multi-omics data integration in cancer research and the potential of personalized medicine in improving patient outcomes. The in-silico drug targeting analysis provides a foundation for the development of novel drugs for PanCa treatment. Hence TFF1, S100P, MUC13, and UGT1A1 showcased themselves as most promising biomarkers and novel drug targets.</t>
  </si>
  <si>
    <t xml:space="preserve">Metastatic duodenopancreatic neuroendocrine tumors (dpNETs) are the primary cause of mortality among patients with Multiple Endocrine Neoplasia Type 1 (MEN1). Emerging evidence implicates the microbiome and microbial-derived secreted factors in promoting cancer development and progression. In the current study, we report that the circulating microbial-associated uremic toxins trimethylamine N-oxide (TMAO), indoxyl sulfate (IS), cresol sulfate (CS), cresol glucuronide (CG), and phenol sulfate (PS) are elevated in MEN1 patients with metastatic dpNETs. Proteomic- and metabolomic-based analysis of resected dpNET tissues from MEN1 patients also revealed detectable levels of uremic toxins that positively correlated with peptide-based signatures corresponding to Fusobacterium nucleatum, Faecalibacterium prausnitzii, and Klebsiella pneumoniae and negatively correlated with Streptococcus pneumoniae and Streptococcus thermophilus. A microbial-associated uremic toxin panel (MUTP) was developed and, in an independent case-control validation cohort, the panel yielded an area under the receiver operating characteristic curve (AUC) of 0.94 (95 % CI: 0.85-1.00) with 67 % sensitivity at 95 % specificity for identifying MEN1 patients with metastatic dpNETS. Increases in circulating microbial-associated uremic toxins during early stages of neoplasia were also found to be associated with poor overall survival in an Men1fl/flPdx1-CreTg mouse model of MEN1 pancreatic NETs. Our findings suggest that microbial dysbiosis is associated with disease aggressiveness and that increases in circulating microbial-associated uremic toxins may be a prognostic indication for MEN1 individuals who are at risk of having metastatic dpNETs.
</t>
  </si>
  <si>
    <t>dpNETs</t>
  </si>
  <si>
    <t>Background: Pancreatic ductal adenocarcinoma (PDAC) remains one of the deadliest malignancies, with limited treatment options and a high recurrence rate. Recurrence often occurs with metastasis, for which cancer cells must adapt to isolation stress to successfully colonize distant organs. While the fibronectin–integrin axis has been implicated in this adaptation, its regulatory mechanisms require further elaboration.
Methods: We utilized genetically engineered PDAC mouse models with c-Rel knockout, overexpression and fibronectin (FN1) depletion, alongside in vitro assays, to assess EMP, extracellular matrix (ECM) remodeling, and resistance to anchorage-independent growth. Functional analyses, including transcriptomics, Cut&amp;Run, flow cytometry, immunohistochemistry, and metastatic assays, were performed to elucidate the role of c-Rel in fibronectin–integrin signaling during PDAC progression.
Results: We identified c-Rel as an oncogenic driver in PDAC that promotes EMP, ECM remodeling, and survival under isolation stress. c-Rel directly regulates FN1 and CD61/integrin β3 (ITGB3) transcription, enhancing cellular adaptability in metastatic settings. While FN1 is dispensable for EMT, its absence significantly impairs metastatic colonization and anchorage-independent growth.
Conclusions: Our findings suggest that c-Rel can regulate PDAC progression and metastasis by modulating the tumor microenvironment and stress resistance. Targeting the c-Rel–fibronectin–integrin axis may offer novel therapeutic strategies to mitigate disease progression.</t>
  </si>
  <si>
    <t>Purpose: In the United States, African Americans (AA) have higher Pancreatic ductal adenocarcinoma (PDAC) incidence and mortality rates than Caucasian Americans (CA). This study aimed to identify distinct gene expression signatures and differentially regulated pathways in AA and CA PDACs.
Methods: Transcriptomic analyses were conducted on FFPE sections of PDACs (n = 40) from AA (9 PDACs/3 normal) and CA (31 PDACs/5 normal) tissues to evaluate the differential expression and signaling pathways within and between racial groups and to identify distinctive and common genes/pathways.
Results: We identified unique differentially expressed genes in both racial groups. Distinct set genes were modulated in AA and CA PDACs, compared to their respective normal tissues. Thirteen genes (seven upregulated and six downregulated) were differentially modulated in AA PDACs vs. CA PDACs. CIBERSORT analysis revealed distinct immune cell composition, with increased resting NK cells and activated mast cells, in AA PDACs, and higher CD4 memory T cells present in CA PDACs. Canonical subtype analyses indicated a more heterogenous subtype distribution in AA PDACs, whereas CA PDACs showed a predominance of classical subtypes. Using a publicly available database, we analyzed the top 25 upregulated genes (normal vs. tumor) for AA and CA racial groups and seven differentially upregulated genes in AA PDACs vs. CA PDACs comparison for associations with survival outcomes. Eight genes (CHST15, PARP15, NUDT16, SERPINB3, PADI1, H3C8, ZNF488, and LETM2) correlated with poor patient survival.
Conclusion: These findings show distinct gene expression profiles and modulated pathways in AA and CA PDACs, supporting development of race-based therapeutic targets.</t>
  </si>
  <si>
    <t>Patients with advanced pancreatic ductal adenocarcinoma (PDAC) have a median survival of less than a year, highlighting the urgent need for treatment advancements. We report on a phase 1 clinical trial assessing the safety and feasibility of intravenous and local administration of anti-mesothelin CAR T cells in patients with advanced PDAC. While therapy is well tolerated, it demonstrates limited clinical efficacy. Analyses of patient samples provide insights into mechanisms of treatment resistance. Single-cell genomic approaches reveal that post-infusion CAR T cells express exhaustion signatures, including previously identified transcription factors ID3 and SOX4, and display enrichment for a GZMK+ phenotype. Single knockout of ID3 or SOX4 enhances efficacy in xenograft models, though with donor-dependent variability. However, single-knockout cells eventually fail. Conversely, ID3 and SOX4 double-knockout CAR T cells exhibit prolonged relapse-free survival, demonstrating a sustained therapeutic effect and a potential avenue for engineering more potent CAR T cells in PDAC. This study was registered at ClinicalTrials.gov (NCT03323944).</t>
  </si>
  <si>
    <t xml:space="preserve">Pancreatic ductal adenocarcinoma (PDAC) is one of the most lethal cancer types due to its late diagnosis, low survival rates, and high frequency of metastasis. Considering the molecular mechanism of PDAC development has not been fully elucidated, this study aimed to shed more light on the molecular regulatory signatures of circular RNAs (circRNAs) in PDAC progression and provide a different perspective to identify potential biomarkers as well as discover candidate repositioned drug molecules for the prevention or treatment of PDAC with network-based integrative analysis. The mRNA, miRNA, and circRNA expression profiles of PDAC were obtained from nine microarray datasets. Differentially expressed genes (DEGs), microRNAs (DEmiRNAs), and circular RNAs (DEcircRNAs) were identified. The competing endogenous RNA (ceRNA; DEG–DEmiRNA–DEcircRNA) regulatory network was constructed, which included 12 DEcircRNAs, 64 DEGs, and 6 miRNAs specific to PDAC. The ADAM12, MET, QKI, SEC23A, and ZEB2 were identified as hub genes and demonstrated significant survival probability for PDAC. In addition to providing novel biomarkers for diagnosis that can be detected non-invasively, the secretion levels of hub genes-associated proteins were found in plasma, serum, and oral epithelium. The drug repositioning analysis revealed vorinostat, meclocycline sulfosalicylate, and trichostatin A, which exhibited significant binding affinities to the hub genes compared to their inhibitors via molecular docking analysis.
</t>
  </si>
  <si>
    <t xml:space="preserve">Pancreatic ductal adenocarcinoma exhibits high intertumoral heterogeneity, with KRAS mutations as the dominant oncogenic driver. However, a subset of these tumors retains a wild-type KRAS genotype yet progresses through alternative molecular mechanisms. Deciphering how these divergent tumors converge on shared malignant outcomes is crucial for precision oncology. We conducted an integrative multiomic analysis across whole-exome sequencing, RNA-Seq, methylation profiling, and proteomic data. Gene regulatory network (GRN) reconstruction, centrality analysis, T-Test and functional clustering were performed. A deep neural network model was developed for stratifying and validating KRAS-mutant and wild-type tumors based on identified transcriptomic signatures. KRAS-mutant tumors harbored canonical hotspot mutations (G12D, G12V, G12R). In contrast, KRAS-wildtype co-occurring with disruptive variants in TP53, CDKN2A, and SMAD4 highlighting a genomically unstable landscape and displayed enrichment of damaging variants in GNAS, with upregulation of alternative pathways involving hormonal and neuropeptidergic signaling. Multiomic integration identified TFAP2A (LFC: 5.124), and LCN2 (LFC: 4.835) as hyperactive effectors in KRAS-mutants and wildtype, supported by high mRNA and hypomethylated values. Wild-type tumors showed marked upregulation of CARTPT (LFC: 7.535) suggesting adaptive reliance on endocrine and immune modulation. Network analysis revealed seven core functional modules, with CAV1(LFC:2.25) emerging as central hubs in therapy resistance and EMT-metabolic signaling and found to have expression in both lung and liver metastasis. Sustained expression of CAV1 and the conserved nature of GRN seed node variants reinforce their contribution to metastatic evolution. A DNN trained on GRN-prioritized biomarkers achieved AUC = 0.94, accurately stratifying KRAS status and correlating with patient survival (HR = 0.46, p = 0.0021). Despite differing upstream mutations, KRAS-mutant and wild-type PDAC tumors converge on shared transcriptional and epigenetic programs that promote malignancy. These findings emphasize the role of regulatory convergence in tumor evolution and GRN-defined hubs as robust, mutation-agnostic therapeutic targets.
</t>
  </si>
  <si>
    <t>Pancreatic ductal adenocarcinoma (PDA) is an aggressive malignancy that lacks reliable biomarkers to guide treatment decisions. Effective prognostic tools are needed to improve its clinical management. We conducted a comprehensive proteomic analysis on 115 PDA patient samples with matched adjacent normal tissue. A 20-protein diagnostic panel was identified (LGALS1, ANXA2, LGALS3BP, CTSD, S100P, COL12A1, SFN, THBS2, CTHRC1, THBS1, SERPINB5, LAMC2, POSTN, CEACAM6, CTSE, PLEC, PKM, S100A11, TAGLN2, ALDOA). Consensus clustering analysis identified four prognostic proteomic subtypes. Subtypes with poorer prognoses exhibited upregulation of neutrophil degranulation, extracellular matrix remodeling, focal adhesion, Mesenchymal Epithelial Transition, collagen formation, and PI3K-Akt-mTOR-related pathways, indicating a predominance of basal-like and activated stromal features. In tumors with homologous recombination deficiency or Catalogue of Somatic Mutations in Cancer Signature-3, several immune-related proteins were enriched. An 18-protein (PURB, SDCBP2, CD2BP2, GALM, SERPINA3, OAS3, FAN1, ZPR1, KRT2, NUDT2, SMNDC1, SERPINA4, CUTA, WDR36, POSTN, CLEC11A, PEX14, and PI4KA) risk score was developed and validated using multicox regression analyses with LASSO regularization. The risk score demonstrated independent prognostic significance for overall survival and recurrence, and was validated in an independent proteomic dataset generated using a different proteomic technology. This study thus introduces four novel prognostic PDA subtypes, and an 18-protein risk score validated in an independent dataset, which shows promise for improving survival prediction and could serve as a valuable tool for personalized treatment guidance.
Significance: The findings from this study have significant implications for the future of pancreatic cancer management. By identifying a 20-protein panel with diagnostic and screening potential, this research provides a foundation for developing early detection tools for PDA, an aggressive cancer with limited treatment options. The classification of PDA into four proteomic subtypes with distinct prognostic outcomes paves the way for subtype-specific therapeutic approaches, allowing clinicians to better stratify patients based on their risk profiles. Additionally, the validated 18-protein risk score, which enhances survival prediction and operates independently of existing clinical variables, represents a promising tool for personalized prognostic assessments. Incorporating these proteomic-based biomarkers into clinical practice could improve diagnostic accuracy, guide individualized treatment decisions, and ultimately enhance patient outcomes in PDA. This study underscores the potential of proteomic profiling to improve cancer treatment by providing targeted, actionable insights into tumor biology.</t>
  </si>
  <si>
    <t xml:space="preserve">Pancreatic ductal adenocarcinoma (PDAC) is a prevalent cancer with a high mortality rate. This study aims to identify and validate biomarkers for early PDAC diagnosis. We employed the GEO2R online tool to screen differentially expressed genes (DEGs), construct protein interaction networks, and perform functional enrichment analysis, survival prognosis analysis, and expression level validation. We identified 260 DEGs, comprising 165 upregulated genes and 95 downregulated genes. Following functional enrichment and survival analysis, we selected plasminogen activator urokinase (PLAU) for the RNA and protein level verification and preliminary cell phenotype analysis. We found that PLAU knockdown inhibits the proliferation and survival of pancreatic cancer cells. Therefore, PLAU may serve as a potential biomarker, offering new strategies for understanding PDAC’s pathological mechanisms.
</t>
  </si>
  <si>
    <t>Background/Objectives: Breast cancer (BrCA) is among the deadliest cancers for women in the world. The disease has four distinct molecular subtypes which can be determined by gene expression profiling. Understanding these subtypes has enabled the development of targeted therapeutics. Additionally, following initial successful treatment, some patients experience disease recurrence events. Methods: In this study, we used radiomics coupled with machine learning techniques to predict molecular subtypes and disease recurrence events from a dataset of MRI features deriving from a single-institutional, retrospective collection of 922 biopsy-confirmed invasive BrCA patients. The feature-rich and comprehensive dataset consists of radiomic as well as demographic, clinical, and molecular subtype information. We focused our analyses on Black and White patients who were 50 years or younger at diagnosis (n = 346) to identify racial disparities that exist between molecular subtypes and disease recurrence events. Random Forest and AdaBoostM1 were applied to over 500 radiomics features. Results: Radiomics alone or combined with gene expression data can accurately predict molecular subtype and disease recurrence events for both racial groups. In total, we found over 40 radiomics features that have significant associations with race. The radiomic features that are most predictive in the Breast and Fibroglandular Tissue Volume imaging category for Black patients was breast volume (Breast_Vol) and for White patients was post contrast tissue volume (TissueVol_PostCon). Conclusions: These results suggest that radiomics can be used to predict differences in BrCA recurrence and molecular subtype between racial groups and can have an impact on clinical outcomes.</t>
  </si>
  <si>
    <t>Background
There are documented differences in Breast cancer (BrCA) presentations and outcomes between Black and White patients. In addition to molecular factors, socioeconomic, racial, and clinical factors result in disparities in outcomes for women in the United States. Using machine learning and unsupervised biclustering methods within a multiomics framework, here we sought to shed light on the biological and clinical underpinnings of observed differences between Black and White BrCA patients.
Materials and Methods
We examined The Cancer Genome Atlas BrCA samples from stage II patients aged 50 or younger that are Black (BAA50) or White (W50) (n = 139 patients; 36 BAA50 and 103 W50) These patients were chosen because marked differences in survival were observed in an earlier study. A variety of multiomic data sets were analyzed to further characterize the clinical and molecular disparities for insights.
Results
We coupled RNAseq data with protein-protein interaction as well as BrCA-specific protein co-expression network data to identify 2 novel biclusters. These biclusters are significantly associated with clinical features including race, number of lymph nodes involved with disease, estrogen receptor status, progesterone receptor status and menopausal status. There were also differentially mutated genes. Using DNA methylation data, we identified differentially methylated genes. Machine learning algorithms were trained on differential methylation values of driver genes. The trained algorithms were successful in predicting the bicluster assignment of each sample.
Conclusion
These results demonstrate that there was a significant association between the cluster membership and BAA50 and W50 cohorts, indicating that these biclusters accurately stratify these cohorts.</t>
  </si>
  <si>
    <t>Adults (≥18 years) with histologically confirmed pancreatic ductal adenocarcinoma (PDAC), including resectable, locally advanced unresectable, and metastatic disease, provided that survival or other prognostic outcome data are available</t>
  </si>
  <si>
    <t>Studies focused exclusively on non-PDAC malignancies, including pancreatic neuroendocrine neoplasms, periampullary cancers, ampullary cancers, cholangiocarcinoma, acinar cell carcinoma, or mixed pancreatic tumour populations where PDAC-specific results cannot be disaggregated</t>
  </si>
  <si>
    <t>Tumour molecular profiling using transcriptomic and/or proteomic methods, including RNA sequencing, gene expression microarrays, qPCR-based tumour expression profiling, mass spectrometry-based proteomics, reverse-phase protein arrays (RPPA), or molecular signatures derived from transcriptomic/proteomic datasets</t>
  </si>
  <si>
    <t>Studies based solely on clinical variables, histopathology without molecular profiling, circulating biomarkers only, imaging biomarkers only, radiomics without molecular tumour data, genomic/DNA-only biomarkers without transcriptomic or proteomic readout, or studies lacking explicit biomarker assessment</t>
  </si>
  <si>
    <t>Comparisons across biomarker-defined strata, such as high versus low expression, biomarker-positive versus biomarker-negative status, molecular subtype classification, or low- versus high-risk prognostic groups derived from transcriptomic/proteomic signatures</t>
  </si>
  <si>
    <t>Studies with no biomarker-based stratification or no analysable comparison across molecular groups</t>
  </si>
  <si>
    <t>Primary outcome: overall survival (OS). Secondary outcomes: progression-free survival (PFS), disease-free survival (DFS), recurrence-free survival (RFS), cancer-specific survival (CSS), progression-free interval (PFI), and other clinically relevant time-to-event prognostic outcomes</t>
  </si>
  <si>
    <t>Studies not reporting survival, recurrence, or other prognostic time-to-event outcomes; studies reporting only treatment response without survival correlation</t>
  </si>
  <si>
    <t>No survival or prognostic outcome reported</t>
  </si>
  <si>
    <t>Biomarker framework primarily based on radiomics/imaging features rather than tumour transcriptomic or proteomic biomarkers</t>
  </si>
  <si>
    <t>Preclinical study (animal model / mechanistic experiment)</t>
  </si>
  <si>
    <t>In vitro study using PDAC cell lines</t>
  </si>
  <si>
    <t>In vitro study using cell culture models</t>
  </si>
  <si>
    <t>No survival or prognostic outcome reported in the study cohort</t>
  </si>
  <si>
    <t>Review article (not original research)</t>
  </si>
  <si>
    <t>Wrong population (ampullary adenocarcinoma, not PDAC)</t>
  </si>
  <si>
    <t>Preclinical study (cell lines and animal models)</t>
  </si>
  <si>
    <t>AI-based histopathology prognostic model (no primary transcriptomic or proteomic biomarker analysis)</t>
  </si>
  <si>
    <t>Diagnostic biomarker study (no prognostic survival outcome)</t>
  </si>
  <si>
    <t>Eligible – prognostic transcriptomic classifier associated with overall survival</t>
  </si>
  <si>
    <t>Preclinical study (cell culture and xenograft models)</t>
  </si>
  <si>
    <t>Wrong population – pancreatic neuroendocrine tumors (pNET), not pancreatic ductal adenocarcinoma (PDAC)</t>
  </si>
  <si>
    <t>Pan-cancer analysis without PDAC-specific prognostic analysis</t>
  </si>
  <si>
    <t>No PDAC-specific survival analysis</t>
  </si>
  <si>
    <t>Not a transcriptomic/proteomic biomarker study (focus on germline mutations/clinical comparison)</t>
  </si>
  <si>
    <t>Diagnostic study (no prognostic survival outcome)</t>
  </si>
  <si>
    <t>Diagnostic biomarker study for early detection</t>
  </si>
  <si>
    <t>Wrong disease – hepatocellular carcinoma (not PDAC)</t>
  </si>
  <si>
    <t>Wrong disease – gastric cancer (not PDAC)</t>
  </si>
  <si>
    <t>Preclinical study (animal models and mechanistic experiments)</t>
  </si>
  <si>
    <t>Not PDAC-specific study (focus on cancer cachexia rather than PDAC tumors)</t>
  </si>
  <si>
    <t>Preclinical study (animal and in vivo models)</t>
  </si>
  <si>
    <t>Methodological study (liquid biopsy framework; no evaluation of specific prognostic biomarkers)</t>
  </si>
  <si>
    <t>Mechanistic/preclinical study without clinical survival analysis</t>
  </si>
  <si>
    <t>Wrong disease – prostate cancer (not PDAC)</t>
  </si>
  <si>
    <t>Preclinical study (organoid, in vitro and experimental models)</t>
  </si>
  <si>
    <t>Methodological/AI classification study (no evaluation of specific transcriptomic or proteomic biomarkers)</t>
  </si>
  <si>
    <t>Preclinical study (cell-line / experimental models)</t>
  </si>
  <si>
    <t>Diagnostic biomarker study (no survival/prognostic outcome)</t>
  </si>
  <si>
    <t>Pan-cancer analysis (not PDAC-specific population)</t>
  </si>
  <si>
    <t>Wrong disease – pancreatic neuroendocrine tumors (pNET), not PDAC</t>
  </si>
  <si>
    <t>Wrong disease – colon cancer (not PDAC)</t>
  </si>
  <si>
    <t>Imaging/radiomics biomarker study (not transcriptomic or proteomic biomarker expression)</t>
  </si>
  <si>
    <t>Preclinical/mechanistic study using single-cell datasets and experimental models</t>
  </si>
  <si>
    <t>Mechanistic single-cell transcriptomic study without survival/prognostic analysis</t>
  </si>
  <si>
    <t>Wrong disease – hepatocellular carcinoma (HCC), not PDAC</t>
  </si>
  <si>
    <t>Not a prognostic biomarker study (interventional clinical trial)</t>
  </si>
  <si>
    <t>Mechanistic single-cell transcriptomic study without biomarker-based survival analysis</t>
  </si>
  <si>
    <t>Wrong disease / not PDAC-specific clinical study</t>
  </si>
  <si>
    <t>Preclinical/mechanistic study (cell-based omics with no clinical patient cohort)</t>
  </si>
  <si>
    <t>Wrong disease – pancreatic neuroendocrine neoplasms (pNEN), not PDAC</t>
  </si>
  <si>
    <t>No survival or prognostic outcome as primary endpoint</t>
  </si>
  <si>
    <t>Preclinical/mechanistic study (animal and in vitro models)</t>
  </si>
  <si>
    <t>Diagnostic biomarker study</t>
  </si>
  <si>
    <t>Review article / diagnostic-focused article</t>
  </si>
  <si>
    <t>Pan-cancer / mechanistic study, not PDAC-specific prognostic cohort analysis</t>
  </si>
  <si>
    <t>Exploratory single-cell transcriptomic analysis without clinical prognostic validation</t>
  </si>
  <si>
    <t>Preclinical mechanistic study (cell-line experiments)</t>
  </si>
  <si>
    <t>Methodological article / PhD thesis description (not an original clinical study)</t>
  </si>
  <si>
    <t>Diagnostic biomarker modeling study</t>
  </si>
  <si>
    <t>Exploratory immune profiling without validated prognostic outcome</t>
  </si>
  <si>
    <t>Database/resource study</t>
  </si>
  <si>
    <t>Wrong disease (pancreatic neuroendocrine tumors, not PDAC)</t>
  </si>
  <si>
    <t>Methodological imaging study / not PDAC-specific prognostic analysis</t>
  </si>
  <si>
    <t>Exploratory genomic analysis without survival outcome validation</t>
  </si>
  <si>
    <t>Wrong disease (colorectal cancer)</t>
  </si>
  <si>
    <t>Mechanistic study with experimental models</t>
  </si>
  <si>
    <t>Preclinical mechanistic study (animal/xenograft models)</t>
  </si>
  <si>
    <t>Mechanistic systemic cancer study (not PDAC prognostic biomarker study)</t>
  </si>
  <si>
    <t>Interventional clinical trial (treatment efficacy study)</t>
  </si>
  <si>
    <t>Pan-cancer spatial transcriptomics study</t>
  </si>
  <si>
    <t>Review article / wrong disease (SPN)</t>
  </si>
  <si>
    <t>Mechanistic transcriptomic study with experimental validation</t>
  </si>
  <si>
    <t>Wrong disease (IPMN precursor lesion, not PDAC)</t>
  </si>
  <si>
    <t>Author correction / not a primary study</t>
  </si>
  <si>
    <t>Pan-cancer analysis (not PDAC-specific)</t>
  </si>
  <si>
    <t>Organoid experimental model</t>
  </si>
  <si>
    <t>Exploratory immune profiling study</t>
  </si>
  <si>
    <t>Non-primary PDAC cohort (peritoneal metastasis subgroup study)</t>
  </si>
  <si>
    <t>Organoid / experimental model study</t>
  </si>
  <si>
    <t>Preclinical organoid model</t>
  </si>
  <si>
    <t>Cell-line mechanistic study</t>
  </si>
  <si>
    <t>Exploratory bioinformatics study without survival outcome</t>
  </si>
  <si>
    <t>Diagnostic / circulating biomarker study</t>
  </si>
  <si>
    <t>Wrong disease (pancreatic neuroendocrine tumors)</t>
  </si>
  <si>
    <t>Wrong disease (PanNET)</t>
  </si>
  <si>
    <t>Preclinical therapeutic study</t>
  </si>
  <si>
    <t>Wrong disease (IPMN precursor lesion)</t>
  </si>
  <si>
    <t>Wrong primary cancer (renal cell carcinoma)</t>
  </si>
  <si>
    <t>Preclinical organoid study</t>
  </si>
  <si>
    <t>Exploratory immune biomarker study</t>
  </si>
  <si>
    <t>Preclinical experimental model</t>
  </si>
  <si>
    <t>Interventional clinical trial</t>
  </si>
  <si>
    <t>Cell-line / experimental model study</t>
  </si>
  <si>
    <t>No survival outcome reported</t>
  </si>
  <si>
    <t>Methodological imaging study</t>
  </si>
  <si>
    <t>Wrong disease (pNET)</t>
  </si>
  <si>
    <t>Diagnostic study (pancreatic cyst lesions)</t>
  </si>
  <si>
    <t>Excluded because the study investigates skeletal muscle cachexia mechanisms rather than tumor-derived PDAC biomarkers</t>
  </si>
  <si>
    <t>Excluded because the study is based primarily on experimental models (cell lines / mechanistic experiments) without clinical biomarker-prognosis analysis in patients</t>
  </si>
  <si>
    <t>Excluded because the study focuses on pancreatic adenosquamous carcinoma (PASC) rather than pancreatic ductal adenocarcinoma (PDAC)</t>
  </si>
  <si>
    <t>investigates carcinogenesis mechanisms and drug candidates rather than prognostic biomarker expression associated with survival outcomes</t>
  </si>
  <si>
    <t>cellular states and metastatic programs rather than specific transcriptomic/proteomic biomarkers evaluated as prognostic markers</t>
  </si>
  <si>
    <t>primarily on in vitro / experimental metabolic analyses without clinical patient cohort validation</t>
  </si>
  <si>
    <t>diagnostic biomarkers for early detection, not prognostic biomarkers</t>
  </si>
  <si>
    <t>breast cancer</t>
  </si>
  <si>
    <t>therapeutic resistance in a clinical trial, not prognostic biomarker discovery</t>
  </si>
  <si>
    <t>mechanistic and based mainly on experimental models, without clinical prognostic biomarker evaluation</t>
  </si>
  <si>
    <t>Integrative multi-omics reveal a CD4? T cell-derived six-gene signature linking the immune-stromal ecosystem to prognosis and immunotherapy selection in pancreatic cancer</t>
  </si>
  <si>
    <t>SPP1?+?macrophages facilitate pancreatic cancer progression via ITGB6-mediated interactions: evidence from integrated multi-omics analysis and experimental validation</t>
  </si>
  <si>
    <t>#</t>
  </si>
  <si>
    <t>Omics</t>
  </si>
  <si>
    <t>Biomarker</t>
  </si>
  <si>
    <t>Validation</t>
  </si>
  <si>
    <t>Data_Source</t>
  </si>
  <si>
    <t>Ttile</t>
  </si>
  <si>
    <t xml:space="preserve">N_total </t>
  </si>
  <si>
    <t>N_analyzed</t>
  </si>
  <si>
    <t xml:space="preserve">PDAC stage </t>
  </si>
  <si>
    <t>Population - description</t>
  </si>
  <si>
    <t>primary outcome</t>
  </si>
  <si>
    <t>secondary outcomes</t>
  </si>
  <si>
    <t>statistical methods</t>
  </si>
  <si>
    <t>Univariable_Result</t>
  </si>
  <si>
    <t xml:space="preserve">multivariable result </t>
  </si>
  <si>
    <t>Adjusted_Covariates</t>
  </si>
  <si>
    <t xml:space="preserve">clinical relevance </t>
  </si>
  <si>
    <t xml:space="preserve">main finding </t>
  </si>
  <si>
    <t>UNC93B1</t>
  </si>
  <si>
    <t>primarily transcriptomic, secondarily proteomic validation</t>
  </si>
  <si>
    <t>platform</t>
  </si>
  <si>
    <t>scRNA-seq, bulk RNA-seq, spatial transcriptomics, CPTAC proteomics</t>
  </si>
  <si>
    <t>comparator</t>
  </si>
  <si>
    <t>high vs low UNC93B1 expression</t>
  </si>
  <si>
    <t>OS</t>
  </si>
  <si>
    <t>GSE154778, GSE212966, TCGA-PAAD, GSE28735, GSE62452, TCGAxGTEx, CPTAC, HPA, GTEx</t>
  </si>
  <si>
    <t>Mixed primary tumor, adjacent normal, and metastatic lesions</t>
  </si>
  <si>
    <t>Human pancreatic cancer/PDAC specimens and public PDAC transcriptomic cohorts</t>
  </si>
  <si>
    <t>study design</t>
  </si>
  <si>
    <t>Public datasets + experimental validation</t>
  </si>
  <si>
    <t>Tumor grade association; diagnostic performance; mechanistic/functional phenotypes</t>
  </si>
  <si>
    <t>yes</t>
  </si>
  <si>
    <t xml:space="preserve">Validation cohort </t>
  </si>
  <si>
    <t>Prognostic biomarker candidate with mechanistic relevance</t>
  </si>
  <si>
    <t xml:space="preserve">human study </t>
  </si>
  <si>
    <t>High vs low expression groups</t>
  </si>
  <si>
    <t>Cutoff method</t>
  </si>
  <si>
    <t>scRNA-seq: 22 samples; TCGA-PAAD: 172 PDAC; additional bulk cohorts ≈220 samples</t>
  </si>
  <si>
    <t>TCGA-PAAD: 172 patients included for survival analysis</t>
  </si>
  <si>
    <t>Independent transcriptomic cohorts (GEO), TCGAxGTEx, CPTAC proteomics, in vitro and in vivo experimental validation</t>
  </si>
  <si>
    <t>UNC93B1 identified as prognostic biomarker linked to PDAC progression and immune signaling via the cGAS–STING pathway</t>
  </si>
  <si>
    <t>Univariate Cox regression, Kaplan-Meier survival analysis, LASSO regression, Random Forest, SVM-RFE, GSVA, hdWGCNA, scPagwas, Wilcoxon tests</t>
  </si>
  <si>
    <t xml:space="preserve">limitations </t>
  </si>
  <si>
    <t>No</t>
  </si>
  <si>
    <t>High UNC93B1 expression associated with poorer overall survival in TCGA-PAAD (univariate Cox regression, p &lt; 0.05)</t>
  </si>
  <si>
    <t xml:space="preserve">No </t>
  </si>
  <si>
    <t>lack of multiple testing correction, multivariable survival analyses, limited single-cell sample size, machine-learning overfitting, lack of prospective clinical validation</t>
  </si>
  <si>
    <t xml:space="preserve">In summary, UNC93B1 is significantly upregulated in pancreatic tumor tissues relative to non-neoplastic counterparts, and its elevated expression is correlated with unfavorable patient outcomes. Functionally, UNC93B1 drives malignant progression by enhancing tumor cell proliferation, reinforcing invasive potential, and mitigating cell cycle arrest. Mechanistic investigations suggest that UNC93B1 likely contributes to an immune-tolerant microenvironment and counteracts senescence in pancreatic cancer cells, primarily through suppression of the cGAS-STING signaling pathway. Furthermore, UNC93B1 appears to mediate crosstalk between neoplastic cells and their microenvironment, as evidenced by the finding that its knockdown effectively inhibits the epithelial-mesenchymal transition (EMT) process.
</t>
  </si>
  <si>
    <t>no</t>
  </si>
  <si>
    <t>retrospective in silico multi-cohort biomarker discovery+in vitro qRT-PCR</t>
  </si>
  <si>
    <t>TCGA, GTEx, GEO (GSE21501, GSE28735, GSE57495, GSE62452, GSE71729, GSE78229, GSE79668, GSE85916), ICGC (PAAD_AU_array, PAAD_AU_seq, PAAD_CA_seq), CPTAC proteomics, single-cell dataset CRA001160 (TISCH2), Human Protein Atlas (HPA)</t>
  </si>
  <si>
    <t>347 samples (178 PDAC tumors, 169 normal pancreas)</t>
  </si>
  <si>
    <t>178 PDAC cases for survival analysis (TCGA-PAAD), with additional validation across multiple GEO and ICGC cohorts</t>
  </si>
  <si>
    <t>All stages (mixed stages from public PDAC cohorts)</t>
  </si>
  <si>
    <t>PDAC patients from public multi-omics cohorts (TCGA, GEO, ICGC) with tumor and normal pancreatic samples</t>
  </si>
  <si>
    <t>transcriptomic, proteomic, and single-cell analyses</t>
  </si>
  <si>
    <t>CALU (Calumenin)</t>
  </si>
  <si>
    <t>RNA-seq / microarray transcriptomics, proteomics, single-cell RNA-seq, qRT-PCR validation</t>
  </si>
  <si>
    <t>High CALU vs Low CALU expression (median cutoff)</t>
  </si>
  <si>
    <t>Median expression</t>
  </si>
  <si>
    <t>Overall survival (OS)</t>
  </si>
  <si>
    <t>Immune cell infiltration, immunotherapy response prediction (CTLA4 / PD1), drug sensitivity (IC50 prediction), pathway enrichment, cell-cell communication</t>
  </si>
  <si>
    <t>Univariate Cox regression, log-rank survival analysis, random survival forest, Wilcoxon test, Pearson/Spearman correlation, GSEA, GSVA, chi-square test, t-test, differential expression analysis (limma)</t>
  </si>
  <si>
    <t xml:space="preserve">In conclusion, our study investigated the BAT - related gene CALU in pancreatic cancer. We found CALU expression associated with tumor progression, EMT, and CAFs. The PERIOSTIN pathway likely links CALU - positive malignant cells to fibroblasts. We predicted drug sensitivities related to CALU, identifying TAK − 715 and LGK974 with strong correlations, and validated these in external datasets. CALU expression also varied among pancreatic cancer cell lines. Our work offers new insights into CALU as a potential diagnostic and therapeutic target in pancreatic cancer, guiding future research directions.
</t>
  </si>
  <si>
    <t>CALU significantly associated with survival in univariate Cox analysis</t>
  </si>
  <si>
    <t>Not reported</t>
  </si>
  <si>
    <t>Yes</t>
  </si>
  <si>
    <t>Multiple public cohorts (GEO, ICGC) + single-cell dataset + qRT-PCR in pancreatic cancer cell lines</t>
  </si>
  <si>
    <t>CALU is overexpressed in PDAC and associated with stromal activation, EMT, immune suppression and poorer prognosis</t>
  </si>
  <si>
    <t>Retrospective bioinformatic study, lack of multivariable adjustment, reliance on public datasets, limited functional validation, immunotherapy response predicted computationally rather than clinically</t>
  </si>
  <si>
    <t>Potential prognostic biomarker and possible therapeutic target related to stromal-immune interactions</t>
  </si>
  <si>
    <t>101 patients total</t>
  </si>
  <si>
    <t>10 for discovery proteomics; 91 for IHC validation and survival analysis</t>
  </si>
  <si>
    <t>unresectable stage III and IV</t>
  </si>
  <si>
    <t>Patients with unresectable pancreatic cancer treated at Shandong Cancer Hospital, including locally advanced and metastatic disease</t>
  </si>
  <si>
    <t>Proteomics</t>
  </si>
  <si>
    <t>DIA mass spectrometry on FFPE tissue + immunohistochemistry validation</t>
  </si>
  <si>
    <t>UFM1 protein expression</t>
  </si>
  <si>
    <t>High vs low UFM1 expression</t>
  </si>
  <si>
    <t>Median percentage of UFM1-positive cells by IHC (43.8%)</t>
  </si>
  <si>
    <t>PFS and OS</t>
  </si>
  <si>
    <t>Treatment response and association with clinicopathologic features, especially TNM stage</t>
  </si>
  <si>
    <t>Welch’s t-test, B-H correction for proteomics, chi-square/Fisher’s exact tests, Kaplan-Meier analysis, log-rank test, univariate and multivariable Cox regression</t>
  </si>
  <si>
    <t>Single-center hospital cohort; discovery proteomics cohort (n=10 FFPE samples) and independent validation cohort (n=91 unresectable pancreatic cancer patients)</t>
  </si>
  <si>
    <t>Retrospective proteomic biomarker discovery and validation study in unresectable pancreatic cancer</t>
  </si>
  <si>
    <t>PFS: HR 0.335, 95% CI 0.209-0.537, P &lt; 0.001
OS: HR 0.298, 95% CI 0.184-0.484, P &lt; 0.001</t>
  </si>
  <si>
    <t>PFS: HR 0.343, 95% CI 0.207-0.567, P &lt; 0.001
OS: HR 0.304, 95% CI 0.182-0.510, P &lt; 0.001</t>
  </si>
  <si>
    <t>For PFS: TNM stage, UFM1 expression
For OS: TNM stage, treatment regimen, UFM1 expression</t>
  </si>
  <si>
    <t>Independent IHC cohort of 91 unresectable pancreatic cancer patients</t>
  </si>
  <si>
    <t>High UFM1 expression is associated with treatment resistance, advanced stage, shorter PFS, and shorter OS in unresectable pancreatic cancer</t>
  </si>
  <si>
    <t>Potential prognostic biomarker for risk stratification and treatment personalization in unresectable pancreatic cancer</t>
  </si>
  <si>
    <t>UFM1 is a promising prognostic biomarker for unresectable pancreatic cancer, with high expression indicating aggressive disease and inferior outcomes. These findings support its potential utility in risk stratification and treatment personalization.</t>
  </si>
  <si>
    <t>retrospective design
small discovery cohort (n=10)
single-center validation cohort
no external multicenter validation
protein-level assay cutoff still needs standardization</t>
  </si>
  <si>
    <t>Retrospective study; reliance on public datasets; moderate external validation performance (C-index 0.6); lack of prospective clinical validation and experimental confirmation</t>
  </si>
  <si>
    <t>Yes (human transcriptomic datasets)</t>
  </si>
  <si>
    <t>Potential prognostic biomarkers; may inform immunotherapy response, metabolic targeting, and personalized treatment</t>
  </si>
  <si>
    <t>DRG-based ML prognostic model stratifies PDAC patients into high- and low-risk survival groups; RPN1 and PML identified as key prognostic genes</t>
  </si>
  <si>
    <t>External validation using GEO dataset GSE28735</t>
  </si>
  <si>
    <t>Risk score and age remained independent prognostic factors in multivariable Cox</t>
  </si>
  <si>
    <t>Age, sex, tumor grade, clinical stage, T stage, N stage, M stage</t>
  </si>
  <si>
    <t>19 DRGs significantly associated with survival (p&lt;0.05)</t>
  </si>
  <si>
    <t>Univariate Cox; multivariate Cox; machine learning framework (Mime) integrating 10 algorithms; StepCox[both] + Random Survival Forest; Kaplan-Meier; ROC curves; RMST; Spearman correlation</t>
  </si>
  <si>
    <t>Immune infiltration patterns; tumor mutation burden; drug sensitivity; immune checkpoint expression</t>
  </si>
  <si>
    <t>Median risk score (39.53) from training cohort</t>
  </si>
  <si>
    <t>High-risk vs low-risk groups based on model risk score</t>
  </si>
  <si>
    <t>Disulfidptosis-related gene (DRG) signature; key genes: RPN1, PML; model genes: NDUFA11, MYH14, TRIP6, ACTN1, ANP32E, PML, CD2AP, RPN1</t>
  </si>
  <si>
    <t>Bulk RNA-seq (TCGA, GTEx); GEO microarray dataset GSE28735; scRNA-seq dataset GSE212966</t>
  </si>
  <si>
    <t>Patients with pancreatic adenocarcinoma from TCGA; transcriptomic datasets integrated with GTEx normal pancreas samples</t>
  </si>
  <si>
    <t>Mixed PDAC stages (Stage I-IV; not restricted)</t>
  </si>
  <si>
    <t>178 in training (TCGA-PAAD)</t>
  </si>
  <si>
    <t>178 (TCGA tumors); validation: 90 (GSE28735 approx.)</t>
  </si>
  <si>
    <t>Retrospective bioinformatics study / machine learning-based prognostic model using public transcriptomic datasets</t>
  </si>
  <si>
    <t>TCGA-PAAD, GTEx database, GEO datasets GSE28735 (external validation) and GSE212966 (single-cell RNA-seq)</t>
  </si>
  <si>
    <t>Transcriptomics (bulk RNA-seq) and single-cell transcriptomics (scRNA-seq)</t>
  </si>
  <si>
    <t xml:space="preserve">This study establishes a disulfidptosis-based prognostic model for PC, identifying RPN1 and PML as key biomarkers. These findings provide novel insights into PC prognosis and immune dynamics, supporting the development of targeted diagnostic and therapeutic strategies.
</t>
  </si>
  <si>
    <t>Retrospective in silico observational biomarker study using public multi-omics / transcriptomic datasets</t>
  </si>
  <si>
    <t>TCGA Pan-Cancer Atlas via cBioPortal; TIMER2.0; UALCAN</t>
  </si>
  <si>
    <t>184 PDAC cases in TCGA/Pan-Cancer Atlas dataset</t>
  </si>
  <si>
    <t>Expression/survival analyses mainly on 177 primary PDAC cases; DSS n=171; DFI n=69; PFI n=177; copy-number n=176</t>
  </si>
  <si>
    <t>Mainly stage I-II analyzed; stage III-IV insufficient for survival subgroup analysis</t>
  </si>
  <si>
    <t>Human PDAC primary tumor samples from public databases, compared with normal pancreatic tissue from TIMER2.0 / UALCAN-derived resources</t>
  </si>
  <si>
    <t>Primarily transcriptomics; plus mutation/CNV and immune-infiltration bioinformatics</t>
  </si>
  <si>
    <t>TCGA bulk mRNA expression with linked clinical, mutation and CNV data; TIMER2.0 immune deconvolution; UALCAN expression by stage</t>
  </si>
  <si>
    <t>CTDNEP1</t>
  </si>
  <si>
    <t>Low vs high CTDNEP1 expression</t>
  </si>
  <si>
    <t>Optimal cutoff generated in R separately for OS, DSS, DFI and PFI; for functional analysis median expression used for high vs low grouping</t>
  </si>
  <si>
    <t>Prognosis/survival association of CTDNEP1 expression (OS, DSS, DFI, PFI)</t>
  </si>
  <si>
    <t>Stage-specific prognosis; association with KRAS/CDKN2A/TP53/SMAD4 alterations; GO/KEGG pathway enrichment; immune cell infiltration correlations</t>
  </si>
  <si>
    <t>Kaplan-Meier with log-rank test; differential expression analysis; GO and KEGG enrichment; TIMER2.0 immune infiltration correlation; comparison by mutation/CNV status; adjusted p-values for enrichment analyses</t>
  </si>
  <si>
    <t>Low CTDNEP1 expression associated with significantly worse OS (p=0.00082), DSS (p=0.0051), DFI (p=0.047), and borderline worse PFI (p=0.053) overall; in stage II, low CTDNEP1 associated with worse OS (p=0.0078) and DSS (p=0.026)</t>
  </si>
  <si>
    <t>CTDNEP1 is downregulated in PDAC, including early-stage disease; low expression is associated with driver-gene alterations, poor survival, immune/inflammatory pathway enrichment, and positive correlations with CD4+ T cells, macrophages, neutrophils, and dendritic cells</t>
  </si>
  <si>
    <t>Potential prognostic biomarker and possible tumor-suppressor candidate linked to immune modulation in PDAC</t>
  </si>
  <si>
    <t>Retrospective public-dataset study; no experimental/functional validation; no independent external cohort; limited stage III-IV sample size; no multivariable Cox adjustment; immune associations are correlative only</t>
  </si>
  <si>
    <t>CTDNEP1 may function as a tumor suppressor in PDAC, and low CTDNEP1 expression is associated with poorer survival and altered tumor immune microenvironment, supporting its possible utility as a prognostic biomarker and candidate therapeutic target</t>
  </si>
  <si>
    <t>Retrospective integrative single-cell transcriptomic and functional-genomics study</t>
  </si>
  <si>
    <t>scRNA-seq datasets: Peng et al. (CRA001160), Werba et al. (GSM6204109); DepMap 24Q4 Chronos CRISPR dependency; CCLE transcriptomics; PRISM drug-response; TCGA-PAAD bulk RNA-seq for survival</t>
  </si>
  <si>
    <t>77,155 malignant cells from 42 tumors for scRNA-seq analysis; 42 tumors total</t>
  </si>
  <si>
    <t>77,155 malignant cells across 42 PDAC tumors; 10 largest malignant clusters used for divergent-edge analysis (~69% of malignant cells)</t>
  </si>
  <si>
    <t>Mixed PDAC specimens: untreated primary tumors, post-chemotherapy tumors, and liver metastases; majority treatment-naive primary tumors</t>
  </si>
  <si>
    <t>Human PDAC malignant cells from two independent scRNA-seq cohorts; includes primary pancreatic tumors and liver metastases; clinical bulk cohort used for survival correlation</t>
  </si>
  <si>
    <t>Primarily transcriptomics (single-cell + bulk); integrated with functional genomics and pharmacogenomics</t>
  </si>
  <si>
    <t>scRNA-seq; bulk RNA-seq; CRISPR-Cas9 dependency profiling; PRISM drug-response screening</t>
  </si>
  <si>
    <t>No single-gene biomarker; four adaptive transcriptional modules: IGE, SAT, IL2, MPC</t>
  </si>
  <si>
    <t>High vs low module activity; module-defined states compared across cell states and survival groups</t>
  </si>
  <si>
    <t>For TCGA-PAAD Kaplan-Meier, module activity z-scores with optimal cut points chosen by maxstat; multivariable Cox used continuous module activity scores</t>
  </si>
  <si>
    <t>Overall survival association of module activity; identification of adaptive transcriptional modules and therapeutic vulnerability axes</t>
  </si>
  <si>
    <t>CRISPR dependencies; drug sensitivities; subtype/program correlations; clinical subtype associations; poor-prognosis stress-immune-invasion axis</t>
  </si>
  <si>
    <t>Pearson gene-gene correlation; divergent-edge analysis; Leiden clustering; Harmony integration; ALRA imputation; GO enrichment; ssGSEA; Spearman correlation with Chronos and PRISM; Kaplan-Meier with log-rank/maxstat; multivariable Cox proportional hazards models; Wilcoxon rank-sum</t>
  </si>
  <si>
    <t>SAT-high tumors showed poorer survival; MPC-high tumors showed adverse trend; combined SAT+MPC defined a poor-prognosis stress-immune-invasion axis; IGE showed no overall adverse association and an IGE-high subgroup had modestly improved survival</t>
  </si>
  <si>
    <t>Adaptive module scores did not retain independent prognostic significance after adjustment; pathologic stage remained dominant predictor of OS</t>
  </si>
  <si>
    <t>Adjusted for AJCC pathologic stage and tumor grade</t>
  </si>
  <si>
    <t>Yes, but functional/clinical cross-validation rather than classic external biomarker validation</t>
  </si>
  <si>
    <t>Independent validation layers included DepMap CRISPR dependency data, PRISM drug-response data, and TCGA-PAAD bulk RNA-seq clinical cohort</t>
  </si>
  <si>
    <t>PDAC heterogeneity is organized into four adaptive co-expression modules that collapse into two orthogonal vulnerability axes: (1) biosynthetic-metabolic IGE axis and (2) stress-immune-invasion SAT/IL2/MPC axis</t>
  </si>
  <si>
    <t>Identifies process-level adaptive states that may guide therapeutic targeting; suggests distinct vulnerabilities for metabolic-growth versus stress/immune/invasion programs</t>
  </si>
  <si>
    <t>No direct experimental validation of causal mechanisms; inferred co-expression not direct regulation; limited diversity of PDAC cell lines; few post-treatment/metastatic samples; smaller clusters excluded; adaptive modules not independently prognostic after adjustment</t>
  </si>
  <si>
    <t>Divergent-edge network analysis reveals adaptive PDAC transcriptional circuits linked to selective vulnerabilities; PDAC adaptation resolves into two higher-order axes with distinct biological and therapeutic implications</t>
  </si>
  <si>
    <t>exploratory bioinformatics study
lack of experimental validation
limited survival cohort
no independent validation dataset
reliance on previously generated omics data</t>
  </si>
  <si>
    <t>DESeq2 differential expression
Kaplan-Meier survival analysis
Gene set enrichment analysis (fgsea)
PCA
UMAP clustering
Seurat single-cell analysis</t>
  </si>
  <si>
    <t>Phosphorylated KRT6A (S22) → associated with worse survival
Phosphorylated TRIM29 → associated with worse survival
Phosphorylated MUC13 (S495) → associated with better survival</t>
  </si>
  <si>
    <t>The integrative multi-omics analysis identified 59 PDAC tumor-cell-specific molecular signatures and revealed that phosphorylated TRIM29, MUC13 (S495), and KRT6A (S22) are associated with patient survival and may represent potential prognostic and therapeutic targets</t>
  </si>
  <si>
    <t>Phosphorylation-based biomarkers (pTRIM29, pMUC13, pKRT6A) may help stratify PDAC patients by prognosis and could represent potential therapeutic targets, although further validation is required</t>
  </si>
  <si>
    <t>Exploratory integrative multi-omics study (bioinformatics analysis)</t>
  </si>
  <si>
    <t>Public datasets from Cao et al. (proteogenomics) and Zhou et al. (scRNA-seq); TCGA survival data</t>
  </si>
  <si>
    <t>140 tumor tissues</t>
  </si>
  <si>
    <t>140 tumor samples and 67 paired normal adjacent tissues (NAT); scRNA-seq from 7 patients (25 tumor samples)</t>
  </si>
  <si>
    <t>surgically resected PDAC</t>
  </si>
  <si>
    <t>Treatment-naïve patients with pancreatic ductal adenocarcinoma undergoing surgical resection</t>
  </si>
  <si>
    <t>RNA-seq, proteomics, phosphoproteomics, single-cell RNA-seq</t>
  </si>
  <si>
    <t>RNA-seq pipelines, mass-spectrometry proteomics, scRNA-seq analysis with Seurat, R bioinformatics tools</t>
  </si>
  <si>
    <t>pTRIM29, pMUC13 (S495), pKRT6A (S22); additional tumor signatures (ITGB6, CFTR, S100A14, KRT5)</t>
  </si>
  <si>
    <t>PDAC tumor tissue vs normal adjacent tissue; high vs low expression groups</t>
  </si>
  <si>
    <t>Differential expression filters: p ≤ 0.05, q ≤ 0.01, log2FC ≥ 1 or ≤ −1</t>
  </si>
  <si>
    <t>Identification of PDAC tumor-cell-specific molecular signatures and potential prognostic biomarkers</t>
  </si>
  <si>
    <t>Functional pathway analysis, immune-related pathway associations, phosphorylation-based prognostic markers</t>
  </si>
  <si>
    <t>conclusion</t>
  </si>
  <si>
    <t>Integrative translational study combining human tumor analysis, multi-omics bioinformatics, and experimental validation</t>
  </si>
  <si>
    <t>Public transcriptomic datasets (e.g., TCGA PDAC), single-cell RNA-seq datasets, human PDAC tumor tissues, and experimental models</t>
  </si>
  <si>
    <t>Not clearly specified across all datasets</t>
  </si>
  <si>
    <t>Multiple cohorts including human PDAC tumors and scRNA-seq samples</t>
  </si>
  <si>
    <t>Mixed PDAC stages (resected tumors)</t>
  </si>
  <si>
    <t>Patients with pancreatic ductal adenocarcinoma and corresponding stromal cells (CAFs)</t>
  </si>
  <si>
    <t>Transcriptomics, single-cell transcriptomics, metabolomics</t>
  </si>
  <si>
    <t>RNA-seq pipelines, scRNA-seq analysis, LC-MS/MS metabolite quantification</t>
  </si>
  <si>
    <t>OGN, CLEC3B, estrogen-related signaling genes</t>
  </si>
  <si>
    <t>High vs low expression groups; stromal subtype comparison (iCAF vs myCAF)</t>
  </si>
  <si>
    <t>Expression-based stratification (dataset-specific thresholds)</t>
  </si>
  <si>
    <t>Identification of estrogen-regulated stromal signatures associated with PDAC biology</t>
  </si>
  <si>
    <t>Tumor microenvironment modulation, CAF phenotype regulation, metabolic pathway analysis</t>
  </si>
  <si>
    <t>Partial experimental validation</t>
  </si>
  <si>
    <t>Experimental datasets and human tumor samples</t>
  </si>
  <si>
    <t>PDAC cells produce estrogen through BCAA metabolism, which promotes tumor-restraining stromal CAF phenotypes</t>
  </si>
  <si>
    <t>Identification of estrogen-regulated stromal pathways and CLEC3B-associated CAF signatures with potential prognostic relevance</t>
  </si>
  <si>
    <t>Lack of large independent clinical validation cohort; exploratory multi-omics design</t>
  </si>
  <si>
    <t>Intratumoral estrogen synthesis in PDAC regulates stromal cell phenotypes and may influence tumor progression and prognosis</t>
  </si>
  <si>
    <t>Kaplan-Meier survival analysis, correlation analysis, pathway enrichment analysis, metabolomic quantification</t>
  </si>
  <si>
    <t>High OGN expression → associated with better survival
High CLEC3B expression → associated with better survival</t>
  </si>
  <si>
    <t>Retrospective integrative multi-omics bioinformatics study with external validation and in vitro experimental validation</t>
  </si>
  <si>
    <t>TCGA-PAAD + GTEx; GEO validation cohort GSE57495; scRNA-seq GSE212966</t>
  </si>
  <si>
    <t>412 total bulk samples used across tumor/normal and validation datasets: TCGA tumor 178 + GTEx normal 171 + GEO validation 63</t>
  </si>
  <si>
    <t>Prognostic model: 178 TCGA training cases + 63 GEO validation cases</t>
  </si>
  <si>
    <t>Pancreatic adenocarcinoma / pancreatic cancer; stage not specifically restricted in the main cohort</t>
  </si>
  <si>
    <t>Human pancreatic cancer patients from public transcriptomic cohorts; scRNA-seq from 6 PDAC + 6 adjacent normal pancreatic samples</t>
  </si>
  <si>
    <t>Bulk transcriptomics + single-cell RNA-seq + experimental validation</t>
  </si>
  <si>
    <t>RNA-seq / scRNA-seq; qRT-PCR and Western blot in cell lines</t>
  </si>
  <si>
    <t>CD4⁺ T cell-anchored six-gene signature (KLF3, EZR, SMDT1, JPT1, ISG15, MT1X)</t>
  </si>
  <si>
    <t>High-risk vs low-risk groups based on calculated risk score; tumor vs normal; high vs low immune infiltration</t>
  </si>
  <si>
    <t>Optimal risk score threshold; maximally selected log-rank statistic for some survival stratifications</t>
  </si>
  <si>
    <t>Immune infiltration, stromal score, immune checkpoint expression, TIDE immune exclusion/dysfunction, pathway enrichment, cell-cell communication</t>
  </si>
  <si>
    <t>Univariate Cox, LASSO, multivariate Cox, Kaplan–Meier, log-rank, ROC/AUC, Wilcoxon/rank-sum tests, GSVA, ESTIMATE, TIDE, CellChat, Monocle</t>
  </si>
  <si>
    <t>19 CD4⁺ T-cell DEGs were initially associated with OS; CD4⁺ T-cell subsets were the most prognostically relevant immune populations</t>
  </si>
  <si>
    <t>Final multivariable Cox model retained the 6-gene signature: KLF3, EZR, SMDT1, JPT1, ISG15, MT1X</t>
  </si>
  <si>
    <t>Not clearly reported as adjustment for clinicopathologic covariates in the final prognostic model; mainly gene-based multivariable Cox model</t>
  </si>
  <si>
    <t>GSE57495 (n=63)</t>
  </si>
  <si>
    <t>A CD4⁺ T cell-derived six-gene signature stratified prognosis; high-risk tumors had worse OS, higher stromal scores, checkpoint upregulation, and stronger immune exclusion</t>
  </si>
  <si>
    <t>May support risk stratification and immunotherapy-oriented patient selection in pancreatic cancer</t>
  </si>
  <si>
    <t>Retrospective design, public datasets, modest scRNA-seq sampling, limited functional validation, possible batch/selection bias, need for prospective multicenter validation</t>
  </si>
  <si>
    <t>CD4⁺ T-cell subsets are central to the pancreatic cancer immune landscape, and the six-gene signature links immune contexture with stromal ecology and prognosis</t>
  </si>
  <si>
    <t>Retrospective multi-omics bioinformatics study with machine-learning model development and experimental validation</t>
  </si>
  <si>
    <t>TCGA-PAAD (training cohort), GEO GSE224564, CPTAC-PDAC, GTEx normal pancreas samples</t>
  </si>
  <si>
    <t>TCGA: 177 tumor + 4 normal, GTEx: 167 normal, GEO GSE224564: 175 tumors, CPTAC-PDAC: 135 tumors + 21 normal</t>
  </si>
  <si>
    <t>TCGA training cohort 177 PDAC patients with survival data</t>
  </si>
  <si>
    <t>Mixed stages (TNM stage I-IV; stage information analyzed but not restricted)</t>
  </si>
  <si>
    <t>Human pancreatic ductal adenocarcinoma (PDAC) patients from public transcriptomic cohorts with available survival data</t>
  </si>
  <si>
    <t>Transcriptomics (RNA-seq), genomic variation (SNV, CNV), proteomic validation, functional assays</t>
  </si>
  <si>
    <t>RNA-seq datasets (TCGA, GEO), CPTAC proteomics, qRT-PCR, Western blot</t>
  </si>
  <si>
    <t>UPRmt-related mitochondrial gene risk score (MRS) based on 3 genes: CAT, CEBPB, PRKN</t>
  </si>
  <si>
    <t>High-MRS vs Low-MRS risk groups</t>
  </si>
  <si>
    <t>Median MRS value and optimal cutoff using survminer</t>
  </si>
  <si>
    <t>Overall Survival (OS)</t>
  </si>
  <si>
    <t>Immune infiltration patterns, drug sensitivity prediction (IC50), pathway activity (GSVA), TIDE immunotherapy prediction</t>
  </si>
  <si>
    <t>Univariate Cox regression, LASSO regression, Random Survival Forest (RSF), XGBoost machine learning, multivariable Cox regression, Kaplan–Meier survival analysis, ROC curves (AUC), GSVA, immune infiltration algorithms (CIBERSORT, xCell, EPIC, ssGSEA), ESTIMATE, drug sensitivity prediction (pRRophetic), nomogram construction</t>
  </si>
  <si>
    <t>3-gene prognostic model retained: CAT, CEBPB, PRKN</t>
  </si>
  <si>
    <t>Age, tumor site, TNM stage, pathological grade (in nomogram model)</t>
  </si>
  <si>
    <t>GSE224564 and CPTAC-PDAC cohorts</t>
  </si>
  <si>
    <t>AUC 1-year: 0.672, 2-year: 0.668, 3-year: 0.705, A 3-gene mitochondrial stress response signature (CAT, CEBPB, PRKN) predicts survival in pancreatic cancer</t>
  </si>
  <si>
    <t>May help risk stratification, therapy selection, and drug sensitivity prediction in PDAC</t>
  </si>
  <si>
    <t>Retrospective datasets, reliance on public databases, limited mechanistic validation, no prospective clinical cohort</t>
  </si>
  <si>
    <t>UPRmt-related genes play a key role in PDAC progression; the MRS prognostic model based on CAT, CEBPB, and PRKN can predict survival and therapeutic response</t>
  </si>
  <si>
    <t>14 MRG genes associated with worse OS in univariate Cox (p &lt; 0.05)</t>
  </si>
  <si>
    <t>Retrospective multi-cohort transcriptomic bioinformatics study with internal validation, single-cell annotation, and in vitro functional validation</t>
  </si>
  <si>
    <t>TCGA + ICGC (PACA-AU) merged cohort with ComBat batch correction; UCSC Xena CNV; GEO scRNA-seq GSE154778; HPA; in vitro experiments in MIA PaCa-2 and PANC-1</t>
  </si>
  <si>
    <t>269 in merged TCGA-ICGC cohort</t>
  </si>
  <si>
    <t>Pancreatic cancer, predominantly PDAC; stage spectrum included, not restricted to one stage</t>
  </si>
  <si>
    <t>Patients with pancreatic cancer from public bulk transcriptomic cohorts with survival data; additional scRNA-seq from 10 primary and 6 liver metastatic samples; functional cell-line validation</t>
  </si>
  <si>
    <t>Bulk transcriptomics, CNV, scRNA-seq, immunoinformatics, mutation profiling, functional assays</t>
  </si>
  <si>
    <t>RNA-seq microarray-style bulk expression integration; Seurat/Harmony for scRNA-seq; CIBERSORT; GSVA/GSEA; HPA IHC; in vitro ELISA/WB/CCK8/Transwell</t>
  </si>
  <si>
    <t>7-gene SASP prognostic signature: ANGPTL4, DKK1, EREG, IGFBP3, IL18, MMP13, PLAU; plus SASP molecular subtypes</t>
  </si>
  <si>
    <t>High-risk vs low-risk; SASP cluster A vs cluster B</t>
  </si>
  <si>
    <t>LASSO Cox with 10-fold cross-validation; median/model-derived risk score for risk grouping; consensus clustering for subtype discovery</t>
  </si>
  <si>
    <t>Overall survival</t>
  </si>
  <si>
    <t>Mutation burden/TMB, immune infiltration, immune function, checkpoint expression, drug sensitivity, pathway enrichment, clinicopathologic associations, single-cell localization, ANGPTL4 functional effects</t>
  </si>
  <si>
    <t>ConsensusClusterPlus, Kaplan-Meier/log-rank, univariate Cox, multivariable Cox, LASSO Cox, ROC/timeROC, PCA, GSVA, GSEA, limma DEG, GO/KEGG enrichment, CIBERSORT, Spearman correlation, nomogram analysis, ELISA, Western blot, CCK8, Transwell</t>
  </si>
  <si>
    <t>33 SASP genes were significantly associated with prognosis by univariate Cox; SASP cluster B had significantly worse OS than cluster A; high-risk group had significantly shorter survival than low-risk group</t>
  </si>
  <si>
    <t>Risk score was confirmed as an independent prognostic factor in multivariable Cox regression</t>
  </si>
  <si>
    <t>Age, sex, pathological grade, TNM stage, and SASP cluster were assessed; exact final adjustment set beyond reported clinicopathologic variables not fully detailed in the excerpt</t>
  </si>
  <si>
    <t>Internal training/test split from merged TCGA-ICGC cohort; biological support from GSE154778 single-cell dataset; experimental validation in MIA PaCa-2 and PANC-1</t>
  </si>
  <si>
    <t>SASP-based clustering identified two prognostically distinct molecular subtypes, and a 7-gene SASP signature stratified prognosis, mutation burden, immune landscape, and chemosensitivity; ANGPTL4 promoted proliferation, migration, and invasion of PC cells</t>
  </si>
  <si>
    <t>May support prognostic stratification and personalized treatment selection; suggests high-risk patients may benefit from tailored combinations such as KRAS-pathway inhibition plus immunotherapy</t>
  </si>
  <si>
    <t>SASP gene list was literature-derived and may omit uncharacterized genes; mechanistic links of all 7 genes to SASP in PC need further validation; model relies on public datasets and needs multicenter external clinical validation</t>
  </si>
  <si>
    <t>SASP-based molecular subtyping and a 7-gene prognostic signature can predict prognosis and reveal heterogeneity in mutational burden, immune microenvironment, and therapeutic sensitivity in pancreatic cancer</t>
  </si>
  <si>
    <t>Retrospective multi-omics bioinformatic cohort study with external validation</t>
  </si>
  <si>
    <t>TCGA-PAAD, GEO datasets GSE62452 (training), GSE183795 (external validation), scRNA-seq GSE202051, spatial transcriptomics GSE235315</t>
  </si>
  <si>
    <t>Mixed PDAC stages</t>
  </si>
  <si>
    <t>Human PDAC patients with transcriptomic and survival data from public cohorts; non-PDAC histologies excluded</t>
  </si>
  <si>
    <t>Bulk transcriptomics + single-cell RNA-seq + spatial transcriptomics + mutation data</t>
  </si>
  <si>
    <t>RNA-seq / microarray datasets; bioinformatic integration in R; scRNA-seq (Scanpy / SCVI); spatial transcriptomics (Seurat)</t>
  </si>
  <si>
    <t>SEMA3 family genes; 9-gene prognostic signature derived from SEMA3-related DEGs; key driver SEMA3C</t>
  </si>
  <si>
    <t>High-risk vs low-risk groups based on risk score; molecular subtype A vs B</t>
  </si>
  <si>
    <t>Median risk score derived from LASSO-Cox model</t>
  </si>
  <si>
    <t>Immune infiltration, tumor mutational burden (TMB), mutation profile, drug sensitivity, immune checkpoint expression, molecular subtypes</t>
  </si>
  <si>
    <t>Consensus clustering, PCA, Kaplan–Meier survival analysis, log-rank test, univariate Cox regression, LASSO-Cox regression, ROC curves, ssGSEA immune infiltration, GO/KEGG enrichment, GSVA, nomogram modelling, CellChat communication analysis</t>
  </si>
  <si>
    <t>Univariate Cox identified 992 prognosis-related DEGs associated with survival</t>
  </si>
  <si>
    <t>Risk score derived from LASSO-Cox model showed significant independent prognostic ability for OS</t>
  </si>
  <si>
    <t>Clinicopathologic characteristics included in nomogram (specific covariates not explicitly detailed)</t>
  </si>
  <si>
    <t>External validation cohort GSE183795 (n=134)</t>
  </si>
  <si>
    <t>SEMA3-based clustering identified two PDAC subtypes with distinct survival and immune microenvironments; a 9-gene risk model stratified prognosis and correlated with TME and KRAS mutation frequency</t>
  </si>
  <si>
    <t>SEMA3-based signature may improve prognostic stratification and therapeutic decision-making in PDAC; identifies SEMA3C as a potential therapeutic target</t>
  </si>
  <si>
    <t>Retrospective design; reliance on public datasets; absence of protein-level validation; lack of experimental functional validation</t>
  </si>
  <si>
    <t>SEMA3 family genes are important regulators of PDAC heterogeneity and immune landscape; the proposed multi-omics model enables risk stratification and identifies SEMA3C as a promising therapeutic target</t>
  </si>
  <si>
    <t>Retrospective bioinformatic and experimental validation study</t>
  </si>
  <si>
    <t>TCGA + GTEx (GEPIA2), CPTAC proteomics, TCGA methylation datasets, GSCA immune infiltration analysis; experimental validation in BxPC-3 cell line</t>
  </si>
  <si>
    <t>~119 for survival analysis (GEPIA2 subset)</t>
  </si>
  <si>
    <t>Mixed PAAD stages</t>
  </si>
  <si>
    <t>Human pancreatic adenocarcinoma samples from TCGA/GTEx cohorts and pancreatic cancer cell line BxPC-3</t>
  </si>
  <si>
    <t>Transcriptomics, proteomics, methylation analysis</t>
  </si>
  <si>
    <t>GEPIA2, UALCAN, CPTAC proteomics, GSCA immune analysis, qPCR validation</t>
  </si>
  <si>
    <t>AGO2 (Argonaute 2)</t>
  </si>
  <si>
    <t>High vs low gene expression groups</t>
  </si>
  <si>
    <t>Tercile cut-off (≤33.3% vs ≥66.6%)</t>
  </si>
  <si>
    <t>Disease-free survival (DFS), immune infiltration correlations, gene interaction networks, GO enrichment</t>
  </si>
  <si>
    <t>One-way ANOVA, Tukey test, independent t-test, Kaplan-Meier survival analysis, log-rank test, Spearman correlation</t>
  </si>
  <si>
    <t>High AGO2 expression significantly associated with worse OS (p=0.037)</t>
  </si>
  <si>
    <t>Not performed</t>
  </si>
  <si>
    <t>None</t>
  </si>
  <si>
    <t>AGO2 is significantly overexpressed in PAAD and associated with poorer overall survival and immune infiltration patterns</t>
  </si>
  <si>
    <t>AGO2 may serve as a prognostic biomarker and potential therapeutic target in PAAD</t>
  </si>
  <si>
    <t>Bioinformatic datasets only; limited experimental validation; small normal control sample size; HEK293 used instead of normal pancreatic cells; lack of in vivo experiments</t>
  </si>
  <si>
    <t>AGO2 is the only Argonaute family member consistently associated with differential expression and poor prognosis in PAAD</t>
  </si>
  <si>
    <t>Retrospective multi-omics bioinformatic cohort study with experimental validation</t>
  </si>
  <si>
    <t>ICGC PDAC (n=92), GEO GSE28735 (n=45), GEO GSE62452 (n=69), GEO GSE183795 (n=139); scRNA-seq dataset GSE205354; spatial transcriptomics datasets</t>
  </si>
  <si>
    <t>345 PDAC samples</t>
  </si>
  <si>
    <t>345 (bulk transcriptomic cohorts); scRNA-seq: 50,795 cells from 8 PDAC samples</t>
  </si>
  <si>
    <t>Human pancreatic ductal adenocarcinoma transcriptomic cohorts and single-cell tumor samples</t>
  </si>
  <si>
    <t>Transcriptomics (bulk RNA-seq), single-cell transcriptomics, spatial transcriptomics</t>
  </si>
  <si>
    <t>GEO RNA-seq datasets, single-cell RNA-seq analysis (Seurat), spatial transcriptomics (10x Visium), R bioinformatics pipelines</t>
  </si>
  <si>
    <t>LYZ and PIGR (lactate metabolism–associated genes)</t>
  </si>
  <si>
    <t>High-risk vs low-risk groups based on prognostic risk score</t>
  </si>
  <si>
    <t>Median risk score from prognostic model</t>
  </si>
  <si>
    <t>Tumor microenvironment characterization, immune infiltration, metabolic activity, drug sensitivity prediction</t>
  </si>
  <si>
    <t>Differential expression analysis, consensus clustering, univariate Cox regression, Kaplan–Meier survival analysis, log-rank test, machine learning survival models (Random Survival Forest, LASSO, ElasticNet, Stepwise Cox), pathway enrichment (GSVA), spatial transcriptomics analysis</t>
  </si>
  <si>
    <t>Univariate Cox identified 7 candidate lactate-related prognostic genes</t>
  </si>
  <si>
    <t>Prognostic model based on LYZ + PIGR showed significant survival stratification (p &lt; 0.05)</t>
  </si>
  <si>
    <t>Not clearly specified</t>
  </si>
  <si>
    <t>External validation cohorts: GSE28735, GSE62452, GSE183795</t>
  </si>
  <si>
    <t>Lactate metabolism–associated malignant cells define PDAC subtypes and a 2-gene prognostic model (LYZ–PIGR) that predicts survival and immune microenvironment differences</t>
  </si>
  <si>
    <t>May help stratify PDAC patients and identify metabolic-immune therapeutic targets</t>
  </si>
  <si>
    <t>Retrospective datasets, risk of machine-learning overfitting, limited functional validation, limited clinical covariate adjustment</t>
  </si>
  <si>
    <t>Lactate metabolism strongly shapes PDAC tumor biology and prognosis; LYZ and PIGR represent potential prognostic biomarkers linked to metabolic reprogramming and immune suppression</t>
  </si>
  <si>
    <t>Translational multi-omics study combining human tumor datasets, spatial transcriptomics and experimental validation</t>
  </si>
  <si>
    <t>scRNA-seq datasets (24 PDAC + 11 normal; 23 PDAC + 5 normal), spatial transcriptomics cohort, TCGA-PAAD, CPTAC-PAAD, E-MTAB-6134, Human Protein Atlas</t>
  </si>
  <si>
    <t>scRNA-seq: 47 PDAC + 16 normal samples; TCGA-PAAD: 185 patients (filtered to 139); CPTAC-PAAD: 179 (filtered to 105); E-MTAB-6134: 309 (filtered to 261); spatial cohort: 6 PDAC</t>
  </si>
  <si>
    <t>TCGA analyzed: 139 PDAC; CPTAC: 105; E-MTAB-6134: 261</t>
  </si>
  <si>
    <t>Mixed stages (T2–T3 in spatial cohort; broader stages in TCGA cohorts)</t>
  </si>
  <si>
    <t>Human PDAC tumor samples, transcriptomic datasets, and PDAC cell lines with organoid and in-vivo functional validation</t>
  </si>
  <si>
    <t>Transcriptomics, spatial transcriptomics, proteomics, metabolomics, lipidomics (multi-omics)</t>
  </si>
  <si>
    <t>scRNA-seq (Seurat), spatial transcriptomics (NanoString GeoMx DSP), RNA-seq datasets, LC-MS proteomics, metabolomics, lipidomics</t>
  </si>
  <si>
    <t>Glycolytic gene signature and LDHA expression as metabolic biomarker</t>
  </si>
  <si>
    <t>High vs intermediate vs low glycolytic expression groups</t>
  </si>
  <si>
    <t>Stratification by tertiles of glycolytic gene expression score</t>
  </si>
  <si>
    <t>Overall survival (3-year OS)</t>
  </si>
  <si>
    <t>Hypoxia association, metabolic subtype, drug sensitivity to LDHA inhibition</t>
  </si>
  <si>
    <t>Differential expression (DESeq2), GSEA, Kaplan-Meier survival analysis, Cox regression, clustering, multi-omics integration (PLS-DA), pathway enrichment analysis</t>
  </si>
  <si>
    <t>Yes – Kaplan-Meier survival differences between glycolytic groups</t>
  </si>
  <si>
    <t>Not clearly reported as adjusted Cox independent model</t>
  </si>
  <si>
    <t>Independent cohorts (CPTAC and E-MTAB-6134)</t>
  </si>
  <si>
    <t>High glycolytic PDAC tumors show worse survival and metabolic vulnerability to LDHA inhibition</t>
  </si>
  <si>
    <t>Glycolytic profiling may guide metabolic targeted therapy in PDAC</t>
  </si>
  <si>
    <t>Small spatial cohort (n=6); multi-omics integration complexity; lack of full clinical validation; limited toxicity data for LDHA inhibitors</t>
  </si>
  <si>
    <t>Glycolytic heterogeneity represents a clinically relevant metabolic axis in PDAC and may guide precision metabolic therapies</t>
  </si>
  <si>
    <t>Integrative bioinformatic multi-omics study with in-vitro functional validation</t>
  </si>
  <si>
    <t>ONCOMINE, TCGA-PAAD, GTEx via GEPIA2, Kaplan-Meier Plotter, cBioPortal TCGA PanCancer Atlas, Human Protein Atlas</t>
  </si>
  <si>
    <t>Mixed stages</t>
  </si>
  <si>
    <t>Human pancreatic adenocarcinoma samples analyzed through public transcriptomic/genomic resources, with in-vitro validation in MiaPaCa-2 cells</t>
  </si>
  <si>
    <t>Transcriptomics, genomics, proteomics/IHC</t>
  </si>
  <si>
    <t>RNA-seq, microarray, cBioPortal genomic profiling, HPA immunohistochemistry</t>
  </si>
  <si>
    <t>AMIGO2</t>
  </si>
  <si>
    <t>High vs low AMIGO2 expression</t>
  </si>
  <si>
    <t>Kaplan-Meier Plotter cutoff (high vs low expression groups)</t>
  </si>
  <si>
    <t>Relapse-free survival (RFS), EMT association, immune infiltration correlations</t>
  </si>
  <si>
    <t>Kaplan-Meier analysis, log-rank test, hazard ratios, Student’s t-test, ANOVA, correlation analysis, GO and KEGG enrichment analysis</t>
  </si>
  <si>
    <t>High AMIGO2 associated with worse prognosis: RFS HR=2.83, p=0.017; OS HR=2.03, p=0.00081</t>
  </si>
  <si>
    <t>Human Protein Atlas IHC and in-vitro functional validation in MiaPaCa-2 cells</t>
  </si>
  <si>
    <t>AMIGO2 is overexpressed in PAAD and promotes EMT-associated migration/invasion; high expression is linked with poor survival</t>
  </si>
  <si>
    <t>Potential prognostic biomarker and therapeutic target linked to adhesion-driven metastasis</t>
  </si>
  <si>
    <t>No multivariable Cox analysis; reliance on public datasets; limited experimental validation in a single cell line; no prospective clinical validation</t>
  </si>
  <si>
    <t>AMIGO2 appears to promote PAAD aggressiveness through adhesion- and EMT-related mechanisms and may serve as a prognostic biomarker and therapeutic target</t>
  </si>
  <si>
    <t>Reason for exclusion scr II</t>
  </si>
  <si>
    <t>Retrospective bioinformatic prognostic modelling study using public transcriptomic datasets</t>
  </si>
  <si>
    <t>TCGA, GTEx, GEO (GSE71729, GSE21501)</t>
  </si>
  <si>
    <t>571 total samples across datasets</t>
  </si>
  <si>
    <t>177 TCGA PDAC used for model development</t>
  </si>
  <si>
    <t>Patients with pancreatic cancer from TCGA cohort with survival data; normal pancreas samples from GTEx used as controls</t>
  </si>
  <si>
    <t>Transcriptomics</t>
  </si>
  <si>
    <t>RNA-seq (TCGA/GTEx) and microarray (GEO validation datasets)</t>
  </si>
  <si>
    <t>Six-gene mitophagy-related signature (PAPPA, NBPF12, CXCL11, CKLF-CMTM1, CCDC6, AHNAK)</t>
  </si>
  <si>
    <t>High-risk vs low-risk groups based on gene-expression risk score</t>
  </si>
  <si>
    <t>Median risk score</t>
  </si>
  <si>
    <t>Immune cell infiltration, tumor microenvironment characteristics, pathway enrichment, predicted drug sensitivity</t>
  </si>
  <si>
    <t>Differential expression analysis (limma), consensus clustering, Cox regression, LASSO Cox regression, Kaplan-Meier survival analysis, time-dependent ROC, GSEA, CIBERSORT immune analysis</t>
  </si>
  <si>
    <t>Significant association between high risk score and worse OS in TCGA cohort</t>
  </si>
  <si>
    <t>Risk score remained an independent predictor of OS in multivariable Cox analysis</t>
  </si>
  <si>
    <t>Age, tumor grade, T stage, N stage</t>
  </si>
  <si>
    <t>External GEO cohorts (GSE21501, GSE71729)</t>
  </si>
  <si>
    <t>Six-gene mitophagy-related signature stratified PDAC patients into prognostic groups and correlated with immune microenvironment differences</t>
  </si>
  <si>
    <t>Potential prognostic tool for risk stratification and identification of patients who may benefit from targeted therapies</t>
  </si>
  <si>
    <t>Retrospective design; reliance on public datasets; limited external predictive performance; lack of experimental validation; biological mechanisms not confirmed</t>
  </si>
  <si>
    <t>Mitophagy-related gene expression signature may provide prognostic information and aid patient stratification in PDAC but requires prospective and experimental validation</t>
  </si>
  <si>
    <t>Mixed stages (I-IV)</t>
  </si>
  <si>
    <t>Retrospective bioinformatic prognostic modelling study using public transcriptomic datasets with machine-learning model development and external validation</t>
  </si>
  <si>
    <t>TCGA-PAAD, GEO (GSE62452); ancillary mechanistic analyses using single-cell GEO datasets GSE154778 and GSE155698</t>
  </si>
  <si>
    <t>219 for bulk prognostic cohorts (150 TCGA + 69 GSE62452); 26 single-cell samples for exploratory analyses</t>
  </si>
  <si>
    <t>150 TCGA patients for model development; 69 GEO patients for external validation</t>
  </si>
  <si>
    <t>Mixed PDAC stages; exact stage distribution not clearly reported</t>
  </si>
  <si>
    <t>Human PDAC cases with available transcriptomic and survival data; samples included only if survival data were available and follow-up exceeded 30 days</t>
  </si>
  <si>
    <t>Bulk RNA-seq / TPM-normalized transcriptomic data (TCGA/UCSC Xena), GEO expression dataset, plus scRNA-seq for exploratory cellular analyses</t>
  </si>
  <si>
    <t>Three-gene sphingolipid/glycosphingolipid-related prognostic signature: MET, GBA2, DEFB1</t>
  </si>
  <si>
    <t>High-risk vs low-risk groups based on model-derived weighted score</t>
  </si>
  <si>
    <t>Immune infiltration, mutation spectrum/TMB, pathway enrichment, cell-cell communication, single-cell expression patterns</t>
  </si>
  <si>
    <t>Univariate Cox regression, machine learning model screening using &gt;100 algorithm combinations, RSF + StepCox[forward], Kaplan-Meier analysis, C-index evaluation, meta-analysis forest plot, GSEA/GO/KEGG enrichment, immune deconvolution, CellChat, mutation analysis</t>
  </si>
  <si>
    <t>Univariate Cox/meta-analysis showed HR &gt;2 across TCGA and GSE62452 with statistical significance; high-risk group had significantly worse OS</t>
  </si>
  <si>
    <t>Final RSF+StepCox[forward] model identified a 3-gene prognostic score associated with poor survival, but a formal multivariable Cox model adjusted for clinicopathologic covariates was not clearly presented</t>
  </si>
  <si>
    <t>External validation in GSE62452; additional KM confirmation also reported in GSE28735</t>
  </si>
  <si>
    <t>A 3-gene sphingolipid-related signature (MET, GBA2, DEFB1) stratified PDAC patients into prognostic groups; high-risk patients had poorer survival, higher mutation burden, more oncogenic pathway enrichment, and a more immunosuppressive microenvironment</t>
  </si>
  <si>
    <t>Potential transcriptomic prognostic tool for PDAC risk stratification and hypothesis generation for immune/metabolic targeting</t>
  </si>
  <si>
    <t>Retrospective design; reliance on public datasets; modest external performance (C-index 0.652); limited sample size; lack of wet-lab/functional validation; unclear clinical covariate adjustment; no prospective validation; biomarker derived from transcriptomic data only</t>
  </si>
  <si>
    <t>The sphingolipid-related 3-gene signature shows potential as an independent prognostic biomarker panel for PDAC and suggests a link between sphingolipid biology and an immunosuppressive TME, but requires prospective and experimental validation before clinical use</t>
  </si>
  <si>
    <t>Translational mechanistic study integrating bioinformatics, single-cell transcriptomics, in vitro functional assays, and clinical correlation analysis</t>
  </si>
  <si>
    <t>GEO transcriptomic dataset GSE183795; scRNA-seq dataset GSE156405; public clinical/survival correlation tools (GEPIA/TIMER2.0); in vitro co-culture experiments using CAFs with PANC-1 and BXPC-3 cells</t>
  </si>
  <si>
    <t>Not clearly reported</t>
  </si>
  <si>
    <t>Primary PDAC and metastatic PDAC/liver metastasis samples</t>
  </si>
  <si>
    <t>Human pancreatic cancer tissues and single-cell datasets comparing primary tumors and liver metastases; experimental validation performed in pancreatic cancer cell lines co-cultured with activated CAFs</t>
  </si>
  <si>
    <t>Transcriptomics + single-cell transcriptomics + functional cell biology</t>
  </si>
  <si>
    <t>Bulk gene expression profiling, scRNA-seq, co-culture Transwell assays, qRT-PCR, Western blot, ELISA</t>
  </si>
  <si>
    <t>High FN1 vs low FN1 expression; metastatic vs primary samples; FN1-neutralized vs control; integrin inhibitor vs control; combined PI3K + integrin inhibition vs single inhibition</t>
  </si>
  <si>
    <t>Not clearly reported for survival grouping; likely database-derived high vs low expression stratification</t>
  </si>
  <si>
    <t>Survival association / prognostic relevance of FN1</t>
  </si>
  <si>
    <t>Migration, invasion, p-PI3K/p-AKT signaling, integrin expression, immune infiltration correlation (M2 macrophages, Tregs), secreted factors (IL-6, IL-8, MMP2)</t>
  </si>
  <si>
    <t>Differential expression analysis (limma), GO/KEGG enrichment, CytoHubba hub-gene analysis, Seurat clustering/FindMarkers, Wilcoxon test, t-test, one-way ANOVA with Tukey test, ELISA, qRT-PCR, Western blot, Transwell migration/invasion assays, correlation analysis, Kaplan-Meier survival analysis</t>
  </si>
  <si>
    <t>High FN1 expression associated with significantly shorter survival; positive correlation with M2 macrophage and Treg infiltration</t>
  </si>
  <si>
    <t>Partial</t>
  </si>
  <si>
    <t>Internal multi-level validation using transcriptomic, scRNA-seq, in vitro functional assays, and database-based clinical correlation; no independent external prognostic cohort clearly described</t>
  </si>
  <si>
    <t>FN1 is highly expressed in metastatic CAF subsets and promotes PDAC invasion/metastasis through integrin-mediated PI3K/AKT activation; high FN1 also correlates with an immunosuppressive microenvironment</t>
  </si>
  <si>
    <t>FN1 is a promising stromal/metastatic biomarker and potential therapeutic target; supports dual targeting of integrins and PI3K/AKT in FN1-high disease</t>
  </si>
  <si>
    <t>CAF-derived FN1 appears to be a biologically relevant driver of PDAC metastasis through the integrin-PI3K/AKT axis and is associated with poor prognosis and immune suppression, but further in vivo and clinically adjusted validation is required</t>
  </si>
  <si>
    <t>includes GSE183795 tissue dataset and GSE156405 single-cell samples from primary tumors and liver metastases</t>
  </si>
  <si>
    <t>FN1 (fibronectin 1), particularly CAF-derived FN1; mechanistic axis: FN1-integrin-PI3K/AKT</t>
  </si>
  <si>
    <t>Sample sizes; human clinical validation; no robust external independent prognostic cohort; no multivariable adjustment; immune associations are correlational</t>
  </si>
  <si>
    <t>Retrospective transcriptomic prognostic signature study with internal validation and partial in vitro functional validation</t>
  </si>
  <si>
    <t>TCGA-PAAD; GeneCards for ICD-related genes; GEPIA/GTEx used for additional expression comparison of LINC00705</t>
  </si>
  <si>
    <t>185 TCGA samples total (181 tumor, 4 normal)</t>
  </si>
  <si>
    <t>178 PAAD cases with survival data (89 training, 89 testing)</t>
  </si>
  <si>
    <t>Human PAAD cases from TCGA with transcriptomic, mutation, clinical, and survival data; additional in vitro validation in PANC-1 and MIAPaCa-2 cell lines</t>
  </si>
  <si>
    <t>Transcriptomics (lncRNA-focused) + functional cell assays</t>
  </si>
  <si>
    <t>TCGA bulk RNA-seq/bioinformatic analysis; qPCR, CCK-8, EdU, Transwell, wound healing assays for LINC00705</t>
  </si>
  <si>
    <t>Six ICD-associated lncRNA prognostic signature: ZEB2-AS1, AC099792.1, LINC01091, LINC02613, AC005304.3, LINC00705</t>
  </si>
  <si>
    <t>High-risk vs low-risk groups based on prognostic signature</t>
  </si>
  <si>
    <t>Immune infiltration, immune checkpoint expression, TMB, pathway enrichment, predicted drug sensitivity, functional effects of LINC00705 on proliferation/migration/invasion</t>
  </si>
  <si>
    <t>Pearson correlation, differential expression analysis, univariate Cox, LASSO, multivariate Cox, Kaplan-Meier analysis, time-dependent ROC, PCA, GO/KEGG/GSEA, ssGSEA, CIBERSORT, TMB analysis, nomogram, calibration, DCA, in vitro functional assays</t>
  </si>
  <si>
    <t>Univariate Cox identified candidate ICD-related lncRNAs associated with OS; high-risk group had significantly worse OS</t>
  </si>
  <si>
    <t>Multivariate Cox showed risk score remained an independent prognostic factor; N stage and risk score were independent predictors of OS</t>
  </si>
  <si>
    <t>Age, gender, stage, T stage, N stage</t>
  </si>
  <si>
    <t>Internal split-sample validation (training set n=89; test set n=89); no truly external independent cohort</t>
  </si>
  <si>
    <t>A six-lncRNA ICD-associated signature stratified PAAD patients into prognostic groups; low-risk patients showed more immune-active TME features, while LINC00705 promoted malignant cell behavior in vitro</t>
  </si>
  <si>
    <t>Potential prognostic tool for risk stratification and possible immunotherapy/therapy selection; LINC00705 may be a therapeutic target candidate</t>
  </si>
  <si>
    <t>No external validation cohort; very limited normal samples in TCGA; mostly bioinformatic immune inference; ICD association is indirect/correlative; only one lncRNA (LINC00705) functionally validated; limited advanced-stage sample size</t>
  </si>
  <si>
    <t>The six ICD-associated lncRNA signature shows promising prognostic value in PAAD and suggests links to tumor immunity, while LINC00705 appears functionally oncogenic; however, external and mechanistic validation are still required</t>
  </si>
  <si>
    <t>Predominantly early-stage resected disease; Stage I-II majority, few Stage III-IV cases</t>
  </si>
  <si>
    <t>Retrospective bioinformatic transcriptomic prognostic modeling study using WGCNA-derived CAF-related genes with external validation</t>
  </si>
  <si>
    <t>TCGA-PAAD; GEO datasets GSE183795 and GSE78229; auxiliary validation using CCLE and HPA; GDSC and TIDE for in silico therapy response prediction</t>
  </si>
  <si>
    <t>480 total expression samples initially described across cohorts (185 TCGA + 295 GEO); after exclusions, 367 analyzed tumor samples</t>
  </si>
  <si>
    <t>185 TCGA-PAAD in training cohort; 182 GEO samples in validation cohort</t>
  </si>
  <si>
    <t>Pancreatic cancer / pancreatic adenocarcinoma; stage distribution not clearly reported in the main results text</t>
  </si>
  <si>
    <t>Human pancreatic cancer bulk transcriptomic samples with survival data from TCGA and GEO; samples lacking survival data or with excessive missingness excluded</t>
  </si>
  <si>
    <t>Transcriptomics (mRNA expression)</t>
  </si>
  <si>
    <t>Bulk RNA-seq / microarray-style public transcriptomic datasets; computational stromal/CAF deconvolution; CCLE mRNA and HPA IHC supportive validation</t>
  </si>
  <si>
    <t>Six-gene CAF-related signature: GFPT2, MFAP5, CTSK, MMP2, FSTL1, PRRX1</t>
  </si>
  <si>
    <t>High-CAF-risk vs low-CAF-risk groups</t>
  </si>
  <si>
    <t>Median CAF risk score</t>
  </si>
  <si>
    <t>CAF infiltration/stromal score correlation, predicted chemotherapy sensitivity, predicted immunotherapy response, TMB, GSEA/ssGSEA pathway enrichment, molecular docking</t>
  </si>
  <si>
    <t>EPIC, xCell, MCP-counter, TIDE, ESTIMATE/stromal score, WGCNA, Venn intersection, GO/KEGG enrichment, univariate Cox, LASSO Cox regression, Kaplan-Meier survival analysis, log-rank test, Spearman correlation, ROC/AUC, maftools-based TMB analysis, GSEA, ssGSEA, Wilcoxon test, molecular docking</t>
  </si>
  <si>
    <t>Univariate Cox identified 8 OS-associated genes among 26 intersection hub genes; high CAF/stromal scores associated with worse OS</t>
  </si>
  <si>
    <t>External validation in merged GEO cohort (GSE183795 + GSE78229)</t>
  </si>
  <si>
    <t>A six-gene CAF-related signature correlated with CAF infiltration and stromal features, stratified patients by survival, predicted lower immunotherapy responsiveness in high-risk tumors, and identified candidate drugs with differential sensitivity</t>
  </si>
  <si>
    <t>Potential prognostic and therapy-stratification tool reflecting stromal/CAF-driven tumor biology in pancreatic cancer</t>
  </si>
  <si>
    <t>Retrospective public-dataset design; no multicenter real-world validation; limited wet-lab mechanistic validation; therapy response based on in silico prediction (TIDE/GDSC) rather than observed clinical response; stage details incompletely characterized; no animal or functional knockdown/overexpression validation of signature genes</t>
  </si>
  <si>
    <t>The six-gene CAF-related model shows promise for prognostic stratification and prediction of therapeutic response patterns in pancreatic cancer, but further clinical, mechanistic, and prospective validation is required</t>
  </si>
  <si>
    <t>TCGA-PAAD, GTEx pancreas, GEO (GSE71729, GSE34153), scRNA-seq datasets (GSE154778, GSE197177), ICGC PACA-AU cohort</t>
  </si>
  <si>
    <t>~433 patients (178 TCGA + 255 ICGC validation)</t>
  </si>
  <si>
    <t>178 TCGA training cohort; 255 ICGC validation cohort</t>
  </si>
  <si>
    <t>Pancreatic cancer / pancreatic adenocarcinoma (stage not fully specified)</t>
  </si>
  <si>
    <t>Human PDAC transcriptomic cohorts with clinical survival data; additional normal pancreatic tissues from GTEx</t>
  </si>
  <si>
    <t>Bulk RNA-seq, microarray datasets, single-cell RNA-seq integration</t>
  </si>
  <si>
    <t>High-risk vs low-risk score groups</t>
  </si>
  <si>
    <t>Immune infiltration, TMB, chemotherapy sensitivity, immunotherapy prediction, pathway enrichment</t>
  </si>
  <si>
    <t>WGCNA, differential expression analysis, machine learning (Lasso + Random Survival Forest), multivariate Cox regression, Kaplan-Meier survival analysis, ROC analysis, PCA, tSNE, GO/KEGG enrichment, GSEA, GSVA, immune infiltration algorithms (CIBERSORT, xCell, EPIC, MCPcounter, ssGSEA), TIDE analysis</t>
  </si>
  <si>
    <t>All six genes significant in univariate Cox (p&lt;0.05)</t>
  </si>
  <si>
    <t>Multivariate Cox confirmed risk score as independent prognostic factor</t>
  </si>
  <si>
    <t>Age, TNM stage, tumor grade</t>
  </si>
  <si>
    <t>External validation in ICGC PACA-AU cohort</t>
  </si>
  <si>
    <t>Six-gene metastasis- and basement membrane-related signature predicts survival and correlates with immune microenvironment and treatment response</t>
  </si>
  <si>
    <t>Potential prognostic biomarker panel and therapeutic stratification tool in PDAC</t>
  </si>
  <si>
    <t>Retrospective public datasets; limited clinical validation; cohort heterogeneity; limited functional validation of several genes</t>
  </si>
  <si>
    <t>The six-gene PCLM/BM model accurately predicts prognosis and therapy response in PDAC and highlights COL7A1 as a potential metastasis-related therapeutic target</t>
  </si>
  <si>
    <t>bulk RNA-seq and single-cell RNA-seq with experimental validation</t>
  </si>
  <si>
    <t>Six-gene PCLM-BM signature: COL7A1, ITGA6, ITGA7, ITGB5, ITGB7, NTN4</t>
  </si>
  <si>
    <t>Retrospective integrative transcriptomic prognostic modeling study combining bulk RNA-seq and scRNA-seq with external validation</t>
  </si>
  <si>
    <t>TCGA-PAAD; GEO bulk dataset GSE62452; GEO scRNA-seq dataset GSE212966</t>
  </si>
  <si>
    <t>247 total human samples described for bulk prognostic modeling and differential analysis (178 TCGA + 69 GEO); scRNA-seq dataset included 6 samples (3 tumor, 3 matched adjacent tissues)</t>
  </si>
  <si>
    <t>178 TCGA cases for training; 69 GEO cases for external validation</t>
  </si>
  <si>
    <t>Pancreatic cancer / pancreatic adenocarcinoma; stage details not fully specified</t>
  </si>
  <si>
    <t>Human pancreatic cancer transcriptomic cohorts with clinical data; additional scRNA-seq from PDAC and matched adjacent tissues for cellular localization analyses</t>
  </si>
  <si>
    <t>Bulk RNA-seq + single-cell RNA-seq</t>
  </si>
  <si>
    <t>11-gene ITH-related prognostic signature</t>
  </si>
  <si>
    <t>High-risk vs low-risk groups based on ITH-related risk score; also high-ITH vs low-ITH groups in initial analysis</t>
  </si>
  <si>
    <t>Median risk score for prognostic model; optimal cutoff used initially for ITH score grouping</t>
  </si>
  <si>
    <t>Immune infiltration, immune function, immune checkpoint expression, TIDE score, TMB, drug sensitivity, pathway enrichment, cell-cell communication</t>
  </si>
  <si>
    <t>DEPTH2 ITH scoring, differential expression analysis (limma), univariate Cox regression, 101 machine-learning model combinations, LASSO, multivariate Cox, Kaplan-Meier survival analysis, time-dependent ROC, nomogram, C-index, calibration, immune deconvolution (CIBERSORT/EPIC/xCell), ESTIMATE, ssGSEA, GSEA, TMB analysis, pRRophetic/oncoPredict, Seurat/SingleR/Monocle/CellChat for scRNA-seq</t>
  </si>
  <si>
    <t>302 ITH-associated genes significantly associated with OS by univariate Cox; high-risk group had significantly worse OS</t>
  </si>
  <si>
    <t>Multivariate Cox confirmed risk score as an independent prognostic factor</t>
  </si>
  <si>
    <t>Age, sex, grade, stage, T stage</t>
  </si>
  <si>
    <t>External validation in GEO bulk cohort GSE62452; biological support from scRNA-seq dataset GSE212966</t>
  </si>
  <si>
    <t>An 11-gene ITH-related signature stratified PDAC patients by survival, with high-risk patients showing worse outcomes, distinct immune landscapes, and differential predicted drug sensitivity; low transcriptomic ITH was paradoxically associated with poorer prognosis</t>
  </si>
  <si>
    <t>Potential prognostic stratification tool and possible guide for immunotherapy/chemotherapy personalization</t>
  </si>
  <si>
    <t>Retrospective public-dataset study; validation cohort relatively small; no strong wet-lab validation of the full 11-gene signature; drug sensitivity and immunotherapy response are computational predictions; biological interpretation of low ITH/poor prognosis requires further confirmation</t>
  </si>
  <si>
    <t>The ITH-related 11-gene model shows promising prognostic and therapeutic stratification value in pancreatic cancer, but additional mechanistic and prospective validation is needed</t>
  </si>
  <si>
    <t>Retrospective multi-omics biomarker study with bioinformatic analyses and experimental validation</t>
  </si>
  <si>
    <t>TCGA, GTEx, CPTAC, GEO (GSE183795, GSE62452, GSE85916, GSE79668), GDSC, TIDE, HPA, MethSurv, DiseaseMeth, LinkedOmicsKB, CMap; PAAD tissue microarray</t>
  </si>
  <si>
    <t>TCGA pan-cancer 33 tumor types; PAAD-specific cohorts not pooled into one total clearly; tissue microarray included 70 PAAD tissues with 47 paired normal tissues</t>
  </si>
  <si>
    <t>TCGA-PAAD and CPTAC PAAD cohorts for clinicopathologic/prognostic analyses; tissue microarray/IHC on 70 PAAD cases; in vitro validation in PAAD cell lines</t>
  </si>
  <si>
    <t>PAAD/PDAC; clinicopathologic analyses included T stage, N stage, grade, stage, age</t>
  </si>
  <si>
    <t>Human PAAD/PDAC transcriptomic and proteomic cohorts with clinical data, plus PAAD tissue samples for IHC and cell-line functional assays</t>
  </si>
  <si>
    <t>Multi-omics (transcriptomics, proteomics, phosphoproteomics, epigenomics)</t>
  </si>
  <si>
    <t>Bulk RNA-seq/microarray, proteomics, phosphoproteomics, DNA methylation, IHC, western blot, cell functional assays</t>
  </si>
  <si>
    <t>MCMBP</t>
  </si>
  <si>
    <t>High vs low MCMBP expression groups</t>
  </si>
  <si>
    <t>Generally median expression / subgroup stratification; Cox used continuous log2-transformed MCMBP expression</t>
  </si>
  <si>
    <t>DSS, PFI, clinicopathologic associations, DNA methylation and m6A correlations, immune infiltration, immune checkpoint expression, TIDE/immunotherapy response, drug sensitivity, proliferation/migration/invasion/cell cycle, PD-L1/JAK-STAT3 mechanism</t>
  </si>
  <si>
    <t>Differential expression (limma), Kaplan-Meier, log-rank test, univariate and multivariate Cox regression, nomogram, calibration curves, time-dependent ROC, DCA, GO/KEGG/GSEA, STRING PPI, Pearson/Spearman correlation, ESTIMATE, ssGSEA, QUANTISEQ, ImmuCellAI, TIDE, GDSC/oncoPredict, CMap, t-test/ANOVA for experiments</t>
  </si>
  <si>
    <t>In TCGA, MCMBP significantly associated with poor OS in univariate Cox; in CPTAC also significantly associated with worse OS</t>
  </si>
  <si>
    <t>MCMBP remained an independent prognostic factor in multivariate Cox in both TCGA and CPTAC cohorts</t>
  </si>
  <si>
    <t>TCGA multivariable model included clinicopathologic factors such as T stage, N stage, tumor grade; nomogram incorporated age, tumor grade, tumor stage, and MCMBP expression</t>
  </si>
  <si>
    <t>Internal validation across TCGA/CPTAC/GEO datasets; moderate external performance in CPTAC; additional validation by tissue microarray and cell experiments</t>
  </si>
  <si>
    <t>MCMBP is overexpressed in PAAD/PDAC, associated with poor prognosis, immune suppression, Treg enrichment, PD-L1 upregulation, and reduced CD4+/CD8+ T-cell infiltration; knockdown suppresses proliferation, migration, invasion, and JAK-STAT3/PD-L1 signaling</t>
  </si>
  <si>
    <t>Potential prognostic biomarker, immunotherapy-related biomarker, and therapeutic target; may help stratify patients for anti-PD-L1 and chemotherapy combinations</t>
  </si>
  <si>
    <t>Heavy reliance on public retrospective datasets; no PAAD immunotherapy cohort for direct validation; immune infiltration mainly computational; mechanism upstream of JAK-STAT3 not fully resolved; in vivo validation lacking</t>
  </si>
  <si>
    <t>MCMBP overexpression is an independent adverse prognostic biomarker and potential immune-related therapeutic target in PAAD, likely promoting progression through JAK-STAT3-mediated PD-L1 upregulation</t>
  </si>
  <si>
    <t>Retrospective translational spatial transcriptomics study evaluating tumor and TME changes after neoadjuvant therapy</t>
  </si>
  <si>
    <t>FFPE PDAC surgical specimens from institutional cohort</t>
  </si>
  <si>
    <t>Resectable PDAC</t>
  </si>
  <si>
    <t>Patients with pancreatic ductal adenocarcinoma undergoing surgical resection with or without neoadjuvant therapy (FOLFIRINOX or gemcitabine-based regimens ± radiotherapy)</t>
  </si>
  <si>
    <t>Spatial transcriptomics</t>
  </si>
  <si>
    <t>NanoString GeoMx Digital Spatial Profiler</t>
  </si>
  <si>
    <t>Complement pathway genes (C1R, C1S, C3, C4B, C7) expressed in tumor microenvironment</t>
  </si>
  <si>
    <t>High vs low complement expression in TME</t>
  </si>
  <si>
    <t>Stratification based on complement gene expression clustering</t>
  </si>
  <si>
    <t>Immune cell infiltration, response to neoadjuvant therapy, immune exhaustion markers</t>
  </si>
  <si>
    <t>Differential expression analysis, pathway enrichment analysis, Kaplan–Meier survival analysis, univariate and multivariate Cox regression</t>
  </si>
  <si>
    <t>Higher complement expression associated with improved survival</t>
  </si>
  <si>
    <t>High complement expression remained an independent favorable prognostic factor (HR ≈ 0.21)</t>
  </si>
  <si>
    <t>Tumor stage, treatment status, clinicopathologic variables</t>
  </si>
  <si>
    <t>Validation using single-nucleus RNA-seq datasets</t>
  </si>
  <si>
    <t>Neoadjuvant therapy induces complement activation in CAF-rich tumor microenvironment, associated with immune remodeling and improved survival</t>
  </si>
  <si>
    <t>Complement activation in TME may serve as prognostic biomarker and indicator of therapy response</t>
  </si>
  <si>
    <t>Small sample size; retrospective cohort; spatial panel limited to predefined genes; lack of prospective validation</t>
  </si>
  <si>
    <t>Complement pathway activation in the tumor microenvironment after neoadjuvant therapy is associated with favorable prognosis in PDAC</t>
  </si>
  <si>
    <t>Retrospective bioinformatics study with external transcriptomic validation and in vitro functional validation</t>
  </si>
  <si>
    <t>TCGA-PAAD, GTEx pancreas, GEO (GSE15471, GSE28735, GSE85916), FerrDb, HPA</t>
  </si>
  <si>
    <t>315 for model/prognostic analyses</t>
  </si>
  <si>
    <t>Mixed / not clearly restricted by stage</t>
  </si>
  <si>
    <t>Patients with pancreatic adenocarcinoma/PDAC from public datasets; TCGA-PAAD included 178 tumor and 4 normal samples with prognostic data for 152 patients; external GEO cohorts included normal and survival datasets; additional experimental validation in pancreatic cancer cell lines</t>
  </si>
  <si>
    <t>Bulk RNA-seq / microarray public datasets; in vitro assays</t>
  </si>
  <si>
    <t>Ferroptosis-related 3-gene signature (NOTCH2, KRT18, H1-2); key single biomarker: NOTCH2</t>
  </si>
  <si>
    <t>High-risk vs low-risk groups; high vs low NOTCH2 expression</t>
  </si>
  <si>
    <t>Median risk score for signature; median NOTCH2 expression for biomarker analyses</t>
  </si>
  <si>
    <t>PFS, DSS, DFS, diagnostic accuracy, immune infiltration, TIDE/immunotherapy response, somatic mutation profile, drug sensitivity, in vitro proliferation/migration/ferroptosis-related assays</t>
  </si>
  <si>
    <t>Differential expression analysis, univariate Cox, LASSO, multivariable Cox, Kaplan–Meier, PCA, ROC, nomogram, GO/KEGG, GSEA, ssGSEA, CIBERSORT, ESTIMATE, TIDE, Wilcoxon, Spearman correlation, t-test/ANOVA, Western blot, qRT-PCR, MTT, colony formation, wound healing, iron/ROS/C11-BODIPY assays</t>
  </si>
  <si>
    <t>Univariate Cox identified age and risk score as associated with OS; NOTCH2 associated with poor OS in TCGA and validation cohorts</t>
  </si>
  <si>
    <t>Multivariable Cox confirmed age (HR 1.039, 95% CI 1.014–1.065, P=0.002) and risk score (HR 2.343, 95% CI 1.597–3.437, P&lt;0.001) as independent prognostic factors</t>
  </si>
  <si>
    <t>Age and clinicopathologic variables included in multivariable/nomogram analyses (sex, stage, grade, and related clinical features)</t>
  </si>
  <si>
    <t>External validation in GSE28735 and GSE85916 for signature; GSE15471 for diagnostic expression validation; GSE28735 for NOTCH2 survival validation</t>
  </si>
  <si>
    <t>A ferroptosis-related 3-gene signature predicted poor prognosis; NOTCH2 emerged as the dominant component, was overexpressed in pancreatic cancer, associated with immunosuppressive infiltration including M2 macrophages, and its knockdown suppressed proliferation/migration while increasing iron, ROS, and lipid peroxidation</t>
  </si>
  <si>
    <t>NOTCH2 may serve as prognostic biomarker and potential therapeutic target linked to ferroptosis modulation and immune escape; risk model/nomogram may support prognostic stratification</t>
  </si>
  <si>
    <t>Retrospective public-database-based design; strong heterogeneity across datasets; only limited normal TCGA pancreas samples; mechanistic link between NOTCH2 and ferroptosis not fully proven; no in vivo validation; KRT18 and H1-2 are not canonical ferroptosis regulators</t>
  </si>
  <si>
    <t>The study developed a validated ferroptosis-related prognostic signature in pancreatic cancer and identified NOTCH2 as a novel adverse prognostic biomarker that may promote tumor progression by suppressing ferroptosis and fostering an immunosuppressive microenvironment</t>
  </si>
  <si>
    <t>Retrospective bioinformatic prognostic biomarker study with external transcriptomic validation and functional experiments</t>
  </si>
  <si>
    <t>GEO datasets (GSE21501, GSE57495, GSE62452, GSE71729), TCGA-PAAD, GSE85916</t>
  </si>
  <si>
    <t>Patients with pancreatic ductal adenocarcinoma from public transcriptomic cohorts with available survival data</t>
  </si>
  <si>
    <t>Bulk RNA-seq / microarray datasets; single-cell RNA-seq analysis; in vitro validation</t>
  </si>
  <si>
    <t>TLS-related gene signature (DNASE1L3, RAMP2, IL33)</t>
  </si>
  <si>
    <t>High TLS score vs Low TLS score groups</t>
  </si>
  <si>
    <t>Median TLS score / risk score</t>
  </si>
  <si>
    <t>Immune infiltration, tumor microenvironment characteristics, gene expression differences</t>
  </si>
  <si>
    <t>Differential expression analysis, consensus clustering, ssGSEA, Kaplan–Meier survival analysis, LASSO Cox regression, ROC analysis, univariate Cox regression, functional enrichment (GO/KEGG), single-cell analysis, in vitro assays</t>
  </si>
  <si>
    <t>TLS high-score group associated with improved overall survival</t>
  </si>
  <si>
    <t>Multivariable Cox analysis not clearly reported for independent prognostic value</t>
  </si>
  <si>
    <t>TCGA-PAAD and GEO cohort GSE85916</t>
  </si>
  <si>
    <t>TLS-related genes define immune subtypes of PDAC and a 3-gene signature predicts survival differences</t>
  </si>
  <si>
    <t>TLS signature may assist risk stratification and reflect immune microenvironment activity</t>
  </si>
  <si>
    <t>Retrospective design, reliance on public datasets, limited normal samples, lack of large prospective validation</t>
  </si>
  <si>
    <t>TLS-related gene expression signature is associated with PDAC prognosis and immune microenvironment characteristics</t>
  </si>
  <si>
    <t>Retrospective multi-omics biomarker/prognostic modeling study with single-cell, spatial and functional in vitro/in vivo validation</t>
  </si>
  <si>
    <t>GEPIA PDAC dataset; integrated bulk transcriptomic cohorts from TCGA-PDAC and GEO (GSE21501, GSE28735, GSE57495, GSE62452, GSE71729); validation cohorts GSE26783 and GSE62452; scRNA-seq GSE205013; spatial transcriptomics GSE235315; PDAC TMA/IHC cohort; murine Panc02 model</t>
  </si>
  <si>
    <t>466 for discovery prognostic cohort; 107 for validation prognostic cohort; 62,515 single cells from 11 untreated PDAC samples; TMA: 52 PDAC specimens including 40 paired tumor/adjacent + 12 additional tumors</t>
  </si>
  <si>
    <t>466 in integrated discovery cohort; 107 in validation cohort</t>
  </si>
  <si>
    <t>Mixed PDAC, mostly untreated bulk cohorts; stage not uniformly specified</t>
  </si>
  <si>
    <t>Patients with pancreatic ductal adenocarcinoma from public transcriptomic datasets with OS data; additional human PDAC tissues for IHC/mIF; cell lines and mouse model for functional validation</t>
  </si>
  <si>
    <t>Multi-omics: bulk transcriptomics, scRNA-seq, spatial transcriptomics, proteomic-level IHC/IF validation, functional biology</t>
  </si>
  <si>
    <t>Bulk RNA-seq/microarray integration; Seurat scRNA-seq; Visium spatial transcriptomics deconvolution; IHC/multiplex IF; western blot; in vitro assays; in vivo mouse experiment</t>
  </si>
  <si>
    <t>Polyamine metabolism score (PMscore); core gene NT5E/CD73</t>
  </si>
  <si>
    <t>High vs intermediate vs low PMscore; high vs low NT5E expression; shNT5E vs control; DFMO vs control</t>
  </si>
  <si>
    <t>Optimal cut-off selected using Survminer for PMscore subgrouping; high/low gene expression based on survival stratification</t>
  </si>
  <si>
    <t>Tumor immune microenvironment features, pathway activity, mutation landscape, immune checkpoints, immune infiltration, proliferation/migration, tumor growth, spatial proximity of CD73+ CAFs</t>
  </si>
  <si>
    <t>High PMscore associated with worse OS; high NT5E associated with poor prognosis</t>
  </si>
  <si>
    <t>Independent bulk validation cohort (GSE26783 + GSE62452); scRNA-seq; spatial transcriptomics; human TMA; mouse model</t>
  </si>
  <si>
    <t>Polyamine metabolism is upregulated in PDAC and linked to poor prognosis; PMscore stratifies prognosis; NT5E/CD73 is a key regulator of polyamine metabolism, tumor progression, CAF-associated crosstalk and immune suppression</t>
  </si>
  <si>
    <t>PMscore may support prognostic stratification; NT5E/CD73 is a potential biomarker and therapeutic target; combined NT5E inhibition plus DFMO may be a treatment strategy</t>
  </si>
  <si>
    <t>Retrospective/public-dataset driven; heterogeneity across merged datasets; adjusted prognostic independence not clearly shown; mechanistic signaling not fully resolved</t>
  </si>
  <si>
    <t>Polyamine metabolism is a clinically relevant PDAC program, and NT5E/CD73 appears to be a central metabolic-immune regulator with biomarker and therapeutic potential</t>
  </si>
  <si>
    <t>PCA-based PMscore construction, Kaplan-Meier survival analysis, univariate Cox regression, random forest for core gene selection, ssGSEA, GSVA/GSEA, ESTIMATE, differential expression analysis, IHC/mIF quantification, in vitro functional assays, in vivo tumor assay</t>
  </si>
  <si>
    <t>Retrospective bioinformatic multi-omics study with experimental validation</t>
  </si>
  <si>
    <t>scRNA-seq: GSE212966; bulk RNA-seq: TCGA-PDAC + GTEx; external GEO cohorts: GSE62452, GSE57495; IHC cohort from Fudan University Shanghai Cancer Center</t>
  </si>
  <si>
    <t>scRNA-seq: 30,483 cells after QC; TCGA/GEO survival cohorts analyzed after filtering missing follow-up; exact final combined patient count not clearly stated</t>
  </si>
  <si>
    <t>Mixed PDAC stages; exact stage restriction not specified</t>
  </si>
  <si>
    <t>Human PDAC samples from public transcriptomic cohorts, plus 25 human PDAC tissues for IHC; cell-line validation in SW1990 and PATU-8988T</t>
  </si>
  <si>
    <t>Single-cell RNA-seq + bulk RNA-seq</t>
  </si>
  <si>
    <t>GEO/TCGA/GTEx transcriptomic platforms; Seurat/Harmony/AUCell/CIBERSORT/GSVA; IHC; qPCR; IF for γ-H2AX and 53BP1; EdU; apoptosis/cell-cycle assays</t>
  </si>
  <si>
    <t>16-gene DNA damage and repair-related prognostic risk score model; key experimental gene: LY6D</t>
  </si>
  <si>
    <t>High-risk vs low-risk groups based on model risk score; high vs low gene-expression groups for KM analyses</t>
  </si>
  <si>
    <t>Median risk score for model stratification; median gene expression for individual gene KM grouping; AUCell threshold 0.14 for DDR-active cells</t>
  </si>
  <si>
    <t>Overall survival (OS) / prognosis prediction</t>
  </si>
  <si>
    <t>Immune infiltration, immune checkpoint expression, drug sensitivity (IC50), immunotherapy response, DDR biology, proliferation/apoptosis/cell cycle</t>
  </si>
  <si>
    <t>Differential expression with limma; univariate Cox; LASSO regression; Kaplan–Meier survival; ROC/AUC; multivariable Cox; CIBERSORT; oncoPredict; GSVA/GSEA; Wilcoxon/Kruskal–Wallis</t>
  </si>
  <si>
    <t>Univariate Cox identified prognosis-related genes from DDR-active markers; high expression of multiple selected genes associated with worse prognosis</t>
  </si>
  <si>
    <t>The risk score was reported as an independent predictor of prognosis in multivariable Cox analysis</t>
  </si>
  <si>
    <t>Age and stage explicitly mentioned; text says multivariable Cox on clinical characteristics including age and stage</t>
  </si>
  <si>
    <t>Internal training: TCGA-PDAC; external validation: GSE62452 and GSE57495</t>
  </si>
  <si>
    <t>A 16-gene DDR-related model showed strong prognostic performance in training and validation cohorts; high- and low-risk groups differed in immune microenvironment, drug sensitivity, and predicted immunotherapy benefit; LY6D knockdown induced DNA damage, reduced proliferation, increased apoptosis</t>
  </si>
  <si>
    <t>The model may help stratify PDAC patients for prognosis, chemotherapy sensitivity, and immunotherapy response; LY6D may be a functional biomarker/target linked to DDR and tumor growth</t>
  </si>
  <si>
    <t>Retrospective design; exact final analyzed sample sizes not always clearly reported; further large prospective validation needed; functional roles of all 16 genes not fully validated</t>
  </si>
  <si>
    <t>A novel DDR-related 16-gene prognostic model for PDAC was developed and validated, with potential utility for prognosis and treatment-response prediction; LY6D appears functionally involved in DDR and PDAC proliferation</t>
  </si>
  <si>
    <t>scRNA-seq from 6 PDAC samples; TCGA-PDAC 179 tumors + 171 normal (after TCGA+GTEx merge for DEG analysis); IHC 25 PDAC tissues</t>
  </si>
  <si>
    <t>Retrospective multi-omics bioinformatic study with experimental validation</t>
  </si>
  <si>
    <t>High-risk vs low-risk groups based on risk score</t>
  </si>
  <si>
    <t>Retrospective multi-omics bioinformatic study with experimental validation (in vitro and in vivo)</t>
  </si>
  <si>
    <t>TCGA-PAAD, GEO cohorts, mutation datasets, single-cell RNA-seq datasets</t>
  </si>
  <si>
    <t>~170–180 TCGA PAAD patients plus additional GEO cohorts</t>
  </si>
  <si>
    <t>TCGA survival cohort after filtering for clinical data</t>
  </si>
  <si>
    <t>Human pancreatic ductal adenocarcinoma patients from public genomic cohorts with transcriptomic, mutation and clinical survival data; additional experimental validation in cell lines and mouse models</t>
  </si>
  <si>
    <t>Transcriptomics + mutational analysis + single-cell RNA-seq</t>
  </si>
  <si>
    <t>TCGA RNA-seq, WES mutation analysis, GEO RNA-seq datasets, scRNA-seq platforms with Seurat pipeline</t>
  </si>
  <si>
    <t>APOBEC mutagenesis-related risk score (AMrs) derived from APOBEC-associated genes; APOBEC1 identified as key driver gene</t>
  </si>
  <si>
    <t>High-risk vs low-risk groups based on AMrs score</t>
  </si>
  <si>
    <t>Median risk score used for stratification</t>
  </si>
  <si>
    <t>Immune microenvironment features, immune cell infiltration, drug sensitivity prediction, tumor metabolism and CAF activation</t>
  </si>
  <si>
    <t>Differential expression analysis, univariate Cox regression, LASSO Cox regression, Kaplan-Meier survival analysis, multivariate Cox regression, immune infiltration analysis (CIBERSORT), pathway enrichment (GSEA), drug sensitivity prediction</t>
  </si>
  <si>
    <t>High APOBEC mutagenesis score associated with worse survival</t>
  </si>
  <si>
    <t>AMrs risk score remained significant prognostic factor in multivariate Cox</t>
  </si>
  <si>
    <t>Clinical variables including age, stage and other clinicopathologic characteristics (not fully detailed)</t>
  </si>
  <si>
    <t>Independent GEO cohorts and experimental validation models</t>
  </si>
  <si>
    <t>APOBEC mutagenesis is associated with tumor evolution, immunosuppressive tumor microenvironment and poor prognosis in PDAC; APOBEC1 identified as major contributor</t>
  </si>
  <si>
    <t>APOBEC-associated signatures may help stratify patients and guide therapeutic strategies such as irinotecan-based treatment</t>
  </si>
  <si>
    <t>Retrospective datasets; limited prospective validation; mechanistic link between APOBEC activity and immune suppression requires further confirmation</t>
  </si>
  <si>
    <t>APOBEC mutagenesis contributes to PDAC progression and immune evasion and can be used to construct a prognostic risk model with potential therapeutic implications</t>
  </si>
  <si>
    <t>Retrospective multi-cohort transcriptomic bioinformatics study with in vitro functional validation</t>
  </si>
  <si>
    <t>TCGA-PAAD (n=178) + GEO GSE224564 (n=175)</t>
  </si>
  <si>
    <t>353 after excluding incomplete clinical data</t>
  </si>
  <si>
    <t>Mixed/unspecified PAAD stages</t>
  </si>
  <si>
    <t>Patients with pancreatic adenocarcinoma from public transcriptomic cohorts; additional murine Panc02 cell-line experiments for functional validation</t>
  </si>
  <si>
    <t>Bulk RNA-seq/public transcriptomic cohorts; in silico TME deconvolution; no proteomics</t>
  </si>
  <si>
    <t>High-risk vs low-risk by model score; also STING-high subtype (C1) vs STING-low subtype (C2)</t>
  </si>
  <si>
    <t>Tumor mutational burden, immune infiltration, stromal/immune scores, checkpoint expression, predicted immunotherapy response, functional role of IFIT2 and ZDHHC1</t>
  </si>
  <si>
    <t>DESeq2, GO/KEGG enrichment, STRING/Genemania PPI, univariate Cox, LASSO Cox, stepwise multivariable Cox, Kaplan-Meier, ESTIMATE, CIBERSORTx, Maftools, Spearman correlation, TIDE; in vitro CCK-8, TUNEL, western blot</t>
  </si>
  <si>
    <t>Clinical features and N stage included; exact full covariate list not fully reported in the pasted text for final model</t>
  </si>
  <si>
    <t>May support prognostic stratification and help identify PAAD patients with different immune landscapes and different predicted immunotherapy sensitivity</t>
  </si>
  <si>
    <t>Retrospective design; moderate sample size; no in vivo validation; limited spatial/compartment-specific validation; clinical translation and prospective validation still needed</t>
  </si>
  <si>
    <t>STING signaling is closely involved in PAAD biology, and a STING-derived 6-gene signature provides prognostic information with external validation; IFIT2 and ZDHHC1 emerge as biologically relevant hub genes</t>
  </si>
  <si>
    <t>Integrative bioinformatics study with experimental validation</t>
  </si>
  <si>
    <t>TCGA-PAAD + small institutional PDAC tissue cohort</t>
  </si>
  <si>
    <t>179 TCGA + 6 tissue samples</t>
  </si>
  <si>
    <t>~179</t>
  </si>
  <si>
    <t>Patients with pancreatic ductal adenocarcinoma from TCGA and surgically resected PDAC tissues</t>
  </si>
  <si>
    <t>RNA-seq (TCGA FPKM), qRT-PCR, IHC, cell line assays</t>
  </si>
  <si>
    <t>PCDH1</t>
  </si>
  <si>
    <t>High vs low PCDH1 expression</t>
  </si>
  <si>
    <t>Immune infiltration, drug sensitivity, proliferation, migration, stemness</t>
  </si>
  <si>
    <t>Kaplan–Meier survival analysis, log-rank test, univariate Cox regression, WGCNA, differential expression analysis, ssGSEA, ESTIMATE, correlation analysis, ROC analysis</t>
  </si>
  <si>
    <t>PCDH1 associated with worse OS in KM survival analysis</t>
  </si>
  <si>
    <r>
      <t>Not reported</t>
    </r>
    <r>
      <rPr>
        <sz val="11"/>
        <color theme="1"/>
        <rFont val="Calibri"/>
        <family val="2"/>
        <scheme val="minor"/>
      </rPr>
      <t xml:space="preserve"> (no multivariable Cox shown)</t>
    </r>
  </si>
  <si>
    <t>No external validation cohort</t>
  </si>
  <si>
    <t>—</t>
  </si>
  <si>
    <t>PCDH1 overexpressed in PDAC and associated with poor survival, tumor stemness, immune exclusion and PI3K/AKT activation</t>
  </si>
  <si>
    <t>Potential prognostic biomarker and therapeutic target</t>
  </si>
  <si>
    <t>Mainly TCGA data; small validation cohort; no multivariate survival analysis; lack of in vivo validation</t>
  </si>
  <si>
    <t>PCDH1 promotes PDAC proliferation, migration and stemness via PI3K/AKT signaling and may serve as a biomarker and therapeutic target</t>
  </si>
  <si>
    <t>Experimental translational study combining bioinformatics, human tissue analysis and mouse models</t>
  </si>
  <si>
    <t>TCGA + GEO datasets + human PDAC tissue microarray</t>
  </si>
  <si>
    <t>25 human PDAC tissues (IHC) + public datasets</t>
  </si>
  <si>
    <t>Human PDAC tissues, PDAC cell lines, mouse PDAC models</t>
  </si>
  <si>
    <t>Transcriptomics + proteomics validation</t>
  </si>
  <si>
    <t>TCGA/GEO RNA-seq, immunohistochemistry (IHC), RT-qPCR, Western blot, mouse models</t>
  </si>
  <si>
    <t>High vs low JUP expression</t>
  </si>
  <si>
    <t>Not clearly defined (dataset-based grouping)</t>
  </si>
  <si>
    <t>Tumor growth, metastasis, EMT, chemotherapy resistance</t>
  </si>
  <si>
    <t>Kaplan-Meier survival analysis, Cox regression, correlation analysis, functional assays, animal experiments</t>
  </si>
  <si>
    <r>
      <t xml:space="preserve">High JUP associated with </t>
    </r>
    <r>
      <rPr>
        <b/>
        <sz val="11"/>
        <color theme="1"/>
        <rFont val="Calibri"/>
        <family val="2"/>
        <scheme val="minor"/>
      </rPr>
      <t>worse overall survival</t>
    </r>
  </si>
  <si>
    <t>JUP remained an independent prognostic factor in multivariate analysis</t>
  </si>
  <si>
    <t>Age, disease stage, treatment response and other clinical factors</t>
  </si>
  <si>
    <t>JUP overexpression promotes PDAC tumorigenesis, metastasis and chemoresistance through FOXM1-JUP signaling</t>
  </si>
  <si>
    <t>Yes (human tissues used)</t>
  </si>
  <si>
    <t>Small human cohort; heavy reliance on experimental models; external clinical validation lacking</t>
  </si>
  <si>
    <t>FOXM1 transcriptionally activates JUP, forming a FOXM1-JUP axis that promotes PDAC progression and chemoresistance</t>
  </si>
  <si>
    <t>Prospective translational study combining clinical cohort, bioinformatics and experimental models</t>
  </si>
  <si>
    <t>TCGA-PAAD + GEO (GSE57495) + prospective clinical cohort</t>
  </si>
  <si>
    <t>80 PDAC patients</t>
  </si>
  <si>
    <t>Patients undergoing surgery without prior neoadjuvant therapy</t>
  </si>
  <si>
    <t>Transcriptomics + single-cell RNA-seq</t>
  </si>
  <si>
    <t>TCGA RNA-seq, scRNA-seq, MRI/MRE, AFM, IHC</t>
  </si>
  <si>
    <t>High vs low expression</t>
  </si>
  <si>
    <t>Median gene expression (risk score model)</t>
  </si>
  <si>
    <t>Overall survival (OS), tumor stiffness association</t>
  </si>
  <si>
    <t>Progression-free interval (PFI), tumor progression, therapy response</t>
  </si>
  <si>
    <t>Kaplan–Meier survival analysis, Cox regression, LASSO regression, WGCNA, ROC analysis</t>
  </si>
  <si>
    <t>High ITGB5 expression associated with shorter OS and PFI</t>
  </si>
  <si>
    <r>
      <t>ITGB5 independently associated with shorter PFI (p=0.005)</t>
    </r>
    <r>
      <rPr>
        <sz val="11"/>
        <color theme="1"/>
        <rFont val="Calibri"/>
        <family val="2"/>
        <scheme val="minor"/>
      </rPr>
      <t>; TGFB1 independent predictor of OS</t>
    </r>
  </si>
  <si>
    <t>Yes (internal datasets TCGA + GEO)</t>
  </si>
  <si>
    <t>TCGA-PAAD and GEO GSE57495 cohorts</t>
  </si>
  <si>
    <t>ITGB5 highly expressed in CAFs and associated with tumor stiffness and PDAC progression</t>
  </si>
  <si>
    <t>Potential stromal therapeutic target and biomarker for tumor microenvironment</t>
  </si>
  <si>
    <t>Small single-center cohort; only resectable PDAC; limited clinical validation</t>
  </si>
  <si>
    <t>ITGB5 regulates CAF-mediated stromal stiffness and promotes PDAC progression; targeting ITGB5 may improve therapeutic response</t>
  </si>
  <si>
    <t>Retrospective in-silico bioinformatics study</t>
  </si>
  <si>
    <t>TCGA-PAAD, CPTAC datasets analyzed via GEPIA and UALCAN platforms</t>
  </si>
  <si>
    <t>179 tumor samples (TCGA); normal tissues 171 (GEPIA) / 4 (UALCAN); CPTAC protein dataset n=137 tumors, n=74 normal</t>
  </si>
  <si>
    <t>Not specified</t>
  </si>
  <si>
    <t>Patients with pancreatic adenocarcinoma included in TCGA dataset</t>
  </si>
  <si>
    <t>Transcriptomics and proteomics</t>
  </si>
  <si>
    <t>GEPIA platform, UALCAN portal (TCGA RNA-seq; CPTAC proteomics)</t>
  </si>
  <si>
    <t>ANLN (Anillin actin-binding protein)</t>
  </si>
  <si>
    <t>High vs low ANLN expression</t>
  </si>
  <si>
    <t>Median expression cutoff (Kaplan-Meier grouping)</t>
  </si>
  <si>
    <t>Disease-free survival (DFS); differential expression tumor vs normal</t>
  </si>
  <si>
    <t>Gene expression comparison; Kaplan-Meier survival analysis; p-value comparison</t>
  </si>
  <si>
    <t>High ANLN expression associated with worse OS (p=0.013) and DFS (p=0.0003)</t>
  </si>
  <si>
    <t>Internal validation across platforms</t>
  </si>
  <si>
    <t>GEPIA and UALCAN analyses of TCGA dataset</t>
  </si>
  <si>
    <t>ANLN mRNA and protein significantly overexpressed in PAAD and associated with poor patient survival</t>
  </si>
  <si>
    <t>Potential prognostic biomarker candidate in PDAC</t>
  </si>
  <si>
    <t>Yes (human TCGA data)</t>
  </si>
  <si>
    <t>Purely bioinformatic analysis; no independent clinical cohort; no multivariable Cox analysis; small normal sample size</t>
  </si>
  <si>
    <t>ANLN overexpression is associated with worse prognosis in PAAD and may represent a potential prognostic biomarker, but further clinical validation is required</t>
  </si>
  <si>
    <t>Retrospective translational molecular profiling study of human PDAC in germline ATM PV carriers</t>
  </si>
  <si>
    <t>Mayo Clinic Biospecimen Resource for Pancreas Research; TCGA for external transcriptomic validation; CODEX TMA comparison with non-carriers</t>
  </si>
  <si>
    <t>25 germline ATM PV carrier PDAC tumors</t>
  </si>
  <si>
    <t>21 WES; 15 WGS; 22 RNA-seq; 6 ATM-carrier tumors in final CODEX immune analysis</t>
  </si>
  <si>
    <t>Resected primary PDAC predominantly; one WES/WGS metastatic sample and two metastatic RNA-seq samples included; exact AJCC stage not uniformly reported</t>
  </si>
  <si>
    <t>Patients with PDAC carrying germline pathogenic/likely pathogenic ATM variants, diagnosed at Mayo Clinic between 2000/2007 and 2017, mostly White European ancestry, median age 61 years</t>
  </si>
  <si>
    <t>Genomics, transcriptomics, copy-number profiling, mutational signatures, multiplex spatial immune profiling, IHC</t>
  </si>
  <si>
    <t>WES, WGS, RNA-seq, CODEX multiplex imaging, IHC, FACETS, GISTIC2, deconstructSigs, limma/voom, consensus clustering</t>
  </si>
  <si>
    <r>
      <t xml:space="preserve">Germline </t>
    </r>
    <r>
      <rPr>
        <b/>
        <sz val="11"/>
        <color theme="1"/>
        <rFont val="Calibri"/>
        <family val="2"/>
        <scheme val="minor"/>
      </rPr>
      <t>ATM</t>
    </r>
    <r>
      <rPr>
        <sz val="11"/>
        <color theme="1"/>
        <rFont val="Calibri"/>
        <family val="2"/>
        <scheme val="minor"/>
      </rPr>
      <t xml:space="preserve"> pathogenic variant-associated tumor biology; additionally a </t>
    </r>
    <r>
      <rPr>
        <b/>
        <sz val="11"/>
        <color theme="1"/>
        <rFont val="Calibri"/>
        <family val="2"/>
        <scheme val="minor"/>
      </rPr>
      <t>28-gene RNA expression signature</t>
    </r>
    <r>
      <rPr>
        <sz val="11"/>
        <color theme="1"/>
        <rFont val="Calibri"/>
        <family val="2"/>
        <scheme val="minor"/>
      </rPr>
      <t xml:space="preserve"> associated with OS</t>
    </r>
  </si>
  <si>
    <t>ATM germline PV carriers vs non-carriers for immune landscape; long OS vs short OS for transcriptomic signature; TCGA quartile 4 vs quartile 1 for validation</t>
  </si>
  <si>
    <t>For OS transcriptomic discovery: long OS &gt;60 months vs short OS &lt;36 months; TCGA validation by quartiles of 28-gene signature score</t>
  </si>
  <si>
    <t>Somatic alteration landscape, LOH/biallelic ATM inactivation, mutational signatures, transcriptomic subtype, immune-cell interactions, potential therapeutic implications</t>
  </si>
  <si>
    <t>Kaplan-Meier; descriptive genomic analyses; differential expression with limma-voom; FDR correction; consensus clustering; GSEA/EGSEA; Spearman correlation; CODEX cell-cell interaction analysis</t>
  </si>
  <si>
    <t>A 28-gene expression signature associated with better OS was identified by comparing long vs short survivors; all ADEX subtype tumors were associated with &gt;5-year OS</t>
  </si>
  <si>
    <t>Not clearly presented as a conventional multivariable Cox model for the 28-gene biomarker within the ATM cohort; external validation in TCGA showed significantly better OS for quartile 4 vs quartile 1 of the signature score</t>
  </si>
  <si>
    <t>Not clearly reported for a multivariable biomarker model in the ATM carrier cohort</t>
  </si>
  <si>
    <t>External validation of the 28-gene signature in TCGA grade 2–3 PDAC cohort</t>
  </si>
  <si>
    <t>PDAC in germline ATM carriers shows frequent biallelic ATM loss, high KRAS mutation rate, enrichment of CDKN2A loss, very low TP53 alteration rate, predominant clock-like mutational signature rather than classic HRD signature, distinct immune interactions, and a 28-gene OS-associated transcriptomic signature</t>
  </si>
  <si>
    <t>Helps define a biologically distinct PDAC subgroup; may refine prognosis and guide therapeutic hypotheses; suggests ATM-carrier PDAC is not simply BRCA-like HRD PDAC and may not predict classic PARP inhibitor sensitivity</t>
  </si>
  <si>
    <t>Small sample size; exploratory immune analyses; limited racial diversity; some analyses hypothesis-generating; heterogeneous sample availability across WES/WGS/RNA/CODEX; not a standard biomarker-development cohort</t>
  </si>
  <si>
    <t>Germline ATM-associated PDAC has a distinct genomic, transcriptomic, and immune landscape, with frequent ATM biallelic inactivation and a survival-associated 28-gene signature, but findings remain exploratory and require larger validation</t>
  </si>
  <si>
    <t>Retrospective bioinformatic transcriptomic study with experimental validation</t>
  </si>
  <si>
    <t>TCGA-PDAC (training cohort) and GEO datasets GSE62452 + GSE28735 (external validation)</t>
  </si>
  <si>
    <t>176 TCGA PDAC samples + 107 GEO PDAC samples</t>
  </si>
  <si>
    <t>~176 training + 107 validation</t>
  </si>
  <si>
    <t>Patients with pancreatic ductal adenocarcinoma from public transcriptomic datasets with available survival data</t>
  </si>
  <si>
    <t>RNA-seq (TCGA) and microarray (GEO) datasets; bioinformatic analysis in R (DESeq2, survival, glmnet)</t>
  </si>
  <si>
    <t>High-risk vs low-risk risk score groups</t>
  </si>
  <si>
    <t>Immune infiltration, tumor mutational burden, drug sensitivity prediction, pathway enrichment</t>
  </si>
  <si>
    <t>Differential expression analysis, univariate Cox regression, LASSO regression, multivariable Cox regression, Kaplan-Meier survival analysis, ROC analysis, PCA, GSVA/GSEA, immune infiltration algorithms</t>
  </si>
  <si>
    <t>High-risk group associated with significantly worse OS (KM p&lt;0.05)</t>
  </si>
  <si>
    <t>Risk score remained significant prognostic factor in multivariable Cox analysis</t>
  </si>
  <si>
    <t>Age, sex, T stage, N stage, M stage, tumor stage</t>
  </si>
  <si>
    <t>External validation using merged GEO cohorts (GSE62452, GSE28735)</t>
  </si>
  <si>
    <t>Mn metabolism-related genes define a prognostic signature that stratifies PDAC patients into high- and low-risk groups with different survival outcomes</t>
  </si>
  <si>
    <t>Potential prognostic risk model for patient stratification and treatment guidance</t>
  </si>
  <si>
    <t>Retrospective public datasets, transcriptomic data only, lack of large prospective clinical validation, heterogeneity across datasets</t>
  </si>
  <si>
    <t>A 12-gene manganese metabolism signature predicts PDAC prognosis and may serve as a biomarker panel for risk stratification</t>
  </si>
  <si>
    <t>Retrospective multi-dataset bioinformatic transcriptomic analysis</t>
  </si>
  <si>
    <t>GEO, TCGA, GTEx, ArrayExpress, GDSC databases</t>
  </si>
  <si>
    <t>623 PDAC tumors (521 unpaired + 102 paired)</t>
  </si>
  <si>
    <t>PDAC tumor samples and adjacent normal tissues from multiple public transcriptomic datasets</t>
  </si>
  <si>
    <t>RNA-seq (TCGA) and microarray datasets from GEO and ArrayExpress</t>
  </si>
  <si>
    <t>High vs low gene expression</t>
  </si>
  <si>
    <t>Not clearly specified (KM analysis based on gene expression stratification)</t>
  </si>
  <si>
    <t>Drug resistance (IC50 correlations), immune infiltration, pathway enrichment</t>
  </si>
  <si>
    <t>DEG analysis (RankComp), pathway enrichment, PPI network analysis, Kaplan–Meier survival analysis, Spearman correlation (drug sensitivity), CIBERSORT immune infiltration analysis</t>
  </si>
  <si>
    <r>
      <t xml:space="preserve">High expression of </t>
    </r>
    <r>
      <rPr>
        <b/>
        <sz val="11"/>
        <color theme="1"/>
        <rFont val="Calibri"/>
        <family val="2"/>
        <scheme val="minor"/>
      </rPr>
      <t>ANLN, GPRC5A, SERPINB5</t>
    </r>
    <r>
      <rPr>
        <sz val="11"/>
        <color theme="1"/>
        <rFont val="Calibri"/>
        <family val="2"/>
        <scheme val="minor"/>
      </rPr>
      <t xml:space="preserve"> significantly associated with worse OS</t>
    </r>
  </si>
  <si>
    <t>None reported</t>
  </si>
  <si>
    <t>Partial validation using single-cell RNA-seq dataset (CRA001160)</t>
  </si>
  <si>
    <t>Single-cell PDAC dataset</t>
  </si>
  <si>
    <t>UDEGs represent common molecular features of PDAC and are associated with drug resistance mechanisms</t>
  </si>
  <si>
    <t>Potential therapeutic targets and biomarkers for drug resistance</t>
  </si>
  <si>
    <t>Yes (secondary analysis of human datasets)</t>
  </si>
  <si>
    <t>Retrospective datasets, lack of clinical cohort validation, absence of multivariate survival analysis, heterogeneity across datasets</t>
  </si>
  <si>
    <t>UDEGs are common dysregulated genes in PDAC and may contribute to chemotherapy resistance and immunosuppressive tumor microenvironment</t>
  </si>
  <si>
    <t>19 universally differentially expressed genes (UDEGs) including ANLN, GPRC5A, SERPINB5, LAMC2, SFN, CEACAM5 etc.</t>
  </si>
  <si>
    <t>12 manganese metabolism-related gene signature (NPPA, KYNU, ITGB6, CYP27A1, CXCL10, PPP2R2B, MET, MMP3, KRT19, ATP1A3, PDXP, IL1RAPL2)</t>
  </si>
  <si>
    <t>TCGA-PDAC, GTEx, GEO datasets, single-cell dataset GSE154778</t>
  </si>
  <si>
    <t>179 PDAC tumors (TCGA) + 171 normal tissues (GTEx)</t>
  </si>
  <si>
    <t>173–179 PDAC patients depending on analysis</t>
  </si>
  <si>
    <t>Transcriptomics + single-cell transcriptomics</t>
  </si>
  <si>
    <t>RNA-seq (TCGA), bulk microarray datasets (GEO), scRNA-seq analysis using Seurat</t>
  </si>
  <si>
    <t>High-risk vs low-risk groups based on gene signature expression</t>
  </si>
  <si>
    <t>Disease-free survival (DFS), immune infiltration, pathway enrichment, tumor microenvironment analysis</t>
  </si>
  <si>
    <t>Univariate Cox regression, multivariate Cox regression, LASSO regression, Random Survival Forest, Kaplan-Meier survival analysis, ROC analysis, clustering analysis, GSVA/GSEA, single-cell analysis</t>
  </si>
  <si>
    <t>Several genes (e.g., ASPH, EMP1, MMP14, EREG) significantly associated with poor survival</t>
  </si>
  <si>
    <t>LEAF signature associated with prognosis in Cox models</t>
  </si>
  <si>
    <t>Clinical variables (not fully specified)</t>
  </si>
  <si>
    <t>Partial validation through single-cell datasets and experimental assays</t>
  </si>
  <si>
    <t>scRNA-seq dataset GSE154778 and laboratory validation</t>
  </si>
  <si>
    <t>Efferocytosis-related genes stratify PDAC patients into prognostic groups and influence tumor microenvironment interactions</t>
  </si>
  <si>
    <t>Potential prognostic gene panel and therapeutic targets related to efferocytosis and immune regulation</t>
  </si>
  <si>
    <t>Retrospective public datasets, limited clinical cohort validation, heterogeneous datasets</t>
  </si>
  <si>
    <t>Efferocytosis-related gene signatures may improve prognostic stratification and provide insight into tumor-immune interactions in PDAC</t>
  </si>
  <si>
    <t>14-gene efferocytosis-related panel: LGALS3, MAP4K4, PANX1, PLS3, FNDC3B, RBMS1, ITGB1, ADAM17, PICALM, DUSP4, ASPH, MMP14, EMP1, EREG; core signatures: LEAF (LGALS3, EMP1, ASPH, FNDC3B) and LEAP (LGALS3, EREG, ASPH, PLS3)</t>
  </si>
  <si>
    <t>TCGA-PAAD, GTEx, GEPIA2, TISCH2, HPA, GDSC/OncoPredict</t>
  </si>
  <si>
    <t>179 for main TCGA survival analyses; smaller numbers for IHC human tissues and cell-line assays</t>
  </si>
  <si>
    <t>Mixed / not stage-restricted</t>
  </si>
  <si>
    <t>Patients with pancreatic adenocarcinoma (PAAD) from TCGA with transcriptomic and clinical survival data; plus normal pancreatic tissues from GTEx; additional human tumor samples for IHC</t>
  </si>
  <si>
    <t>Transcriptomics with complementary single-cell and protein-level validation</t>
  </si>
  <si>
    <t>TCGA RNA-seq (normalized to TPM), GTEx RNA-seq, TISCH2 single-cell RNA-seq, HPA/IHC, qPCR, Western blot</t>
  </si>
  <si>
    <t>ALDH family members; key prognostic genes identified: ALDH1L1, ALDH3A1, ALDH3B1, ALDH5A1</t>
  </si>
  <si>
    <t>Median expression cutoff; also optimal cutoff using surv_cutpoint</t>
  </si>
  <si>
    <t>KRAS mutation association, TMB, GO/KEGG pathways, immune infiltration, ESTIMATE scores, chemotherapy sensitivity prediction, tissue/cell-line expression validation</t>
  </si>
  <si>
    <t>Kaplan–Meier analysis, multivariate Cox regression, GEPIA2 expression analysis, maftools/TMB, DESeq2, GO/KEGG enrichment, ESTIMATE, CIBERSORT, OncoPredict, Wilcoxon test, IHC, qPCR, Western blot</t>
  </si>
  <si>
    <t>High ALDH1L1, ALDH3A1, ALDH3B1 and low ALDH5A1 were associated with worse OS</t>
  </si>
  <si>
    <t>Multivariate Cox regression supported prognostic relevance of ALDH1L1, ALDH3A1, ALDH3B1, ALDH5A1</t>
  </si>
  <si>
    <t>Not clearly fully specified in the article text excerpt; multivariable model appears to include the ALDH candidates, but exact full covariate list should be checked in full paper/figure</t>
  </si>
  <si>
    <t>Yes, but mainly internal/biological rather than external clinical validation</t>
  </si>
  <si>
    <t>GEPIA2 normal comparison, TISCH2 single-cell data, HPA, human IHC samples, pancreatic cancer cell lines (qPCR/Western blot)</t>
  </si>
  <si>
    <t>ALDH3A1 and ALDH3B1 are overexpressed in PAAD and associated with poor survival, lower immune infiltration, reduced CD8+ T-cell–related signals, and possible chemoresistance; ALDH5A1 appears protective</t>
  </si>
  <si>
    <t>Potential prognostic biomarkers and predictors of therapy response, especially ALDH3A1 as a possible marker of paclitaxel sensitivity and immune-cold phenotype</t>
  </si>
  <si>
    <t>Retrospective public-dataset analysis; drug response results are predictive/in silico and need in vitro and clinical confirmation; limited treatment annotation; no strong external survival cohort validation reported</t>
  </si>
  <si>
    <t>Specific ALDH family members, especially ALDH3A1 and ALDH3B1, may serve as prognostic biomarkers and may help predict chemotherapy response and immune contexture in pancreatic adenocarcinoma</t>
  </si>
  <si>
    <t>TCGA-PAAD, GTEx, GEO cohorts (GSE71729, GSE15471, GSE183795, GSE62452, GSE28735, GSE57495, GSE21501, GSE85916), ICGC-AU, CPTAC, HPA, CCLE</t>
  </si>
  <si>
    <t>~179 TCGA PAAD patients + multiple GEO cohorts</t>
  </si>
  <si>
    <t>TCGA survival cohort (~179)</t>
  </si>
  <si>
    <t>Patients with pancreatic adenocarcinoma with transcriptomic and clinical survival data from public datasets</t>
  </si>
  <si>
    <t>Multi-omics (transcriptomics, single-cell RNA-seq, proteomics integration)</t>
  </si>
  <si>
    <t>RNA-seq (TCGA), microarray datasets (GEO), single-cell RNA-seq analysis (Seurat), protein databases (CPTAC, HPA)</t>
  </si>
  <si>
    <t>ADGRG6 (GPR126)</t>
  </si>
  <si>
    <t>High vs low ADGRG6 expression</t>
  </si>
  <si>
    <t>Median expression cutoff (survminer optimal cutpoint)</t>
  </si>
  <si>
    <t>PFI, DSS, DFI, immune infiltration, pathway enrichment, tumor microenvironment interactions, functional assays</t>
  </si>
  <si>
    <t>Univariate Cox regression, Kaplan-Meier survival analysis, Wilcoxon test, GSEA, GSVA, immune infiltration analysis (CIBERSORT, ssGSEA, xCell), TIP immune cycle analysis, single-cell analysis (Seurat, Harmony, CellChat), in vitro functional assays, xenograft experiments</t>
  </si>
  <si>
    <t>High ADGRG6 expression associated with worse OS, PFI, DSS and DFI in PAAD</t>
  </si>
  <si>
    <t>Not clearly reported (multivariable Cox not clearly shown for PAAD)</t>
  </si>
  <si>
    <t>GEO cohorts + ICGC-AU + KM-plotter datasets; experimental validation (cell lines and mouse xenograft)</t>
  </si>
  <si>
    <t>ADGRG6 overexpression promotes proliferation, migration and immune escape in PAAD through mutant-p53 signaling</t>
  </si>
  <si>
    <t>Potential prognostic biomarker and therapeutic target related to immune microenvironment and tumor progression</t>
  </si>
  <si>
    <t>Yes (analysis of human datasets)</t>
  </si>
  <si>
    <t>Retrospective database analysis, limited clinical cohort validation, mechanism mainly validated in vitro/in vivo models</t>
  </si>
  <si>
    <t>ADGRG6 may act as a prognostic biomarker and therapeutic target in pancreatic adenocarcinoma by promoting tumor progression and immune escape via the mutant-p53 signaling axis</t>
  </si>
  <si>
    <t>Mixed</t>
  </si>
  <si>
    <t>Retrospective bioinformatic prognostic signature study with external validation</t>
  </si>
  <si>
    <t>TCGA-PAAD, GTEx, GEO GSE183795, HPA, HADB/THANATOS/HAMdb</t>
  </si>
  <si>
    <t>177 training; 139 validation</t>
  </si>
  <si>
    <t>Mixed PAAD; subgroup analyses by T, N, M, stage, grade</t>
  </si>
  <si>
    <t>Human PAAD patients from public datasets</t>
  </si>
  <si>
    <t>Bulk transcriptomics with ancillary methylation/CNV/mutation analyses</t>
  </si>
  <si>
    <t>TCGA RNA-seq, GEO expression, GTEx, HPA</t>
  </si>
  <si>
    <t>13-gene autophagy-related signature (EIF4EBP1, HDAC6, GABARAP, CASP4, ATG16L2, BCL2L1, BAG3, ATG4B, TNFSF10, PTK6, ITGA3, BIRC5, BAK1)</t>
  </si>
  <si>
    <t>High-risk vs low-risk</t>
  </si>
  <si>
    <t>PFS, DFS, DSS, immune landscape, TMB, RNAss, methylation, CNV, mutation, drug sensitivity</t>
  </si>
  <si>
    <t>Univariate Cox, LASSO-Cox, multivariable Cox, KM, ROC, DCA, GSVA, GSEA, ssGSEA, CIBERSORT, correlations</t>
  </si>
  <si>
    <t>High-risk associated with worse OS; 28 ARPGs significant in univariate analysis</t>
  </si>
  <si>
    <t>Risk score independent for OS: HR 4.237 (95% CI 2.836–6.331), p&lt;0.001</t>
  </si>
  <si>
    <t>Clinicopathological variables included; exact full list not fully specified</t>
  </si>
  <si>
    <t>GSE183795</t>
  </si>
  <si>
    <t>13-ARG signature predicts poorer survival and associates with immune and molecular features</t>
  </si>
  <si>
    <t>Candidate prognostic stratification tool</t>
  </si>
  <si>
    <t>Retrospective, public datasets, no experimental validation, computational predictions</t>
  </si>
  <si>
    <t>Promising independent prognostic signature needing further validation</t>
  </si>
  <si>
    <t>Retrospective multi-cohort transcriptomic prognostic study with scRNA-seq and experimental validation</t>
  </si>
  <si>
    <t>TCGA-PAAD; GTEx; GEO (GSE62452, GSE183795); scRNA-seq (GSE194247, GSE235449, CRA001160); institutional PDAC cohort</t>
  </si>
  <si>
    <t>458 bulk transcriptomic samples + 81 PDAC + 44 normal</t>
  </si>
  <si>
    <t>178 TCGA; 134 GSE183795; 65 GSE62452; 81 tissue cohort</t>
  </si>
  <si>
    <t>Mixed PDAC (grade, TNM, T/N/M included)</t>
  </si>
  <si>
    <t>Human primary PDAC from public cohorts and hospital cohort</t>
  </si>
  <si>
    <t>Bulk RNA-seq; scRNA-seq; RNA-seq; protein validation</t>
  </si>
  <si>
    <t>TCGA/GEO/GTEx; Seurat/Harmony/Monocle3/CellChat; Illumina RNA-seq; RT-qPCR; WB; IHC</t>
  </si>
  <si>
    <t>EFFscore (ADAM9, P2RY6, CD36); P2RY6</t>
  </si>
  <si>
    <t>High vs Low EFFscore; High vs Low P2RY6</t>
  </si>
  <si>
    <t>Median EFFscore; IRS ≥6 vs &lt;6</t>
  </si>
  <si>
    <t>Grade; T stage; TMB; CNV; immune infiltration; TIDE; drug sensitivity; pseudotime; cell-cell interaction; functional assays</t>
  </si>
  <si>
    <t>Differential expression; GSEA; GO/KEGG; univariate Cox; LASSO; multivariate Cox; Kaplan-Meier; ROC; ESTIMATE; CIBERSORT; ssGSEA; TIDE; GSVA; inferCNV; Monocle3; CellChat; t-test; chi-square</t>
  </si>
  <si>
    <t>High EFFscore and high P2RY6 associated with worse OS</t>
  </si>
  <si>
    <t>EFFscore and age independent prognostic factors; P2RY6 multivariable independence not clearly shown</t>
  </si>
  <si>
    <t>Age; sex; grade; stage included in modeling/nomogram</t>
  </si>
  <si>
    <t>GSE183795 (n=134); GSE62452 (n=65); 81-patient tissue cohort</t>
  </si>
  <si>
    <t>EFFscore predicts poor prognosis and aggressive biology; P2RY6 promotes tumor progression and immune suppression</t>
  </si>
  <si>
    <t>Risk stratification biomarker and potential therapeutic target</t>
  </si>
  <si>
    <t>Retrospective; heterogeneous datasets; small clinical cohort; prediction-based drug response; limited prospective validation</t>
  </si>
  <si>
    <t>EFFscore is a robust prognostic signature and P2RY6 a promising therapeutic target</t>
  </si>
  <si>
    <t>Retrospective multi-cohort transcriptomic study integrating scRNA-seq and WGCNA with prognostic model development</t>
  </si>
  <si>
    <t>TCGA-PAAD; GEO (GSE212966 scRNA-seq; GSE57495; GSE62452)</t>
  </si>
  <si>
    <t>~312 bulk + 9 scRNA samples</t>
  </si>
  <si>
    <t>179 TCGA tumors; 63 + 66 GEO validation</t>
  </si>
  <si>
    <t>Mixed PDAC (grade, stage analyzed)</t>
  </si>
  <si>
    <t>Human PDAC tumor and adjacent normal tissues</t>
  </si>
  <si>
    <t>Bulk RNA-seq; scRNA-seq</t>
  </si>
  <si>
    <t>Seurat; Harmony; CellChat; hdWGCNA; TCGA/GEO pipelines</t>
  </si>
  <si>
    <t>Fibroblast-related 14-gene prognostic signature (risk score model)</t>
  </si>
  <si>
    <t>High-risk vs low-risk group (based on risk score)</t>
  </si>
  <si>
    <t>Immune infiltration; immunotherapy response (TIDE); drug sensitivity (GDSC IC50); clinicopathological correlations; nomogram prediction</t>
  </si>
  <si>
    <t>Univariate Cox; LASSO Cox; multivariate Cox; Kaplan-Meier; ROC; CIBERSORT; TIDE; pRRophetic; WGCNA; CellChat</t>
  </si>
  <si>
    <t>Significant association of high-risk score with worse OS</t>
  </si>
  <si>
    <t>Risk score confirmed as independent prognostic factor</t>
  </si>
  <si>
    <t>Age; gender; tumor grade; stage</t>
  </si>
  <si>
    <t>GSE57495 (n=63); GSE62452 (n=66)</t>
  </si>
  <si>
    <t>Fibroblast-specific gene signature stratifies PDAC prognosis and reflects TME interactions</t>
  </si>
  <si>
    <t>Prognostic stratification and potential guide for immunotherapy/chemotherapy selection</t>
  </si>
  <si>
    <t>Single scRNA dataset; retrospective design; lack of experimental validation; potential batch effects; no prospective validation</t>
  </si>
  <si>
    <t>Fibroblast-derived gene signature is a robust independent prognostic biomarker with clinical utility in PDAC</t>
  </si>
  <si>
    <t>Retrospective integrative study combining two-sample Mendelian randomization and transcriptomic prognostic modeling</t>
  </si>
  <si>
    <t>Exposure GWAS: ebi-a-GCST90002384; Outcome GWAS: ieu-a-822; TCGA-PAAD; UCSC Xena; GEO GSE85916</t>
  </si>
  <si>
    <t>HGB GWAS n=408112; PAAD GWAS n=3835; TCGA-PAAD 183 samples (179 tumor, 4 normal); GSE85916 n=118</t>
  </si>
  <si>
    <t>TCGA-PAAD 179 tumors for model development; internal validation subset n=100; external validation GSE85916 n=118</t>
  </si>
  <si>
    <t>Mixed PAAD; stage distribution not clearly specified</t>
  </si>
  <si>
    <t>Human European GWAS participants for MR and human PAAD transcriptomic cohorts for prognostic modeling</t>
  </si>
  <si>
    <t>GWAS summary statistics; bulk transcriptomics</t>
  </si>
  <si>
    <t>MR using TwoSampleMR/MR-PRESSO; TCGA RNA-seq; GEO microarray; limma; clusterProfiler; glmnet; rms</t>
  </si>
  <si>
    <t>HGB-related 7-gene prognostic model (DNMT3A, TFCP2L1, PPARGC1A, GSTA5, BICC1, NRG4, BCL2L13); exposure of interest = hemoglobin (HGB)</t>
  </si>
  <si>
    <t>High-score vs low-score HGB model groups</t>
  </si>
  <si>
    <t>Optimal HGB score threshold for risk grouping; MR used genome-wide significant IVs (p&lt;5e-8), LD r2&lt;0.001, distance 10000 kb</t>
  </si>
  <si>
    <t>Overall survival (OS) for prognostic model; PAAD risk for MR component</t>
  </si>
  <si>
    <t>GO/KEGG/GSEA enrichment; nomogram performance; DCA; C-index; AUC; internal and external validation</t>
  </si>
  <si>
    <t>MR showed higher HGB associated with lower PAAD risk (IVW OR=0.66, 95% CI 0.48-0.92, p=0.013; MR-Egger OR=0.43, p=0.005); high HGB-score group had significantly worse OS (p&lt;0.0001)</t>
  </si>
  <si>
    <t>Multivariable Cox identified 6 of 7 genes as independent prognostic factors (except NRG4); model C-index=0.72</t>
  </si>
  <si>
    <t>Exact full covariate set not fully specified for gene-level multivariable model; nomogram based on multivariate Cox</t>
  </si>
  <si>
    <t>Internal validation: TCGA subset n=100; external validation: GSE85916 n=118</t>
  </si>
  <si>
    <t>Genetically higher HGB is associated with lower PAAD risk, and a 7-gene HGB-related score predicts PAAD prognosis with good discrimination</t>
  </si>
  <si>
    <t>HGB may have preventive/biological relevance and the gene score may support prognostic stratification</t>
  </si>
  <si>
    <t>Small PAAD GWAS outcome dataset; European-only MR; only 4 TCGA normal samples; no functional experimental validation; signature study rather than single-biomarker validation; possible methodological inconsistency regarding WGCNA mention</t>
  </si>
  <si>
    <t>The study suggests a protective causal association between higher HGB and PAAD risk and proposes a validated 7-gene HGB-related prognostic model for PAAD, requiring further mechanistic and prospective validation</t>
  </si>
  <si>
    <t>-</t>
  </si>
  <si>
    <t>Retrospective multi-omics study integrating scRNA-seq, spatial transcriptomics, bulk transcriptomics, machine learning prognostic modeling, and experimental validation</t>
  </si>
  <si>
    <t>scRNA-seq: GSE154778, GSE155698, GSE231535; spatial transcriptomics: GSE235315; training bulk cohort: TCGA-PAAD; validation bulk cohorts: GSE28735, GSE57495, GSE62452; expression cohort: merged TCGA-PAAD + GTEx; external immunotherapy cohorts: IMvigor210, GSE91061; clinical samples from Ruijin Hospital</t>
  </si>
  <si>
    <t>38 scRNA samples; TCGA-PAAD n=176; controls in merged expression cohort n=167; validation cohorts from GSE28735, GSE57495, GSE62452; clinical tissue cohort size not fully specified in main text</t>
  </si>
  <si>
    <t>TCGA training n=176; scRNA analysis based on 56,853 tumor cells and 5,805 normal cells after QC; expression cohort 176 tumor + 167 controls; validation cohorts sample sizes not all explicitly restated with survival counts</t>
  </si>
  <si>
    <t>Mixed pancreatic cancer / PDAC; clinical grade and stage assessed</t>
  </si>
  <si>
    <t>Human pancreatic cancer tissues, adjacent control tissues, public transcriptomic cohorts, and hospital-based patient samples; in vitro CAF-cancer coculture and PDO assays</t>
  </si>
  <si>
    <t>Bulk transcriptomics; scRNA-seq; spatial transcriptomics; pan-cancer transcriptomics; protein and RNA validation</t>
  </si>
  <si>
    <t>Seurat; Harmony; CopyKAT; CellChat; hdWGCNA; IOBR; CIBERSORT; ESTIMATE; TIDE; AutoDock Vina; PyMOL; GraphPad; TCGA/GEO/GTEx-based pipelines</t>
  </si>
  <si>
    <t>7-gene mCAF-related prognostic signature (USP36, KLF5, MT2A, KDM6B, PHLDA1, REL, DDIT4); key single marker/target: PHLDA1</t>
  </si>
  <si>
    <t>High-risk vs low-risk score groups; high vs low PHLDA1 expression</t>
  </si>
  <si>
    <t>Risk groups based on prognostic model score cutoff; PHLDA1 high vs low by expression level</t>
  </si>
  <si>
    <t>Disease-free survival; immune infiltration; TMB/TIDE/immunotherapy response; pathway enrichment; spatial colocalization; docking/drug screening; proliferation, migration, and organoid growth assays</t>
  </si>
  <si>
    <t>Univariate Cox; StepCox; CoxBoost; 101 machine-learning algorithm combinations; 10-fold cross-validation; Kaplan-Meier; time-dependent ROC; CIBERSORT; ESTIMATE; TIDE; GSEA; hdWGCNA; CellChat; CopyKAT; chi-square/Fisher; t-test/Mann-Whitney; ANOVA</t>
  </si>
  <si>
    <t>High-risk group had significantly worse OS across training and validation cohorts; higher CAF/mCAF abundance and high PHLDA1 expression associated with poor prognosis</t>
  </si>
  <si>
    <t>Prognostic risk score showed robust performance with average C-index 0.748; exact single multivariable HRs/covariates not fully reported in pasted text</t>
  </si>
  <si>
    <t>GSE28735, GSE57495, GSE62452 for prognostic validation; IMvigor210 and GSE91061 for immunotherapy-response validation; Ruijin Hospital tissues and PDO/CAF assays for biological validation</t>
  </si>
  <si>
    <t>mCAFs were the CAF subtype most strongly associated with poor prognosis; a 7-gene mCAF-derived model robustly stratified pancreatic cancer survival; PHLDA1+ CAFs promoted tumor proliferation, migration, organoid growth, and marked an immunosuppressive, protumor state</t>
  </si>
  <si>
    <t>Prognostic stratification, immunotherapy-response prediction, and identification of PHLDA1 as a potential stromal therapeutic target</t>
  </si>
  <si>
    <t>Retrospective public-data heterogeneity; validation cohort sizes/details incompletely reported in excerpt; docking evidence is in silico; direct drug validation for TTNPB lacking; single-center experimental validation; translational relevance requires prospective confirmation</t>
  </si>
  <si>
    <t>The study identifies mCAFs as a key malignant stromal subtype in pancreatic cancer, develops a validated 7-gene prognostic model, and highlights PHLDA1+ CAFs as a promising prognostic marker and therapeutic target</t>
  </si>
  <si>
    <t>Retrospective transcriptomic prognostic study with immune-related gene signature and nomogram development (TCGA + external validation + experimental validation)</t>
  </si>
  <si>
    <t>Training: TCGA-PAAD; Validation: ICGC (PACA-CA); ImmPort database for immune genes; GTEx for normal controls; local hospital cohort for qPCR validation</t>
  </si>
  <si>
    <t>TCGA: 178 tumor + 4 normal; ICGC: 317 initial patients; local cohort n=21</t>
  </si>
  <si>
    <t>TCGA analyzed n=172 PDAC; ICGC analyzed n=113 PDAC; local validation n=21</t>
  </si>
  <si>
    <t>Stages I–IV (majority stage II)</t>
  </si>
  <si>
    <t>Human PDAC patients with RNA-seq and clinical data (TCGA + ICGC) plus small local validation cohort</t>
  </si>
  <si>
    <t>Bulk transcriptomics (RNA-seq)</t>
  </si>
  <si>
    <t>R-based bioinformatics (survival, glmnet, survivalROC, rms, CIBERSORT, ESTIMATE, xCell)</t>
  </si>
  <si>
    <t>18-gene immune-related prognostic signature; key highlighted gene: IL6R</t>
  </si>
  <si>
    <t>High-risk vs low-risk groups (based on risk score); high vs low IL6R expression</t>
  </si>
  <si>
    <t>Median risk score cutoff (for signature); expression-based stratification for IL6R</t>
  </si>
  <si>
    <t>Immune cell infiltration; tumor purity; immune score; nomogram prediction; IL6R functional role in macrophage polarization</t>
  </si>
  <si>
    <t>Univariate Cox; LASSO regression; multivariate Cox; Kaplan-Meier; ROC/AUC; C-index; DCA; CIBERSORT; ESTIMATE; xCell; t-test</t>
  </si>
  <si>
    <t>227 genes significant in univariate Cox (P&lt;0.05) → reduced to 38 (LASSO) → 18-gene signature; high-risk group had significantly worse OS</t>
  </si>
  <si>
    <t>Multivariate Cox confirmed risk score as independent prognostic factor (P&lt;0.05); nomogram included risk score + stage + postoperative treatment</t>
  </si>
  <si>
    <t>Adjusted for clinical variables: age, gender, tumor grade, stage, treatment, comorbidities, lifestyle factors (full list tested; 3 retained)</t>
  </si>
  <si>
    <t>External validation: ICGC cohort (n=113); experimental validation: local cohort (n=21)</t>
  </si>
  <si>
    <t>Risk signature showed strong predictive performance (AUC up to 0.827; C-index 0.76–0.79), outperforming TNM staging; IL6R identified as protective factor associated with better survival and immune modulation</t>
  </si>
  <si>
    <t>Improves prognostic stratification beyond TNM; potential biomarker for immunotherapy decision-making; IL6R as immunomodulatory target (macrophage polarization)</t>
  </si>
  <si>
    <t>Retrospective design; small normal sample size (TCGA n=4); large exclusion in ICGC reducing sample size; lack of prospective validation; limited functional validation mainly for IL6R; potential batch effects</t>
  </si>
  <si>
    <t>The immune-related gene signature provides robust prognostic prediction in PDAC and may guide personalized immunotherapy strategies; IL6R emerges as a protective immune-related biomarker influencing macrophage polarization and tumor microenvironment</t>
  </si>
  <si>
    <t>Retrospective integrative multi-omics biomarker study combining bulk transcriptomics, single-cell RNA-seq, immune/stromal deconvolution, methylation and mutation analyses, nomogram development, and in vitro validation</t>
  </si>
  <si>
    <t>TCGA-PAAD; GEO GSE71989; ArrayExpress E-EMBL-6 and E-MEXP-1121; scRNA-seq GSE212966; TIMER2; MethSurv; UALCAN; TCIA; CellMiner; IMvigor210; TIDE; EaSIeR; local serum/tissue cohort from Beijing Chaoyang Hospital</t>
  </si>
  <si>
    <t>TCGA 178 initial PDAC cases; final TCGA analyzed n=123; external expression cohorts: GSE71989 n=21, E-MEXP-1121 n=18, E-EMBL-6 n=18; scRNA-seq 6 PDAC patients; local serum cohort 13 PDAC + 8 healthy controls; tissue IHC cohort 10 PDAC + 5 normal</t>
  </si>
  <si>
    <t>TCGA n=123 for main clinical/prognostic analyses; scRNA-seq from 6 PDAC patients; local validation cohorts as above</t>
  </si>
  <si>
    <t>Mixed PDAC; stage and lymph node status analyzed</t>
  </si>
  <si>
    <t>Human PDAC patients from public cohorts plus local serum/tissue validation cohorts; pancreatic cancer cell lines for functional assays</t>
  </si>
  <si>
    <t>Bulk transcriptomics; scRNA-seq; methylation; somatic mutation/TMB; immune deconvolution; protein and serum validation</t>
  </si>
  <si>
    <t>limma; DAVID; clusterProfiler; enrichplot; GeneMANIA; GSEA; Seurat; SCTransform; Harmony; CellChat; Monocle3; GSVA/ssGSEA; TIMER2; ESTIMATE; TCIA; TIDE; EaSIeR; cBioPortal; MethSurv; UALCAN; AutoDock Vina; ELISA; IHC; Western blot; CCK-8; Calcein-AM/PI; wound healing</t>
  </si>
  <si>
    <t>SERPINE1</t>
  </si>
  <si>
    <t>High vs low SERPINE1 expression groups</t>
  </si>
  <si>
    <t>Median-based grouping for high/low expression in several analyses; survival groups defined by expression level</t>
  </si>
  <si>
    <t>Disease-free survival; immune infiltration; CAF infiltration; TMB; methylation; immunotherapy response; drug sensitivity; serum/tissue expression; proliferation, apoptosis, migration; mTOR signaling</t>
  </si>
  <si>
    <t>DEG analysis; GO/KEGG/GSEA; PPI/CytoHubba; Kaplan-Meier with log-rank test; univariable and multivariable Cox regression; Spearman correlation; Wilcoxon/Mann-Whitney; chi-square; t-test/ANOVA; immune deconvolution; docking</t>
  </si>
  <si>
    <t>High SERPINE1 expression associated with worse OS and DFS and adverse clinical features; age, lymph node metastasis, and SERPINE1 were significant in univariable Cox</t>
  </si>
  <si>
    <t>Age, lymph node metastasis, and SERPINE1 remained independent prognostic factors in multivariable Cox</t>
  </si>
  <si>
    <t>Age and lymph node metastasis explicitly reported with SERPINE1 in final nomogram</t>
  </si>
  <si>
    <t>External transcriptomic validation in GSE71989, E-MEXP-1121, and E-EMBL-6 for expression; IMvigor210 and TIDE/EaSIeR for immunotherapy-related validation; local serum/tissue cohorts for biological validation</t>
  </si>
  <si>
    <t>SERPINE1 is consistently upregulated in PDAC, enriched in fibroblasts especially myCAF/iCAF, associated with poor prognosis, immunosuppressive stromal microenvironment, worse immunotherapy response, and promotes malignant behavior partly via mTOR signaling</t>
  </si>
  <si>
    <t>SERPINE1 may serve as a prognostic biomarker, stromal/immune microenvironment marker, and potential therapeutic target in PDAC</t>
  </si>
  <si>
    <t>Retrospective public-data heterogeneity; reduced TCGA sample after exclusions; small local validation cohorts; no in vivo therapeutic validation; docking results are predictive only; causal role of CAF-derived SERPINE1 not fully proven experimentally</t>
  </si>
  <si>
    <t>SERPINE1 is a stromal-associated, inflammation-linked adverse prognostic biomarker in PDAC with potential translational relevance as an immune/stroma-targeted therapeutic target</t>
  </si>
  <si>
    <t>Retrospective observational translational study combining clinical coagulation profiling, scRNA-seq, public database validation, and tissue protein validation</t>
  </si>
  <si>
    <t>Two Chinese cancer hospitals (National Clinical Research Center for Cancer; Shanxi Province Cancer Hospital); scRNA-seq from 3 freshly resected PDAC tissues; GEO (GSE212966, GSE197177); TCGA/GTEx via GEPIA; CPTAC via UALCAN</t>
  </si>
  <si>
    <t>Clinical cohort n=1837 PDAC; scRNA-seq discovery n=3 PDAC tissues; external scRNA-seq validation datasets from GSE212966 and GSE197177; TCGA/GTEx expression analysis 179 PDAC vs 171 normal; CPTAC protein analysis 74 PDAC vs 137 normal</t>
  </si>
  <si>
    <t>1837 for coagulation analysis; 33,300 cells from 3 PDAC tissues for scRNA-seq; 3 tumors for fresh single-cell sequencing; validation sample numbers per GEO dataset not fully reanalyzed in main clinical model</t>
  </si>
  <si>
    <t>Not clearly stratified by AJCC stage in main analyses; resected PDAC tissues used for scRNA-seq</t>
  </si>
  <si>
    <t>Histopathologically confirmed PDAC patients without anticoagulant use, coagulation dysfunction, recent surgery, pregnancy, or lactation; fresh resection specimens from 3 PDAC patients</t>
  </si>
  <si>
    <t>Clinical coagulation markers + single-cell transcriptomics + public bulk transcriptomic/proteomic validation</t>
  </si>
  <si>
    <t>Automated coagulation analyzer; NovaSeq 6000 scRNA-seq; Seurat; inferCNV; Monocle2; GSVA; SCENIC; CellPhoneDB; GEPIA; UALCAN; IHC</t>
  </si>
  <si>
    <t>F3 (coagulation factor 3 / tissue factor)</t>
  </si>
  <si>
    <t>High vs low F3 expression; PDAC tissue vs normal tissue; specific cell subtypes (iCAFs, ductal cells) vs others</t>
  </si>
  <si>
    <t>Not explicitly stated for survival grouping; expression-based high/low groups from public datasets</t>
  </si>
  <si>
    <t>Association of F3 with PDAC hypercoagulability and prognosis</t>
  </si>
  <si>
    <t>Cell-type localization of F3; pathway enrichment; pseudotime position of iCAFs; ligand-receptor interactions; protein/mRNA differential expression</t>
  </si>
  <si>
    <t>Kaplan-Meier with log-rank; Cox proportional hazards for HR/95% CI; t-test; Mann-Whitney U; chi-square; GO/KEGG; GSVA; pseudotime; SCENIC; CellPhoneDB</t>
  </si>
  <si>
    <t>High F3 expression associated with poor prognosis in public survival analyses; &gt;54% of PDAC patients had abnormal coagulation indicators</t>
  </si>
  <si>
    <t>Not reported as a multivariable prognostic model for F3 alone; no adjusted Cox model clearly presented for independent prognostic status</t>
  </si>
  <si>
    <t>GSE212966 and GSE197177 for scRNA-seq validation; TCGA/GTEx and CPTAC for mRNA/protein validation; IHC in local tissues</t>
  </si>
  <si>
    <t>F3 is overexpressed in PDAC and is mainly enriched in tumor-like ductal cell 1 and inflammatory CAFs (iCAFs); iCAFs with high F3 are linked to inflammation, PI3K/Akt, complement/coagulation pathways, and close interaction with tumor cells</t>
  </si>
  <si>
    <t>Supports F3 as a biomarker linking thrombosis biology with stromal-tumor crosstalk; suggests F3-high iCAFs as possible anticoagulant and antitumor therapeutic target</t>
  </si>
  <si>
    <t>Limited sample size for scRNA-seq (3 patients); largely descriptive/mechanistic; no strong multivariable prognostic adjustment; no functional in vitro/in vivo F3 targeting experiments in CAFs/tumor cells; conclusion mainly hypothesis-generating</t>
  </si>
  <si>
    <t>F3-high iCAF subtypes may contribute to PDAC hypercoagulability and tumor progression, and targeting F3 in these stromal subsets could be a novel therapeutic strategy</t>
  </si>
  <si>
    <t>Retrospective multi-cohort bioinformatics and machine learning study with experimental validation (qRT-PCR)</t>
  </si>
  <si>
    <t>TCGA-PAAD, GEO (GSE62452, GSE28735, GSE183795), ICGC; GDSC for drug sensitivity; clinical validation samples from single hospital</t>
  </si>
  <si>
    <t>Total n=1034 samples (TCGA n=183, GSE merged n=441, ICGC n=387 approx)</t>
  </si>
  <si>
    <t>1034 transcriptomic samples; additional 18 paired clinical samples for qRT-PCR validation</t>
  </si>
  <si>
    <t>Includes all stages; majority advanced (not stratified explicitly but includes T, N, M, Stage analysis)</t>
  </si>
  <si>
    <t>PAAD patients with transcriptomic data and survival information; exclusion of OS&lt;30 days or missing data</t>
  </si>
  <si>
    <t>Bulk transcriptomics (RNA expression)</t>
  </si>
  <si>
    <t>TCGA RNA-seq; GEO microarray; integrated datasets with batch correction; R-based ML pipelines</t>
  </si>
  <si>
    <t>6-gene PCD-related signature: ITGA3, CDCP1, IL1RAP, CLU, PBK, PLAU</t>
  </si>
  <si>
    <t>Immune infiltration, mutation landscape, drug sensitivity (IC50), pathway enrichment, molecular subtypes</t>
  </si>
  <si>
    <t>Univariate Cox (17 candidate genes associated with OS); KM analysis significant for each gene</t>
  </si>
  <si>
    <t>Multivariate Cox: risk score independently associated with OS along with grade, T stage, N stage, tumor position</t>
  </si>
  <si>
    <t>Grade, T stage, N stage, tumor position, risk score</t>
  </si>
  <si>
    <t>External validation in TCGA, GSE183795, GSE28735, GSE62452, ICGC; qRT-PCR validation in 18 patient samples</t>
  </si>
  <si>
    <t>A 6-gene programmed cell death (PCD) signature robustly stratifies patients into high- and low-risk groups with significant survival differences across multiple cohorts</t>
  </si>
  <si>
    <t>The model provides prognostic stratification, immune phenotype characterization, and potential guidance for personalized therapy and drug selection</t>
  </si>
  <si>
    <t>Heterogeneity across datasets; retrospective design; lack of large prospective validation; limited functional/mechanistic validation</t>
  </si>
  <si>
    <t>The PCD-related 6-gene signature is a robust, externally validated independent prognostic model associated with survival, immune microenvironment, and therapeutic response in PAAD</t>
  </si>
  <si>
    <t>Retrospective single-institution cohort study of resected PDAC with transcriptomic subtyping</t>
  </si>
  <si>
    <t>Single institution; resected PDAC cases from 2009–2022 with RNA-seq and chart-reviewed clinical data</t>
  </si>
  <si>
    <t>Resected PDAC; stage distribution not explicitly summarized in abstract, includes resected disease only</t>
  </si>
  <si>
    <t>Patients with resected PDAC classified by diabetes status: no DM, new-onset diabetes (NOD, &lt;2 years before PDAC diagnosis), longstanding DM (&gt;2 years)</t>
  </si>
  <si>
    <t>Transcriptomics (tumor RNA-seq), differential expression / GO analysis</t>
  </si>
  <si>
    <t>RNA sequencing; subtype assignment by established transcriptomic schemas including PurIST, Moffitt, Bailey, Collisson, Elyada, Maurer, Puleo</t>
  </si>
  <si>
    <t>Diabetes status, especially new-onset diabetes (NOD), evaluated against molecular subtype; PurIST used as main subtype endpoint</t>
  </si>
  <si>
    <t>No history of DM vs NOD vs longstanding DM; also classical vs basal-like PurIST subtype</t>
  </si>
  <si>
    <t>NOD defined as DM diagnosed within 2 years before PDAC diagnosis; longstanding DM &gt;2 years; PurIST categorical subtype</t>
  </si>
  <si>
    <t>Association of diabetes status with molecular subtype (especially PurIST)</t>
  </si>
  <si>
    <t>Overall survival; differential gene expression; GO pathway enrichment by diabetes group</t>
  </si>
  <si>
    <t>Fisher’s exact test; Kruskal–Wallis; bias-penalized logistic regression; Firth-penalized multivariable logistic regression; Cox proportional hazards; Kaplan–Meier with log-rank; DESeq2; GO enrichment with clusterProfiler</t>
  </si>
  <si>
    <t>No significant association between DM status and tumor/stromal molecular schemas on bivariate analysis; no OS difference by diabetes group; PurIST basal-like had worse OS</t>
  </si>
  <si>
    <t>After adjustment, NOD was not a significant predictor of PurIST subtype: NOD OR 2.85 (95% CI 0.34–24.2), p=0.3367; longstanding DM OR 2.71 (95% CI 0.30–24.6), p=0.3768</t>
  </si>
  <si>
    <t>Age, sex, race, BMI, tobacco history</t>
  </si>
  <si>
    <t>None; internal analysis only</t>
  </si>
  <si>
    <t>New-onset diabetes does not correlate with PDAC molecular subtype or survival, but transcriptomics suggest upregulation of inflammatory and immune activation/regulation pathways in NOD</t>
  </si>
  <si>
    <t>Suggests NOD should not be used as a clinical proxy for molecular subtype-based treatment decisions; may still define a biologically distinct inflammatory subgroup relevant for biomarker discovery and screening</t>
  </si>
  <si>
    <t>Small cohort; retrospective design; only resected single-institution patients; diabetes onset timing limited by chart review; no prospective metabolic characterization; no external validation</t>
  </si>
  <si>
    <t>NOD is not associated with specific molecular subtype or worse survival in this resected PDAC cohort, but may reflect distinct immune/inflammatory biology that warrants further study</t>
  </si>
  <si>
    <t>Retrospective multi-omics + machine learning biomarker discovery study (with transcriptomics, proteomics, single-cell, spatial + functional dependency)</t>
  </si>
  <si>
    <t>GEO (GSE217384, GSE263733, GSE154763), TCGA, PDC, DepMap, THPA, SRA (PRJNA885258), GEO spatial (GSM8452847), Cistrome, UCSC</t>
  </si>
  <si>
    <t>Not explicitly unified (multiple datasets); protein dataset: 600 (300 PDAC + 300 normal)</t>
  </si>
  <si>
    <t>TCGA cohort used for survival (exact N not clearly stated but typical ~150–180 PDAC)</t>
  </si>
  <si>
    <t>Mixed stages (not stratified explicitly)</t>
  </si>
  <si>
    <t>Human PDAC patients from public datasets + PDAC cell lines (DepMap)</t>
  </si>
  <si>
    <t>Transcriptomics, proteomics, single-cell RNA-seq, spatial transcriptomics, CRISPR functional data</t>
  </si>
  <si>
    <t>RNA-seq (FPKM), proteomics (PDC), IHC (THPA), scRNA-seq (Seurat), spatial transcriptomics, CRISPR screening</t>
  </si>
  <si>
    <t>SH3KBP1 (single-gene biomarker, also part of ML model with OR7E31P, PCDH8B, USR1, CAPZA3)</t>
  </si>
  <si>
    <t>Tumor vs normal; high vs low expression groups; ML-based risk prediction</t>
  </si>
  <si>
    <t>Median expression (for KM survival); ML-derived feature weighting</t>
  </si>
  <si>
    <t>Prognostic prediction (OS, DSS, PFI) and diagnostic performance</t>
  </si>
  <si>
    <t>Model accuracy, ROC/AUC, SHAP feature importance, protein validation, CRISPR dependency, spatial &amp; single-cell localization, TF regulation</t>
  </si>
  <si>
    <t>SH3KBP1 showed strong individual predictive ability (high AUC ~0.985 for diagnosis); associated with worse OS, DSS, PFI</t>
  </si>
  <si>
    <t>Yes (multi-dataset + multi-platform validation)</t>
  </si>
  <si>
    <t>GEO datasets, TCGA, PDC (protein), THPA (IHC), DepMap, SRA single-cell, spatial data</t>
  </si>
  <si>
    <t>SH3KBP1 is consistently identified as a key predictive feature across ML models and is overexpressed in PDAC, associated with poor survival and enriched in malignant cells and tumor regions</t>
  </si>
  <si>
    <t>Potential diagnostic and prognostic biomarker; possible therapeutic target (functional dependency + EGFR pathway involvement)</t>
  </si>
  <si>
    <t>No experimental functional validation; heterogeneity of datasets; lack of prospective cohort; no standardized cutoff; ML-driven (risk of overfitting); limited clinical adjustment</t>
  </si>
  <si>
    <t>SH3KBP1 is a promising multi-omics biomarker in PDAC linked to tumor progression, malignant cell populations, and potential transcriptional regulation (CTCF), but requires clinical and functional validation</t>
  </si>
  <si>
    <t>Retrospective single-center observational translational cohort study of resected, treatment-naïve PDAC with integrated proteomic, transcriptomic, and mutation analysis</t>
  </si>
  <si>
    <t>Oslo University Hospital biobank cohort (2008–2011); fresh-frozen tumor tissue, adjacent benign tissue, benign pancreatic disease tissue; FFPE for KRAS mutations</t>
  </si>
  <si>
    <t>41 PDAC patients; proteomics also included 20 benign pancreatic tissue samples; transcriptomics included 12 benign pancreatic tissue samples</t>
  </si>
  <si>
    <t>Proteomics: 41 PDAC; Transcriptomics: 38 PDAC; Survival analyses: 36 PDAC with overlapping protein/mRNA data after exclusions</t>
  </si>
  <si>
    <t>Resectable disease; no clinical/radiological advanced disease preoperatively; one patient had metastasis detected intraoperatively and was excluded from survival analysis</t>
  </si>
  <si>
    <t>Patients undergoing pancreatic resection with curative intent for suspected malignancy; pathology-confirmed PDAC; treatment-naïve; mostly node-positive, moderately differentiated tumors</t>
  </si>
  <si>
    <t>Proteomics, transcriptomics, mutation analysis</t>
  </si>
  <si>
    <t>HiRIEF LC–MS/MS proteomics; Agilent SurePrint G3 Human GE 8×60K microarray; Wobble-enhanced ARMS for KRAS mutations</t>
  </si>
  <si>
    <t>KRAS protein level, KRAS mRNA expression, KRAS mutation status/subtype</t>
  </si>
  <si>
    <t>PDAC vs benign tissue; high vs low KRAS protein; high vs low KRAS mRNA; KRAS mutation subtype comparisons (especially p.G12D vs p.G12V)</t>
  </si>
  <si>
    <t>Median split for KRAS protein and KRAS mRNA in survival analysis</t>
  </si>
  <si>
    <t>Relapse-free survival (RFS), KRAS expression differences in benign vs tumor tissue, association with KRAS mutation subtype</t>
  </si>
  <si>
    <t>Wilcoxon rank-sum, Kruskal–Wallis, Fisher’s exact, Pearson chi-square, Kaplan–Meier, univariable and multivariable Cox regression with backward stepwise elimination, Pearson correlation</t>
  </si>
  <si>
    <t>High KRAS protein associated with better OS; patients with low KRAS protein had worse OS (HR 4.62, 95% CI 1.91–11.16, p&lt;0.001). KRAS p.G12V associated with worse OS than p.G12D (HR 3.12, 95% CI 1.35–7.22, p&lt;0.01). KRAS mRNA not significantly associated with OS</t>
  </si>
  <si>
    <t>KRAS protein level and KRAS mutation status were independently associated with OS in Cox model; KRAS mRNA was not</t>
  </si>
  <si>
    <t>Clinicopathological variables considered included age, sex, blood type, CA19-9, surgery type, tumor size, TNM, differentiation grade, resection margin status</t>
  </si>
  <si>
    <t>No external validation</t>
  </si>
  <si>
    <t>KRAS mRNA and protein were both higher in PDAC than benign pancreas, but only KRAS protein level and KRAS mutation subtype showed prognostic relevance; unexpectedly, low KRAS protein predicted worse survival</t>
  </si>
  <si>
    <t>Suggests KRAS protein abundance may add prognostic information beyond KRAS mutation status and mRNA; potential biomarker for risk stratification in resected PDAC</t>
  </si>
  <si>
    <t>Small sample size; limited benign controls; missing data (eg CA19-9); no external validation; inability to distinguish mutant vs wildtype KRAS protein; tissue-level proteomics may include stromal/non-tumor cells; no single-cell/spatial confirmation</t>
  </si>
  <si>
    <t>In resected PDAC, KRAS protein and mRNA are elevated versus benign pancreas, but only low KRAS protein level and unfavorable KRAS mutation subtype were associated with poorer survival; KRAS protein may represent a clinically relevant prognostic biomarker</t>
  </si>
  <si>
    <t>Translational, multi-cohort, spatial multi-omics study embedded in neoadjuvant immunotherapy clinical trials</t>
  </si>
  <si>
    <t>Clinical trial cohorts (NCT00727441, NCT02451982); Johns Hopkins biospecimens; TCGA-PAAD external dataset</t>
  </si>
  <si>
    <t>~28 spatial transcriptomic samples (16 frozen + 12 FFPE) + TCGA cohort for projection</t>
  </si>
  <si>
    <t>Frozen cohort: 14 tumors + 2 LNs; FFPE cohort: 12 samples (responders n=6, non-responders n=4 + LN controls)</t>
  </si>
  <si>
    <t>Resectable PDAC treated with neoadjuvant immunotherapy (GVAX ± anti-PD1 ± anti-41BB)</t>
  </si>
  <si>
    <t>Patients undergoing surgery after neoadjuvant immunotherapy; includes responders vs non-responders; tumor + adjacent lymph nodes</t>
  </si>
  <si>
    <t>Spatial transcriptomics, spatial proteomics (IMC), BCR sequencing, histology ML integration</t>
  </si>
  <si>
    <t>10x Visium (frozen + FFPE), Imaging Mass Cytometry (IMC), CoGAPS (NMF), CODA ML histology model, MiXCR for BCR</t>
  </si>
  <si>
    <t>TLS maturation gene expression signature (Pattern 9), immunoglobulin gene expression (IgG/IgA), plasma cell markers, spatial immune patterns</t>
  </si>
  <si>
    <t>Responders vs non-responders; TLS vs non-TLS regions; high vs low TLS signature (TCGA projection top 5%)</t>
  </si>
  <si>
    <t>TCGA: top 5% expression of TLS signature; spatial pattern enrichment (CoGAPS); no fixed clinical cutoff</t>
  </si>
  <si>
    <t>Overall survival (TCGA projection), pathologic response to immunotherapy</t>
  </si>
  <si>
    <t>TLS maturation, B-cell activation, Ig isotype switching, ECM remodeling, immune spatial interactions</t>
  </si>
  <si>
    <t>Kaplan–Meier, univariable Cox (TCGA), Wilcoxon tests, differential expression (DEG), NMF (CoGAPS), ML-based segmentation</t>
  </si>
  <si>
    <t>TLS gene signature associated with improved OS in TCGA (p=0.044); strong global association (p=1.4e-29); responders show higher IgG, plasma cells, antigen presentation</t>
  </si>
  <si>
    <t>No formal multivariable Cox reported for PDAC cohort; TCGA analysis mainly univariable</t>
  </si>
  <si>
    <t>Not clearly defined</t>
  </si>
  <si>
    <t>Yes (indirect external validation via TCGA projection)</t>
  </si>
  <si>
    <t>TCGA-PAAD bulk RNA-seq</t>
  </si>
  <si>
    <t>Neoadjuvant immunotherapy induces mature intratumoral TLS; TLS signature correlates with survival; responders show IgG-dominant humoral immunity and ECM remodeling</t>
  </si>
  <si>
    <t>Suggests TLS maturation as predictive/prognostic biomarker and therapeutic target in immunotherapy-treated PDAC</t>
  </si>
  <si>
    <t>Small sample size; no longitudinal sampling; limited clinical endpoints in discovery cohort; spatial resolution limitations; lack of standardized cutoff; indirect validation via TCGA</t>
  </si>
  <si>
    <t>TLS maturation and spatial immune organization drive antitumor response in PDAC; spatial TLS gene signatures may serve as biomarkers for immunotherapy response and survival</t>
  </si>
  <si>
    <t>ITGB5 (also TGFB1, ANTXR2, BCAT1, ANXA1, PLAU)</t>
  </si>
  <si>
    <t>JUP (junction plakoglobin) and FOXM1-JUP axis</t>
  </si>
  <si>
    <t>STING signaling pathway-derived 6-gene prognostic signature: DTX4, IFI16, MAVS, PRKDC, ZDHHC1, IFIT2</t>
  </si>
  <si>
    <t>Median risk score 1.476 for high/low risk grouping</t>
  </si>
  <si>
    <t>Integrative retrospective transcriptomic study combining single-cell and bulk RNA-seq analyses, computational deconvolution, cell–cell communication modelling, machine-learning prognostic modelling, and limited in vitro functional validation</t>
  </si>
  <si>
    <t>Publicly available scRNA-seq datasets from primary and metastatic PAAD; bulk transcriptomic datasets including TCGA-PAAD, GSE28735, and GSE62452; additional tumor/adjacent tissues for qRT-PCR; PAAD cell lines for functional assays</t>
  </si>
  <si>
    <t>10 patients; 104,855 cells in scRNA-seq dataset</t>
  </si>
  <si>
    <t>10 patients included after QC; 104,855 cells analyzed (24,933 primary; 79,922 metastatic)</t>
  </si>
  <si>
    <t>Primary and metastatic PAAD; exact AJCC stage distribution not reported</t>
  </si>
  <si>
    <t>Human PAAD samples from primary and metastatic lesions analyzed at single-cell level; bulk cohorts used for deconvolution and survival modelling; PTK6 function assessed in AsPC-1 and other pancreatic cancer cell lines</t>
  </si>
  <si>
    <t>Single-cell transcriptomics, bulk transcriptomics, computational deconvolution, pathway analysis, cell–cell communication analysis, limited functional validation</t>
  </si>
  <si>
    <t>scRNA-seq, bulk RNA-seq, UMAP/Seurat, GSVA, Monocle3 pseudotime, CellChat, CIBERSORTx, xCell, Kaplan–Meier/Cox modelling, qRT-PCR, Western blot, CCK-8, Transwell, wound healing</t>
  </si>
  <si>
    <t>Metastasis-associated epithelial, fibroblast, and macrophage subpopulations; integrated prognostic signature; PTK6 as candidate driver gene</t>
  </si>
  <si>
    <t>Primary versus metastatic PAAD; high-risk versus low-risk groups; high versus low inferred cell-subpopulation abundance; PTK6 knockdown versus control</t>
  </si>
  <si>
    <t>For survival stratification, optimal cut-off determined using maxstat; other subgroup cut-offs not uniformly specified</t>
  </si>
  <si>
    <t>Identification of metastasis-associated tumor-microenvironment programs and development of a prognostic signature for survival stratification in PAAD</t>
  </si>
  <si>
    <t>Differential cell composition, pathway activation, cell–cell communication, immune landscape, and functional role of PTK6 in proliferation, migration, and invasion</t>
  </si>
  <si>
    <t>Wilcoxon rank-sum test, Spearman correlation, Kaplan–Meier analysis, log-rank test, Cox proportional hazards regression, GSVA, GSEA/KEGG, Monocle3 pseudotime, CellChat, CIBERSORTx, xCell, machine learning with 101 models and 10-fold cross-validation</t>
  </si>
  <si>
    <t>High inferred abundance of selected epithelial (LMO7+, TOP2A+, PIGR+), fibroblast (STEAP4+/RGS5+), and macrophage subsets correlated with worse survival; high-risk signature associated with poorer outcomes and immunosuppressive microenvironment</t>
  </si>
  <si>
    <t>A prognostic model/signature was developed with strong reported performance, but a specific multivariable Cox result for PTK6 alone or for individual cell subsets was not clearly reported in the provided text</t>
  </si>
  <si>
    <t>Not clearly reported in the provided text</t>
  </si>
  <si>
    <t>Yes; internal validation across multiple transcriptomic cohorts and limited experimental validation of PTK6 in cell lines; no strong prospective external clinical validation reported</t>
  </si>
  <si>
    <t>TCGA-PAAD, GSE28735, GSE62452, bulk deconvolution datasets, small tissue validation set, and pancreatic cancer cell lines</t>
  </si>
  <si>
    <t>The study identified metastasis-associated epithelial, fibroblast, and M2-like macrophage subpopulations, highlighted SPP1-mediated macrophage–epithelial/fibroblast crosstalk, developed a high-performing prognostic signature, and functionally supported PTK6 as a promoter of PAAD aggressiveness</t>
  </si>
  <si>
    <t>Provides candidate prognostic and therapeutic targets linked to metastatic TME remodeling and may support precision stratification of PAAD patients</t>
  </si>
  <si>
    <t>Small single-cell cohort (10 patients), retrospective design, incomplete stage/covariate reporting, limited spatial validation, limited functional validation beyond PTK6, possible sampling bias, and lack of large prospective external clinical validation</t>
  </si>
  <si>
    <t>This study provides a valuable TME-centered framework for understanding PAAD metastasis and identifies clinically relevant prognostic and therapeutic candidates, but further large-scale prospective and spatially resolved validation is needed before clinical translation</t>
  </si>
  <si>
    <t>Retrospective multi-layer biomarker study combining in-silico transcriptomics, LCM-based validation, and IHC clinical cohort analysis</t>
  </si>
  <si>
    <t>ArrayExpress (E-MEXP-950, E-MEXP-1121, E-MTAB-6134), GEO (GSE63158), TCGA PDAC, clinical cohorts (Iran hospitals)</t>
  </si>
  <si>
    <t>~353 (IHC cohort) + transcriptomic datasets</t>
  </si>
  <si>
    <t>LCM cohort: n=20; IHC cohort: n=353; TCGA: n=177</t>
  </si>
  <si>
    <t>Mixed stages I–IV PDAC; includes PanIN lesions and invasive PDAC</t>
  </si>
  <si>
    <t>Resected PDAC patients; treatment-naïve; includes PanIN, tumor epithelial, stromal, and adjacent normal tissues</t>
  </si>
  <si>
    <t>Bulk transcriptomics, LCM-based cell-specific transcriptomics, RT-qPCR, proteomics (IHC)</t>
  </si>
  <si>
    <t>Microarray (Affymetrix), RNA-seq (TCGA), RT-qPCR, Tissue Microarray (IHC), bioinformatics (GSEA, ESTIMATE, MMAD)</t>
  </si>
  <si>
    <t>RAD51AP1 (DNA repair–associated protein)</t>
  </si>
  <si>
    <t>Tumor vs normal; tumor epithelial vs stroma vs PanIN; high vs low expression; subcellular localization (nuclear/cytoplasmic/membranous)</t>
  </si>
  <si>
    <t>Not clearly standardized; dichotomization based on expression levels and IHC H-score thresholds</t>
  </si>
  <si>
    <t>DSS, PFS, tumor progression, metastasis, EMT correlation, diagnostic accuracy (AUC)</t>
  </si>
  <si>
    <t>Differential expression (limma), GSEA, Kaplan–Meier, log-rank test, univariate &amp; multivariate Cox regression, ROC analysis, correlation (Spearman), chi-square tests</t>
  </si>
  <si>
    <t>High RAD51AP1 expression associated with aggressive tumor features, EMT activation, metastasis, and poor survival (TCGA significant)</t>
  </si>
  <si>
    <t>High nuclear RAD51AP1 identified as independent risk factor for DSS (multivariable Cox)</t>
  </si>
  <si>
    <t>Age, TNM stage, tumor size, metastasis, histological grade</t>
  </si>
  <si>
    <t>Yes (multi-level validation: in-silico + RT-qPCR + IHC + TCGA)</t>
  </si>
  <si>
    <t>TCGA cohort (n=177), IHC cohort (n=353), LCM cohort (n=20)</t>
  </si>
  <si>
    <t>RAD51AP1 is tumor-specific, increases from normal → PanIN → PDAC, and correlates with aggressiveness, EMT, and metastasis</t>
  </si>
  <si>
    <t>Potential diagnostic + prognostic biomarker; may enable early detection (PanIN) and risk stratification</t>
  </si>
  <si>
    <t>Small LCM cohort, retrospective design, lack of standardized cutoff, inconsistent survival significance in small cohorts</t>
  </si>
  <si>
    <t>RAD51AP1 is a tumor-specific biomarker linked to PDAC progression and poor prognosis, with potential diagnostic and early detection value, requiring prospective validatio</t>
  </si>
  <si>
    <t>Multi-omics integrative study with experimental validation (in vitro + in vivo)</t>
  </si>
  <si>
    <t>TCGA, GEO (GSE15471, GSE16515), GTEx, Tissue Microarray cohort</t>
  </si>
  <si>
    <t>88 tumor + 77 normal (IHC); TCGA cohort not specified</t>
  </si>
  <si>
    <t>~88 patients for survival analysis; in vitro + in vivo models</t>
  </si>
  <si>
    <t>Not fully specified (likely mixed stages)</t>
  </si>
  <si>
    <t>Treatment-naïve PC patients + cell lines (PANC-1, AsPC-1) + mouse xenografts</t>
  </si>
  <si>
    <t>Transcriptomics + proteomics + functional assays</t>
  </si>
  <si>
    <t>RNA-seq (DESeq2), LC-MS/MS proteomics, IHC, qPCR, Western blot, in vitro assays, mouse models</t>
  </si>
  <si>
    <t>DDX10 (RNA helicase)</t>
  </si>
  <si>
    <t>Tumor vs normal; high vs low expression; knockdown vs control</t>
  </si>
  <si>
    <t>Mean expression used for dichotomization</t>
  </si>
  <si>
    <t>Proliferation, migration, invasion, apoptosis, pathway analysis, mechanistic targets (RRM2, CDK6 etc.)</t>
  </si>
  <si>
    <t>Kaplan-Meier, t-test, ANOVA, DESeq2 differential expression</t>
  </si>
  <si>
    <t>High DDX10 associated with poor OS</t>
  </si>
  <si>
    <t>❌ No multivariable Cox analysis reported</t>
  </si>
  <si>
    <t>Yes (multi-level: bioinformatics + IHC + in vitro + in vivo)</t>
  </si>
  <si>
    <t>TCGA + GEO + TMA cohort + mouse models</t>
  </si>
  <si>
    <t>DDX10 promotes tumor growth via RRM2 and oncogenic pathways (PI3K/AKT, DNA replication)</t>
  </si>
  <si>
    <t>Potential therapeutic target; linked to gemcitabine resistance via RRM2</t>
  </si>
  <si>
    <t>No multivariable analysis, no external validation cohort, cutoff bias, mechanistic focus &gt; clinical robustness</t>
  </si>
  <si>
    <t>DDX10 is an oncogenic driver and potential therapeutic target in PC, but requires clinical</t>
  </si>
  <si>
    <t>Multi-omics integrative study with in vitro and in vivo experimental validation</t>
  </si>
  <si>
    <t>TCGA, GTEx, GEO (GSE15471, GSE16515), tissue microarray cohort</t>
  </si>
  <si>
    <t>88 PC tissues + 77 non-tumor tissues in TMA; additional public transcriptomic datasets; 20 mice for xenograft experiments</t>
  </si>
  <si>
    <t>Human survival analysis performed in TCGA and TMA cohort of 88 PC patients; exact TCGA analyzed sample size not clearly specified in the provided text</t>
  </si>
  <si>
    <t>Mixed pancreatic cancer stages; exact distribution not clearly reported</t>
  </si>
  <si>
    <t>Treatment-naïve pancreatic cancer patients in tissue microarray cohort; pancreatic cancer cell lines (AsPC-1, PANC-1, MIA PaCa-2, SW1990, BxPC-1); nude mouse xenograft model</t>
  </si>
  <si>
    <t>Transcriptomics, proteomics, functional molecular assays</t>
  </si>
  <si>
    <t>RNA-seq (DESeq2), LC-MS/MS label-free proteomics, immunohistochemistry, qRT-PCR, western blot, CCK-8, colony formation, wound-healing, transwell migration/invasion, flow cytometry, xenograft assay</t>
  </si>
  <si>
    <t>DDX10</t>
  </si>
  <si>
    <t>Tumor vs adjacent non-tumor tissue; high vs low DDX10 expression; DDX10 knockdown vs control; rescue with RRM2 overexpression</t>
  </si>
  <si>
    <t>Mean expression used to define high vs low DDX10 groups</t>
  </si>
  <si>
    <t>Proliferation, migration, invasion, apoptosis, pathway enrichment, identification of downstream mediators including RRM2, LIG1, CDK6, and ITGA2</t>
  </si>
  <si>
    <t>Kaplan-Meier analysis, unpaired t-test, one-way ANOVA, DESeq2 differential expression, proteomic differential analysis, enrichment analysis</t>
  </si>
  <si>
    <t>High DDX10 expression was associated with worse overall survival in TCGA and TMA cohorts</t>
  </si>
  <si>
    <t>Not reported; no multivariable Cox regression described</t>
  </si>
  <si>
    <t>Yes; multi-level validation across public datasets, tissue microarray, cell models, rescue experiments, and mouse xenografts</t>
  </si>
  <si>
    <t>TCGA, GEO, GTEx, TMA cohort, PANC-1/AsPC-1 cell models, nude mouse xenografts</t>
  </si>
  <si>
    <t>DDX10 is overexpressed in pancreatic cancer and promotes proliferation, migration, invasion, and tumor growth, partly through upregulation of RRM2</t>
  </si>
  <si>
    <t>DDX10 may represent a therapeutic target and a mechanistically relevant biomarker linked to aggressive tumor biology and possibly gemcitabine resistance through the RRM2 axis</t>
  </si>
  <si>
    <t>No multivariable survival analysis, no adjusted covariates reported, mean-based cutoff, limited clinical annotation, and stronger mechanistic than clinical validation</t>
  </si>
  <si>
    <t>DDX10 functions as an oncogenic driver in pancreatic cancer and may be a promising therapeutic target, but further clinically robust validation is required before considering it an independent prognostic biomarker</t>
  </si>
  <si>
    <t>Multi-cohort transcriptomic prognostic modelling study with machine-learning comparison, external validation, single-cell analysis, and functional in vitro/in vivo validation</t>
  </si>
  <si>
    <t>TCGA, GEO (including GSE78229, GSE71729, GSE21501), ArrayExpress (E-MTAB-6134), single-cell dataset GSE205013, institutional cohort from Changhai Hospital, IHC cohort of 122 PDAC tissues</t>
  </si>
  <si>
    <t>TCGA plus four public external validation cohorts, 119 institutional PDAC samples for expression-based validation, and 122 PDAC tissues for IHC; exact pooled total not clearly stated in the provided text</t>
  </si>
  <si>
    <t>TCGA training cohort and multiple external validation datasets were analyzed; 119 retrospective institutional PDAC samples and 122 PDAC tissues were additionally assessed; exact total analyzed number across all datasets not clearly reported</t>
  </si>
  <si>
    <t>Mixed PDAC stages; pathological TNM stage included in analyses; exact stage distribution across all cohorts not fully reported</t>
  </si>
  <si>
    <t>Patients with primary PDAC from public and institutional cohorts; additional single-cell transcriptomic samples and mouse xenograft models; functional validation in PANC-1 and SW1990 cell lines</t>
  </si>
  <si>
    <t>Bulk transcriptomics, single-cell transcriptomics, immunohistochemistry, functional molecular assays, mitochondrial phenotyping</t>
  </si>
  <si>
    <t>Cox-based linear prognostic model, machine-learning benchmarking (101 algorithms), qRT-PCR, western blot, IHC, CCK-8, colony formation, apoptosis assay, transwell assay, JC-1 mitochondrial membrane potential assay, ATP assay, xenograft model, CellChat, immune deconvolution, OncoPredict</t>
  </si>
  <si>
    <t>Mitochondria-related 12-gene prognostic signature; mechanistic emphasis on CAMK2A and THEM4</t>
  </si>
  <si>
    <t>High-risk vs low-risk groups by signature score; CAMK2A/THEM4 expression groups; knockdown vs overexpression vs control in functional assays</t>
  </si>
  <si>
    <t>Median risk score used to divide high- and low-risk groups; median IHC score used for CAMK2A/THEM4 survival stratification</t>
  </si>
  <si>
    <t>Immune infiltration, pathway enrichment, drug sensitivity prediction, cell-cell interaction heterogeneity, mitochondrial dysfunction, apoptosis, proliferation, migration, and in vivo tumor growth</t>
  </si>
  <si>
    <t>Univariate and multivariate Cox regression, log-rank test, Student’s t-test, Wilcoxon rank-sum test, Fisher’s exact test, limma differential expression, GO, GSEA, AUROC, C-index benchmarking, Benjamini-Hochberg adjustment, Pearson and Spearman correlation</t>
  </si>
  <si>
    <t>High-risk signature was significantly associated with worse overall survival across TCGA and multiple validation cohorts; strongest univariate survival association versus previous published signatures</t>
  </si>
  <si>
    <t>The signature remained an independent prognostic factor in multivariate Cox regression (p &lt; 0.001); CAMK2A and THEM4 also provided independent survival information in multivariable analysis of the IHC cohort</t>
  </si>
  <si>
    <t>Age, sex, and pathological TNM stage for the signature model; other clinical indicators included in CAMK2A/THEM4 multivariable analysis, exact full list not fully detailed in the provided text</t>
  </si>
  <si>
    <t>Yes; validated in four independent public datasets, a retrospective institutional cohort, single-cell analyses, IHC cohort, and in vitro/in vivo functional experiments</t>
  </si>
  <si>
    <t>GSE78229, GSE71729, E-MTAB-6134, GSE21501, 119 institutional PDAC samples, 122 PDAC tissues, single-cell dataset GSE205013, xenograft models</t>
  </si>
  <si>
    <t>A mitochondria-related 12-gene signature robustly predicts PDAC survival and outperforms 7 published signatures and 101 machine-learning algorithms; CAMK2A acts as a tumor suppressive regulator of mitochondrial injury and THEM4 release, while THEM4 suppresses PDAC progression via AKT inhibition</t>
  </si>
  <si>
    <t>Strong prognostic stratification tool with potential translational value for survival prediction, immune characterization, and therapeutic response estimation; combined CAMK2A/THEM4 assessment may improve clinicopathological risk stratification</t>
  </si>
  <si>
    <t>Risk of overfitting due to optimization by lowest p-value selection, incomplete reporting of exact total sample sizes across all datasets, unclear single-cell dataset accession in one section, and some mechanistic results focus on CAMK2A/THEM4 rather than all 12 genes</t>
  </si>
  <si>
    <t>This study presents a relatively robust and externally validated mitochondria-related prognostic signature for PDAC, with additional mechanistic support for CAMK2A/THEM4 biology, supporting its potential clinical value pending further prospective validation</t>
  </si>
  <si>
    <t>Proteomic discovery study with tissue microarray validation and in vitro functional mechanistic analysis</t>
  </si>
  <si>
    <t>FFPE tissues from Third Affiliated Hospital of Soochow University (PC vs CP), tissue microarray (Shanghai Outdo Biotech), in vitro PC cell lines (PANC-1, BxPC-3, AsPC-1)</t>
  </si>
  <si>
    <t>Discovery: 15 PC + 10 CP; Validation: 90 PC paired tissues</t>
  </si>
  <si>
    <t>Proteomics: pooled into 5 PC vs 5 CP groups; IHC: 78 evaluable for S100P, 82 for CTSE</t>
  </si>
  <si>
    <t>Mixed stages (I–IV); TNM data included but not stratified in cohorts</t>
  </si>
  <si>
    <t>Human PDAC tissues, chronic pancreatitis controls, adjacent non-tumor tissues; PC cell lines and normal pancreatic epithelial cells (HPDE)</t>
  </si>
  <si>
    <t>Proteomics + protein expression + functional assays</t>
  </si>
  <si>
    <t>LC-MS/MS (Orbitrap Q Exactive Plus), MaxQuant, IHC (H-score), qRT-PCR, Western blot, Transwell invasion assays</t>
  </si>
  <si>
    <t>S100P and CTSE proteins</t>
  </si>
  <si>
    <t>High vs low expression groups; knockdown vs overexpression vs control</t>
  </si>
  <si>
    <t>IHC H-score cutoffs: S100P ≥180 (high), CTSE &gt;170 (high); proteomics thresholds: FDR &lt;0.05 and</t>
  </si>
  <si>
    <t>log2FC</t>
  </si>
  <si>
    <t>≥1.5</t>
  </si>
  <si>
    <t>Tumor size association, EMT markers (E-cadherin/N-cadherin), invasion capacity, PI3K-AKT signaling activity</t>
  </si>
  <si>
    <t>Wilcoxon rank-sum test, chi-square test, Kaplan–Meier survival, log-rank test, univariate and multivariate Cox regression, ANOVA</t>
  </si>
  <si>
    <t>S100P high expression associated with worse OS (p=0.024); CTSE associated with OS (p=0.012); tumor size, N stage, TNM also significant</t>
  </si>
  <si>
    <t>S100P (HR≈1.8, p=0.039) and CTSE (HR≈0.48, p=0.019) remained independent prognostic factors along with tumor size</t>
  </si>
  <si>
    <t>Tumor size, N stage, TNM stage, age, sex</t>
  </si>
  <si>
    <t>Partial (internal validation via TMA + functional assays); no external independent cohort</t>
  </si>
  <si>
    <t>Single-center cohort + commercial TMA; no TCGA/GEO validation</t>
  </si>
  <si>
    <t>S100P promotes invasion and EMT via PI3K-AKT activation; CTSE inhibits invasion and EMT and is associated with better prognosis despite being overexpressed</t>
  </si>
  <si>
    <t>Yes; both S100P and CTSE identified as independent prognostic biomarkers</t>
  </si>
  <si>
    <t>Transcriptomic prognostic signature development study with WGCNA, external validation, immunogenomic characterization, surrogate immunotherapy analysis, and limited experimental validation</t>
  </si>
  <si>
    <t>TCGA-PAAD training cohort, GEO validation cohort GSE57495, IMvigor210 immunotherapy cohort as surrogate, Human Protein Atlas, internal surgical cohort from Zhongnan Hospital of Wuhan University</t>
  </si>
  <si>
    <t>TCGA: 181 samples (177 tumor, 4 normal); GEO validation: 63 PAAD samples; internal cohort: 33 paired tissues</t>
  </si>
  <si>
    <t>Prognostic model development used 176 PAAD patients in TCGA; external validation used 63 PAAD samples; AJM1 validation used 33 paired tumor/paracancerous tissues</t>
  </si>
  <si>
    <t>Mixed PAAD stages; stage, grade, tumor status, sex, age, and histologic subtype were included in analyses</t>
  </si>
  <si>
    <t>Patients with PAAD from TCGA and GEO public cohorts; additional internal resection cohort without neoadjuvant therapy; in vitro validation in AsPC-1 cells</t>
  </si>
  <si>
    <t>Bulk transcriptomics, immunogenomic analyses, limited experimental validation</t>
  </si>
  <si>
    <t>WGCNA, ssGSEA/GSVA, univariate Cox, LASSO regression, Kaplan-Meier, ROC, ESTIMATE, CIBERSORT, xCell, oncoPredict/GDSC2, qPCR, IHC from HPA, CCK-8, EdU, colony formation assays</t>
  </si>
  <si>
    <t>ICD-related 11-gene hub signature (MSN, NOTCH2, CHST11, C1QB, CELF2, CD1D, IL10RA, ADA2, ARRB2, FYN, AJM1); mechanistic focus on AJM1</t>
  </si>
  <si>
    <t>High-score vs low-score groups by median signature score; AJM1 knockdown vs control</t>
  </si>
  <si>
    <t>Median signature score used for risk stratification; median gene expression used in KM screening of candidate genes</t>
  </si>
  <si>
    <t>Immune infiltration, stromal/immune/ESTIMATE scores, SNV/CNV landscape, Hallmark pathway activity, predicted chemotherapy response, surrogate immunotherapy response, AJM1 functional role in proliferation</t>
  </si>
  <si>
    <t>Wilcoxon rank-sum test, Kruskal-Wallis test, Pearson correlation, univariate and multivariate Cox regression, LASSO, Kaplan-Meier, ROC, Benjamini-Hochberg correction, ssGSEA, CIBERSORT, xCell, ESTIMATE, Spearman correlation</t>
  </si>
  <si>
    <t>Low signature scores were significantly associated with longer overall survival in both training and validation cohorts; several individual model genes also showed significant survival associations in univariate analysis</t>
  </si>
  <si>
    <t>Signature score remained independently associated with prognosis in multivariate Cox analysis; p &lt; 0.05 reported</t>
  </si>
  <si>
    <t>Clinical variables including tumor stage, age, sex, tumor status, and histological subtype were considered; exact final multivariable covariate set not fully detailed in the provided text</t>
  </si>
  <si>
    <t>Yes; external validation in GSE57495, internal AJM1 qPCR validation, HPA IHC validation, and in vitro functional assays</t>
  </si>
  <si>
    <t>GSE57495 external cohort, 33 paired internal tissues, HPA protein data, IMvigor210 used as surrogate immunotherapy dataset</t>
  </si>
  <si>
    <t>An ICD-related 11-gene signature robustly stratified PAAD prognosis, was associated with an immunosuppressive tumor microenvironment in the high-score group, and identified AJM1 as a novel protective gene whose loss enhanced PAAD cell proliferation</t>
  </si>
  <si>
    <t>Potential prognostic and treatment-stratification tool for PAAD, with relevance for immune contexture, predicted chemoresistance, and possible immunotherapy responsiveness; AJM1 may represent a tumor-suppressive therapeutic target</t>
  </si>
  <si>
    <t>Validation cohort was modest in size; surrogate immunotherapy analysis used urothelial cancer rather than PAAD; limited functional validation focused only on AJM1; no direct PAAD immunotherapy cohort; mechanistic depth for the full 11-gene model remains incomplete</t>
  </si>
  <si>
    <t>This ICD-related hub gene signature represents a potentially useful independent prognostic biomarker in PAAD and provides biologic insight into immune regulation and AJM1-mediated tumor suppression, but broader disease-specific clinical validation is still needed</t>
  </si>
  <si>
    <t>Multi-cohort transcriptomic + single-cell + ensemble machine learning prognostic modelling study focused on innate immune barrier genes with mechanistic exploration of UBASH3B</t>
  </si>
  <si>
    <t>TCGA + GTEx integrated dataset; GEO validation cohorts (GSE62452, GSE78229, GSE85916); scRNA-seq datasets (6 GEO cohorts); GDSC2 drug response database; GEPIA validation</t>
  </si>
  <si>
    <t>TCGA+GTEx: 178 PC + 172 normal; scRNA: 61 patients</t>
  </si>
  <si>
    <t>TCGA ~178 used for modelling; validation across 3 GEO cohorts; scRNA 61 patients</t>
  </si>
  <si>
    <t>Mixed stages (stage-stratified analyses performed; stage associations evaluated)</t>
  </si>
  <si>
    <t>PC patients from public datasets; integrated bulk RNA-seq and single-cell cohorts; immune-focused analysis (NK cells, macrophages, etc.)</t>
  </si>
  <si>
    <t>Bulk transcriptomics + scRNA-seq + immunogenomics</t>
  </si>
  <si>
    <t>DESeq2, WGCNA-like feature filtering, RSF (Random Survival Forest), LASSO, CoxBoost, StepCox, XGBoost, CIBERSORT, ESTIMATE, Seurat (scRNA), Harmony integration, oncoPredict</t>
  </si>
  <si>
    <t>Innate immune barrier gene signature (84 genes); key genes: UBASH3B, ITGB6, COL17A1, MMP28, DIAPH3 (focus on UBASH3B)</t>
  </si>
  <si>
    <t>High-risk vs low-risk groups (based on Riskscore); high vs low UBASH3B expression</t>
  </si>
  <si>
    <t>Median Riskscore (training cohort); adjusted thresholds for validation cohorts (±5% rule); median expression for UBASH3B stratification</t>
  </si>
  <si>
    <t>Immune infiltration (CIBERSORT), TMB, pathway enrichment (GO/KEGG/GSEA), drug sensitivity (IC50), NK cell functional states (scRNA), immunotherapy prediction (TIDE)</t>
  </si>
  <si>
    <t>DESeq2 differential expression, GO/KEGG/GSEA, univariate and multivariate Cox, RSF modelling, ensemble ML (162 models), ROC/AUC, Kaplan-Meier, Spearman correlation, CIBERSORT, ESTIMATE, TIDE, scRNA clustering (UMAP/Leiden)</t>
  </si>
  <si>
    <t>Multiple innate immune genes significantly associated with OS; low-risk group showed significantly better survival across all cohorts (p&lt;0.01)</t>
  </si>
  <si>
    <t>Riskscore independently predicted OS (HR=1.114, p&lt;0.001); UBASH3B and other genes confirmed as independent prognostic factors (p&lt;0.001)</t>
  </si>
  <si>
    <t>Clinical variables included stage, tumor status, and other clinicopathologic features (exact final covariate list not fully detailed)</t>
  </si>
  <si>
    <t>Yes (multi-cohort validation + scRNA validation + GEPIA validation)</t>
  </si>
  <si>
    <t>GSE62452, GSE78229, GSE85916; scRNA from 61 patients; GEPIA database</t>
  </si>
  <si>
    <t>RSF-based immune gene model stratifies prognosis; UBASH3B identified as novel prognostic gene negatively regulating NK cell activation and associated with drug resistance</t>
  </si>
  <si>
    <t>Enables immune-based stratification and personalized therapy; UBASH3B links immune suppression (NK inhibition) with prognosis and chemotherapy response; potential target for NK-based immunotherapy</t>
  </si>
  <si>
    <t>Retrospective multi-dataset design; no prospective validation; limited mechanistic validation (mainly in silico + scRNA); heterogeneity across datasets; lack of clinical immunotherapy cohort</t>
  </si>
  <si>
    <t>Innate immune barrier-based ML model provides strong prognostic stratification; UBASH3B emerges as novel biomarker linking NK cell dysfunction, tumor progression, and therapy response in PC</t>
  </si>
  <si>
    <t>Retrospective clinical cohort + TCGA validation + in vitro functional study (translational biomarker study)</t>
  </si>
  <si>
    <t>Single-center clinical cohort + TCGA-PAAD + in vitro cell line experiments (Hup-T3, SU86.86)</t>
  </si>
  <si>
    <t>75 (clinical cohort) + 174 (TCGA)</t>
  </si>
  <si>
    <t>75 clinical; 174 TCGA; subset: 32 gemcitabine-treated (clinical)</t>
  </si>
  <si>
    <t>Mostly resected PDAC (Stage I–II predominant; some locally advanced)</t>
  </si>
  <si>
    <t>Surgically resected PDAC patients receiving chemotherapy (gemcitabine-based or others) vs no treatment; validation in TCGA cohort</t>
  </si>
  <si>
    <t>Protein (IHC) + transcriptomics (TCGA) + functional assays</t>
  </si>
  <si>
    <t>IHC staining (Image-Pro quantification), Kaplan-Meier, Cox regression, qRT-PCR, Western blot, MTS assay, migration assays, GSEA</t>
  </si>
  <si>
    <t>ANP32E</t>
  </si>
  <si>
    <t>High vs low ANP32E expression; chemotherapy vs no chemotherapy; gemcitabine-treated subgroup</t>
  </si>
  <si>
    <t>Median IHC score (clinical cohort); median mRNA expression (TCGA)</t>
  </si>
  <si>
    <t>Chemotherapy response (gemcitabine sensitivity), migration, proliferation, signaling pathways (AKT/MAPK, Wnt/β-catenin)</t>
  </si>
  <si>
    <t>Kaplan-Meier, log-rank test, Cox regression, correlation analysis, GSEA, in vitro functional assays</t>
  </si>
  <si>
    <t>High ANP32E associated with significantly worse OS (e.g., 14.0 vs 22.8 months; HR≈0.41, p&lt;0.01); worse outcomes in gemcitabine-treated patients</t>
  </si>
  <si>
    <t>High ANP32E independently associated with poorer survival in TCGA and clinical cohorts (HR≈0.41–0.49, p&lt;0.01)</t>
  </si>
  <si>
    <t>Adjusted covariates include age, sex, BMI, TNM stage, tumor markers (CEA, CA19-9, CA242), clinical features</t>
  </si>
  <si>
    <t>Yes (TCGA external validation + functional validation in vitro)</t>
  </si>
  <si>
    <t>TCGA-PAAD (n=174) + in vitro validation in Hup-T3 and SU86.86 cell lines</t>
  </si>
  <si>
    <t>ANP32E overexpression reduces gemcitabine efficacy and is associated with poor prognosis; knockdown increases chemosensitivity</t>
  </si>
  <si>
    <t>Predictive biomarker for gemcitabine response; potential therapeutic target to overcome chemoresistance; stratifies patients for chemotherapy benefit</t>
  </si>
  <si>
    <t>Small sample size; retrospective design; limited DFS data; mechanism not fully elucidated; restricted to resected patients; lack of prospective validation</t>
  </si>
  <si>
    <t>ANP32E is a negative prognostic and predictive biomarker associated with gemcitabine resistance and poor survival in PDAC</t>
  </si>
  <si>
    <t>Translational biomarker study combining clinical tissue analysis, public transcriptomic validation, and in vitro functional overexpression experiments</t>
  </si>
  <si>
    <t>Beijing Cancer Hospital clinical cohort; TCGA-PAAD; GEO GSE15471; pancreatic cancer cell lines (Mia PaCa-2, PANC-1)</t>
  </si>
  <si>
    <t>136 tumor tissues + 137 adjacent tissues in clinical cohort; TCGA cohort 177 patients; GSE15471 36 paired tumors and normals</t>
  </si>
  <si>
    <t>Clinical cohort: 136 tumor samples analyzed for expression; TCGA survival analysis: 177 PDAC patients; GSE15471: 36 paired samples</t>
  </si>
  <si>
    <t>Mixed PDAC stages; distant metastasis subgroup mentioned; exact full stage distribution not reported</t>
  </si>
  <si>
    <t>Human pancreatic tumor and adjacent tissues from surgical patients; public PDAC transcriptomic cohorts; in vitro validation in Mia PaCa-2 and PANC-1 cell lines</t>
  </si>
  <si>
    <t>Transcriptomics + protein expression + functional assays</t>
  </si>
  <si>
    <t>Conventional PCR, qPCR, western blot, in vitro growth assay, wound healing, transwell invasion assay, TCGA/GEO expression and survival analysis</t>
  </si>
  <si>
    <t>Noggin (NOG)</t>
  </si>
  <si>
    <t>Tumor vs adjacent normal tissue; high vs low Noggin expression; Noggin overexpression vs control; inhibitor-treated vs untreated cells</t>
  </si>
  <si>
    <t>High vs low expression groups in TCGA cohort; exact threshold not clearly specified in the provided text</t>
  </si>
  <si>
    <t>Cell proliferation, migration, invasion, cell cycle regulators, EGFR/HER2 pathway involvement</t>
  </si>
  <si>
    <t>Student’s t-test, Mann-Whitney U-test, one-way ANOVA, Kaplan-Meier analysis, log-rank test, Pearson/Spearman correlation</t>
  </si>
  <si>
    <t>High Noggin expression was associated with shorter overall survival in TCGA and was elevated in tumors and distant metastases</t>
  </si>
  <si>
    <t>Not reported; no multivariable Cox regression described in the provided text</t>
  </si>
  <si>
    <t>Partial; expression validated in clinical cohort and GSE15471, survival association examined in TCGA, and functional validation performed in cell lines</t>
  </si>
  <si>
    <t>Beijing Cancer Hospital cohort, GSE15471, TCGA-PAAD, Mia PaCa-2 and PANC-1 cell models</t>
  </si>
  <si>
    <t>Noggin is overexpressed in pancreatic tumors, is associated with poor survival, and promotes PDAC cell proliferation via up-regulation of EGFR and/or HER2</t>
  </si>
  <si>
    <t>Potential prognostic biomarker and therapeutic target; may identify a proliferative PDAC subset linked to EGFR/HER2 signaling</t>
  </si>
  <si>
    <t>No multivariable survival analysis, no external protein-level prognostic validation, limited mechanistic depth, no in vivo model, and no significant invasion/migration effect detected</t>
  </si>
  <si>
    <t>Noggin is a promising proliferative and prognostic biomarker in PDAC with potential therapeutic relevance through EGFR/HER2-related signaling, but stronger clinical validation is required</t>
  </si>
  <si>
    <t>Transcriptomic discovery and prognostic signature study integrating RNA-seq, TCGA-based bioinformatics, immune infiltration analysis, drug sensitivity estimation, and limited functional validation</t>
  </si>
  <si>
    <t>RNA-seq of CFPAC-1 and KP-3 PDAC cell lines; TCGA PDAC cohort; GTEx normal pancreas; Human Protein Atlas; in vivo orthotopic mouse model</t>
  </si>
  <si>
    <t>TCGA cohort size not explicitly stated in the excerpt; animal study n=5/group</t>
  </si>
  <si>
    <t>TCGA cohort split 1:1 into training and testing sets; cell-line RNA-seq and mouse validation performed</t>
  </si>
  <si>
    <t>Mixed PDAC grades; subgroup survival shown for grade 1–2 and grade 3–4</t>
  </si>
  <si>
    <t>PDAC tumor samples from TCGA compared with GTEx normal pancreas; functional validation in CFPAC-1 and KP-3 cells and orthotopic xenografts</t>
  </si>
  <si>
    <t>Bulk transcriptomics, RNA-seq, immunogenomic inference, limited functional validation</t>
  </si>
  <si>
    <t>RNA-seq, GSEA, ssGSEA, WGCNA, LASSO, univariate Cox regression, ROC, pRRophetic, qRT-PCR, migration/invasion assays, orthotopic xenograft bioluminescence</t>
  </si>
  <si>
    <t>NEK7-specific pyroptosis gene set (NEK7-SPGS: CARF, EEF1A1P16, GOLM2, MEMO1P1, SCAMP1, TNFSF13, ZSCAN31); downstream prognostic signature; SCAMP1 functional focus</t>
  </si>
  <si>
    <t>High-risk vs low-risk signature groups; cluster 1 vs cluster 2 by NEK7-SPGS expression; SCAMP1 knockdown vs control</t>
  </si>
  <si>
    <t>Median risk score used to define high- and low-risk groups; median expression used for some high/low gene analyses</t>
  </si>
  <si>
    <t>Progression-free survival, T helper cell infiltration, inflammatory response, TME remodeling, drug sensitivity (including gemcitabine and paclitaxel), migration/invasion, in vivo tumor growth</t>
  </si>
  <si>
    <t>Wilcoxon/Kruskal-Wallis tests, Spearman correlation, Kaplan-Meier with log-rank test, univariate Cox, LASSO, ssGSEA, WGCNA, ROC analysis, pRRophetic drug sensitivity estimation</t>
  </si>
  <si>
    <t>High-risk group had significantly worse OS and PFS; NEK7-SPGS genes were associated with immune infiltration and inflammatory response; SCAMP1 promoted PDAC progression</t>
  </si>
  <si>
    <t>Prognostic signature retained predictive performance in total, training, and testing TCGA cohorts; exact multivariable Cox analysis not clearly described in the excerpt</t>
  </si>
  <si>
    <t>Not clearly reported in the excerpt</t>
  </si>
  <si>
    <t>Internal validation in TCGA training/testing sets plus functional validation of SCAMP1 in vitro and in vivo; no independent external human cohort reported</t>
  </si>
  <si>
    <t>TCGA training and testing cohorts; CFPAC-1/KP-3 cell models; orthotopic mouse model</t>
  </si>
  <si>
    <t>NEK7-SPGS is linked to T helper-cell-rich inflammatory tumor microenvironment, stratifies prognosis, and predicts reduced sensitivity to gemcitabine and paclitaxel in high-risk patients; SCAMP1 contributes to PDAC progression and gemcitabine resistance</t>
  </si>
  <si>
    <t>Potential prognostic biomarker set and therapeutic guidance tool; may help stratify PDAC patients for chemotherapy response and reveal pyroptosis-related TME remodeling targets</t>
  </si>
  <si>
    <t>No external clinical validation cohort, limited mechanistic validation for most NEK7-SPGS genes, unclear full multivariable adjustment, and signature is derived mainly from bioinformatic inference</t>
  </si>
  <si>
    <t>NEK7-SPGS represents a pyroptosis-related prognostic signature associated with inflammatory TME remodeling and chemotherapy sensitivity in PDAC, with SCAMP1 as a functionally relevant component, but broader validation is still needed</t>
  </si>
  <si>
    <t>Comprehensive multi-omics study integrating pan-cancer analysis, scRNA-seq, spatial transcriptomics, lipidomics, bulk RNA-seq clustering, and machine learning (random forest) for biomarker discovery and prognostic modeling</t>
  </si>
  <si>
    <t>TCGA-PAAD, GEO (GSE57495, GSE28735, GSE62452), ICGC (CA, AU), ArrayExpress (E-MTAB-6134), BEST database; scRNA-seq (CRA001160); spatial transcriptomics (GSE111672); clinical cohorts (serum n=50; tissue n=62)</t>
  </si>
  <si>
    <t>930 (bulk transcriptomic cohorts); additional serum cohort n=50; tissue cohort n=62</t>
  </si>
  <si>
    <t>930 for subtype/prognostic modeling; 50 for lipidomics; 62 for IHC survival validation</t>
  </si>
  <si>
    <t>Mixed stages (I–IV); stratified by grade and stage in validation</t>
  </si>
  <si>
    <t>PDAC patients from multiple public datasets and hospital cohorts; matched healthy controls for lipidomics; PC cell lines (SW-1990, Mia PaCa-2, PANC-1, H6C7)</t>
  </si>
  <si>
    <t>Multi-omics: bulk RNA-seq, scRNA-seq, spatial transcriptomics, lipidomics, methylation, CNV/SNV</t>
  </si>
  <si>
    <t>NMF clustering, ssGSEA, RF algorithm, Cox regression, Kaplan-Meier, ROC (implicit), immune deconvolution (TIMER, CIBERSORT, etc.), oncoPredict, LC-MS/MS lipidomics, qPCR, IHC</t>
  </si>
  <si>
    <t>Glycerolipid metabolism-related genes (GMRGs); core biomarker: ALDH2</t>
  </si>
  <si>
    <t>Molecular subtypes (C1 vs C2); high vs low ALDH2 expression</t>
  </si>
  <si>
    <t>Median expression (ALDH2 high vs low); NMF clustering (k=2)</t>
  </si>
  <si>
    <t>Recurrence-free survival (RFS), tumor microenvironment (TIME), immune infiltration, drug sensitivity (IC50), lipidomic alterations</t>
  </si>
  <si>
    <t>Cox regression, Kaplan-Meier with log-rank test, random forest importance ranking, ssGSEA, NMF, multiple immune deconvolution algorithms, Wilcoxon/Kruskal-Wallis tests</t>
  </si>
  <si>
    <t>ALDH2 identified as protective (HR &lt;1, p&lt;0.05); C2 subtype associated with better survival and higher immune infiltration; GLM dysregulation confirmed</t>
  </si>
  <si>
    <t>Multivariable Cox not clearly described; prognostic value validated across multiple datasets (BEST), but adjustment details unclear</t>
  </si>
  <si>
    <t>Internal validation across multiple public datasets + external validation in 62-patient clinical cohort (IHC + survival); functional validation limited to expression</t>
  </si>
  <si>
    <t>TCGA + GEO + ICGC + ArrayExpress cohorts; BEST database; 62-patient clinical cohort; serum lipidomics cohort (n=50)</t>
  </si>
  <si>
    <t>GLM reprogramming is a key feature of PDAC; two molecular subtypes (C1 poor prognosis, C2 better prognosis); ALDH2 is downregulated in tumors and associated with improved survival</t>
  </si>
  <si>
    <t>Potential biomarker for prognosis and therapeutic stratification; GLM-based subtyping may guide chemotherapy response and precision medicine</t>
  </si>
  <si>
    <t>Lack of mechanistic validation for ALDH2; absence of prospective validation; reliance on retrospective multi-dataset integration; limited dynamic/metabolic functional data</t>
  </si>
  <si>
    <t>GLM reprogramming defines PDAC biology and prognosis; ALDH2 emerges as a protective biomarker and potential therapeutic target, but requires further mechanistic and clinical validation</t>
  </si>
  <si>
    <t>Integrative single-cell and bulk transcriptomic study with trajectory analysis, cell–cell communication analysis, immune deconvolution, prognostic modeling, and drug-sensitivity association analysis</t>
  </si>
  <si>
    <t>TCGA-PAAD (bulk RNA-seq + survival), GEO GSE154778 and GSE158356 (scRNA-seq)</t>
  </si>
  <si>
    <t>17,597 single cells; TCGA-PAAD bulk cohort size not clearly stated in excerpt</t>
  </si>
  <si>
    <t>12,707 cells from GSE154778 + 4890 cells from GSE158356 after QC/integration; TCGA cohort split 1:1 into training and validation</t>
  </si>
  <si>
    <t>Mixed primary and metastatic PDAC; in situ vs metastatic comparison</t>
  </si>
  <si>
    <t>Human PDAC single-cell datasets integrating primary/in situ and metastatic tumors; TCGA bulk PDAC cohort for prognostic model</t>
  </si>
  <si>
    <t>scRNA-seq + bulk RNA-seq</t>
  </si>
  <si>
    <t>Illumina HiSeq 4000; Seurat, Harmony, Monocle2, CellChat, CIBERSORT, ssGSEA, hdWGCNA</t>
  </si>
  <si>
    <t>Epithelial-cell heterogeneity markers; 5-gene prognostic model (MEIG1, EDN2, DGCR5, CXCL11, KLF6); key candidate biomarker: KLF6</t>
  </si>
  <si>
    <t>High-risk vs low-risk groups; KLF6+ vs KLF6− epithelial cells; metastatic vs in situ epithelial subtypes</t>
  </si>
  <si>
    <t>Median risk score for prognostic model; KLF6 positivity based on single-cell expression</t>
  </si>
  <si>
    <t>Immune infiltration, cell–cell communication, pseudotime dynamics, drug sensitivity, metastatic biology</t>
  </si>
  <si>
    <t>Wilcoxon test, Benjamini-Hochberg adjustment, Pearson correlation, Kaplan–Meier/log-rank, random forest feature selection, ROC/AUC, Monocle trajectory analysis, CellChat, CIBERSORT, ssGSEA, hdWGCNA</t>
  </si>
  <si>
    <t>3333 prognosis-related genes identified by univariate Cox; prognostic model significantly stratified OS in training (p&lt;0.0001), validation (p=0.0077), and overall cohort (p=0.00047)</t>
  </si>
  <si>
    <t>Multivariable Cox not clearly reported for final 5-gene model in the excerpt</t>
  </si>
  <si>
    <t>Not clearly stated</t>
  </si>
  <si>
    <t>Internal validation by random 1:1 split of TCGA cohort; no external independent cohort reported</t>
  </si>
  <si>
    <t>TCGA-PAAD training and validation subsets; GEO single-cell cohorts GSE154778 and GSE158356</t>
  </si>
  <si>
    <t>Distinct epithelial subpopulations with high CNV, EMT-related programs, and metastatic signaling were identified; KLF6-positive epithelial cells were linked to immune modulation, invasive signaling, and poor prognosis</t>
  </si>
  <si>
    <t>Supports epithelial-cell-based stratification of PDAC; KLF6 may represent a prognostic marker and possible therapeutic target; model may aid risk stratification</t>
  </si>
  <si>
    <t>No direct functional validation of KLF6 in this study; no independent external survival cohort; reliance on public scRNA-seq datasets; limited sample representation of PDAC heterogeneity</t>
  </si>
  <si>
    <t>Epithelial heterogeneity is central to PDAC progression and metastasis; a 5-gene model predicts prognosis, and KLF6 emerges as a promising epithelial-associated prognostic and therapeutic candidate, requiring further biological and clinical validation</t>
  </si>
  <si>
    <t>Integrative multi-omics study combining single-nucleus RNA-seq, spatial transcriptomics, immune profiling, and prognostic modeling with experimental validation</t>
  </si>
  <si>
    <t>snRNA-seq + ST from PDAC FFPE tissues (Zhejiang cohort); TCGA-PAAD for survival; external scRNA-seq validation dataset</t>
  </si>
  <si>
    <t>62,326 cells; 5 patients for snRNA-seq + 4 for ST; TCGA cohort size not specified</t>
  </si>
  <si>
    <t>62,326 cells after QC; TCGA cohort used for modeling</t>
  </si>
  <si>
    <t>Primary tumors (PT) vs liver metastases (LM); metastatic vs non-metastatic PDAC</t>
  </si>
  <si>
    <t>Human PDAC tissues including paired primary tumors and liver metastases; immune microenvironment + metastatic dissemination cells</t>
  </si>
  <si>
    <t>snRNA-seq + spatial transcriptomics + bulk RNA-seq</t>
  </si>
  <si>
    <t>10x Genomics 5’ RNA-seq; Seurat, Monocle, CellChat, ssGSEA, CIBERSORT, LASSO Cox</t>
  </si>
  <si>
    <t>CITED4 (primary); MDRG signature (MT-CO3, CIRBP, PDGFC, MT2A, CITED4, MT-CO2, CLDN1); SPP1 (microenvironment-related)</t>
  </si>
  <si>
    <t>High vs low CITED4 expression; high-risk vs low-risk groups; PT vs LM</t>
  </si>
  <si>
    <t>Median-based stratification for risk score and gene expression</t>
  </si>
  <si>
    <t>Overall survival (OS) and disease-specific survival (DSS)</t>
  </si>
  <si>
    <t>Immune infiltration (Treg), metastasis, EMT, spatial localization, drug/immune pathways</t>
  </si>
  <si>
    <t>Univariate Cox, LASSO regression, multivariate Cox, Kaplan–Meier/log-rank, ROC/AUC, calibration curve, DCA, ssGSEA, CellChat, Monocle pseudotime</t>
  </si>
  <si>
    <t>Multiple MDRGs significantly associated with OS and DSS (p&lt;0.05); high-risk group had significantly worse OS/DSS</t>
  </si>
  <si>
    <t>CITED4 and CIRBP identified as independent prognostic factors (multivariable Cox)</t>
  </si>
  <si>
    <t>Not clearly specified (likely clinical variables such as stage, age)</t>
  </si>
  <si>
    <t>Internal validation via TCGA; biological validation via IHC, immunofluorescence, and functional assays (siRNA knockdown)</t>
  </si>
  <si>
    <t>TCGA-PAAD cohort; independent patient tissue cohorts for IHC</t>
  </si>
  <si>
    <t>Metastatic dissemination cells drive PDAC liver metastasis via EMT and immune suppression; CITED4 promotes invasion, metastasis, and Treg-mediated immunosuppression</t>
  </si>
  <si>
    <t>CITED4 is a strong prognostic biomarker and potential therapeutic target; model can stratify patients and guide immunotherapy strategies</t>
  </si>
  <si>
    <t>Small sample size for snRNA-seq; limited LM/PT matching; lack of large external validation cohort; incomplete mechanistic validation in vivo</t>
  </si>
  <si>
    <t>CITED4 promotes PDAC metastasis and immunosuppressive TME; metastatic dissemination signature provides prognostic and therapeutic insights</t>
  </si>
  <si>
    <t>Retrospective multi-cohort transcriptomic analysis with prognostic model development and external validation</t>
  </si>
  <si>
    <t>TCGA-PAAD; ICGC (PACA-CA, APIGI-AU); GEO (GSE224564); validation: GSE78229, GSE79668</t>
  </si>
  <si>
    <t>573 + 100</t>
  </si>
  <si>
    <t>Mixed stages (I–IV; early vs late included)</t>
  </si>
  <si>
    <t>Histopathologically confirmed PDAC patients with RNA-seq and survival data</t>
  </si>
  <si>
    <t>Transcriptomics (RNA-seq)</t>
  </si>
  <si>
    <t>Illumina RNA-seq (TCGA/ICGC/GEO)</t>
  </si>
  <si>
    <t>P4HA1; CCDC148; UCA1; TMPRSS11E + tumor stage</t>
  </si>
  <si>
    <t>High-risk vs Low-risk (risk score); LTS vs STS (DEG step)</t>
  </si>
  <si>
    <t>maxstat (optimal cut-off)</t>
  </si>
  <si>
    <t>Overall Survival (5-year OS)</t>
  </si>
  <si>
    <t>Pathways (GSEA/GSVA); immune infiltration (ESTIMATE/CIBERSORT); drug sensitivity (oncoPredict)</t>
  </si>
  <si>
    <t>edgeR; TMM; ComBat; LASSO-Cox; multivariable Cox (AIC); KM; ROC (timeROC); GSVA/GSEA; Spearman; Wilcoxon</t>
  </si>
  <si>
    <t>Risk score = 0.268×P4HA1 − 0.168×CCDC148 + 0.094×UCA1 + 0.054×TMPRSS11E + 0.31×Stage; HR=2.35 (training); HR=2.73 (validation)</t>
  </si>
  <si>
    <t>Tumor stage (early vs late)</t>
  </si>
  <si>
    <t>GSE78229 + GSE79668 (n=100)</t>
  </si>
  <si>
    <t>4-gene + stage model stratifies PDAC survival effectively</t>
  </si>
  <si>
    <t>Supports precision stratification and therapy selection</t>
  </si>
  <si>
    <t>Small LTS group (n=17); missing clinical data; retrospective; no experimental validation</t>
  </si>
  <si>
    <t>Gene expression + stage model robustly predicts survival and reflects tumor biology</t>
  </si>
  <si>
    <t>Retrospective multi-omics bioinformatics study with prognostic model development, external validation, and limited experimental validation</t>
  </si>
  <si>
    <t>TCGA-PAAD; GEO (GSE62452, GSE85916, GSE28735, GSE57495, GSE155698, GSE194247, GSE235315, GSE150176); integrated Kaplan-Meier Plotter cohort; GTEx; OPENGWAS; HPA</t>
  </si>
  <si>
    <t>243 for main merged survival cohort; 1237 for external KM validation; additional single-cell/spatial cohorts used for mechanistic analyses</t>
  </si>
  <si>
    <t>243 in merged training/analysis cohort for prognostic model construction</t>
  </si>
  <si>
    <t>Mixed PDAC/PAAD stages; subgroup analyses included stage I–II vs III–IV and grade I–II vs III–IV</t>
  </si>
  <si>
    <t>Human pancreatic adenocarcinoma patients with transcriptomic and survival data; additional normal pancreatic tissues, single-cell datasets, spatial transcriptomics, and public validation cohorts used for mechanistic exploration</t>
  </si>
  <si>
    <t>Transcriptomics, single-cell transcriptomics, spatial transcriptomics, CNV, mutation, eQTL/MR, in silico drug sensitivity, qPCR, and IHC</t>
  </si>
  <si>
    <t>Public RNA-seq/microarray datasets (TCGA/GEO/GTEx), scRNA-seq, spatial transcriptomics, HPA immunohistochemistry, qPCR in HPDE6-C7 and CFPAC-1 cells</t>
  </si>
  <si>
    <t>Seven-gene necroptosis-associated prognostic signature: CHST11, SLC16A1, RHOF, ANO6, PAH, MAN1C1, SPRR1B; key highlighted biomarker: CHST11</t>
  </si>
  <si>
    <t>High-risk vs low-risk groups by median risk score; NRGcluster A vs B; geneCluster A vs B</t>
  </si>
  <si>
    <t>Median risk score in training cohort for prognostic stratification; median gene expression for single-gene external survival analyses</t>
  </si>
  <si>
    <t>Immune infiltration/TME, TMB, RNA stemness, drug sensitivity, single-cell cell-state analysis, pseudotime, cell-cell communication, Mendelian randomization, spatial co-localization, qPCR/IHC validation</t>
  </si>
  <si>
    <t>CNV profiling; ComBat batch correction; univariate Cox; ConsensusClusterPlus; PCA; DESeq2 differential expression; GO/KEGG; GSVA/ssGSEA; LASSO; multivariable Cox; Kaplan-Meier; ROC/AUC; nomogram; calibration; CIBERSORT; ESTIMATE; maftools; pRRophetic; Seurat; Harmony; CellChat; Monocle2; Mendelian randomization with TwoSampleMR; Pearson/Spearman correlation; Wilcoxon test</t>
  </si>
  <si>
    <t>Among 15 common necroptosis-related genes, 5 were significant in univariate Cox; 495 prognosis-related DEGs identified by univariate Cox from 930 DEGs</t>
  </si>
  <si>
    <t>Seven-gene risk model constructed by LASSO plus multivariable Cox; high-risk group had significantly worse OS; AUCs in training cohort were 0.827 (1-year), 0.864 (3-year), and 0.900 (5-year); CHST11, SLC16A1, RHOF, ANO6, and SPRR1B associated with poor prognosis, whereas MAN1C1 was favorable</t>
  </si>
  <si>
    <t>Nomogram incorporated risk score, tumor stage, and grade</t>
  </si>
  <si>
    <t>External survival validation used integrated cohort of 1237 pancreatic cancer cases plus independent GEO datasets GSE85916, GSE28735, and GSE57495; mechanistic validation also used GSE155698, GSE194247, GSE235315, and GSE150176</t>
  </si>
  <si>
    <t>A necroptosis-associated seven-gene signature stratified prognosis in pancreatic cancer, and CHST11 emerged as the dominant candidate biomarker linked to necroptosis, immune regulation, malignant epithelial programs, and poor survival</t>
  </si>
  <si>
    <t>The model may support prognostic stratification, biological subclassification, and hypothesis generation for immunologic and therapeutic targeting; CHST11 may represent a candidate translational biomarker and potential therapeutic target</t>
  </si>
  <si>
    <t>Retrospective public-data design; risk of dataset heterogeneity; incomplete reporting of full multivariable coefficients/HRs for all genes; possible overfitting; reliance on inferred drug sensitivity and in silico immune analyses; limited wet-lab validation; external validation for the signature relied partly on single-gene KM analyses rather than full locked-model validation</t>
  </si>
  <si>
    <t>This study identified a necroptosis-related seven-gene prognostic signature in pancreatic cancer and highlighted CHST11 as a biologically plausible adverse biomarker associated with poor prognosis, immune/malignant cell programs, and spatial co-localization with CTSC, warranting further functional and prospective validation</t>
  </si>
  <si>
    <t>Retrospective multi-cohort transcriptomic and single-cell integrated study with prognostic model development, internal validation, and experimental validation</t>
  </si>
  <si>
    <t>TCGA-PAAD; GEO (GSE62165, GSE85916, GSE242230)</t>
  </si>
  <si>
    <t>TCGA cohort (n≈~170-180 typical PAAD) + GEO cohorts (exact per dataset); single-cell: 25 patients</t>
  </si>
  <si>
    <t>TCGA cohort split into training and internal validation sets</t>
  </si>
  <si>
    <t>Mixed PDAC stages (I–IV; subgroup analysis by stage and grade)</t>
  </si>
  <si>
    <t>Human PDAC patients with transcriptomic and clinicopathological data; additional single-cell and in vitro cell line validation</t>
  </si>
  <si>
    <t>Transcriptomics (bulk RNA-seq) + single-cell RNA-seq + functional assays</t>
  </si>
  <si>
    <t>Public RNA-seq datasets (TCGA/GEO), scRNA-seq (Seurat), in vitro assays (qPCR, Western blot, functional assays)</t>
  </si>
  <si>
    <t>4-gene DC-related prognostic signature: CD81, KCTD14, GBP1, MYEOV (key gene: KCTD14)</t>
  </si>
  <si>
    <t>High-risk vs low-risk groups (median risk score); DC cluster 1 vs 2</t>
  </si>
  <si>
    <t>Median risk score (training cohort)</t>
  </si>
  <si>
    <t>Immune pathways (GSEA/GO/KEGG), cell-cell communication (CellChat), single-cell localization, functional assays (proliferation, migration, invasion)</t>
  </si>
  <si>
    <t>WGCNA; ComBat; limma DEG; consensus clustering; univariate Cox; LASSO; multivariable Cox; Kaplan-Meier; ROC (time-dependent); GSEA; Seurat; CellChat; t-test/Wilcoxon</t>
  </si>
  <si>
    <t>22 genes significant in univariate Cox (p&lt;0.05)</t>
  </si>
  <si>
    <t>Final model: Risk score = −0.806×CD81 + 0.739×KCTD14 + 0.415×GBP1 + 0.176×MYEOV; high-risk associated with worse OS; AUC: 0.727, 0.694, 0.824 (training); 0.651, 0.684, 0.671 (validation)</t>
  </si>
  <si>
    <t>Not clearly specified (likely none or limited clinical adjustment beyond gene model)</t>
  </si>
  <si>
    <t>Yes (internal validation only)</t>
  </si>
  <si>
    <t>TCGA validation split (no fully independent external cohort)</t>
  </si>
  <si>
    <t>DC-related signature stratifies prognosis and identifies immune-related tumor subtypes; KCTD14 mediates tumor–DC interaction via TNF-TNFR1 axis</t>
  </si>
  <si>
    <t>Supports immune-based stratification and identifies KCTD14 as potential immunotherapy target</t>
  </si>
  <si>
    <t>Lack of external validation cohort; retrospective design; limited clinical covariate adjustment; reliance on bulk RNA-seq; in vitro but no in vivo validation; potential overfitting</t>
  </si>
  <si>
    <t>This study identifies a DC-related prognostic signature in PDAC and highlights KCTD14 as a key immunomodulatory oncogene involved in tumor–immune crosstalk, suggesting potential therapeutic targeting of the TNF-TNFR1 axis</t>
  </si>
  <si>
    <t>Retrospective translational biomarker study integrating immunohistochemistry, bulk RNA-seq, single-cell RNA-seq, and limited stromal immune validation</t>
  </si>
  <si>
    <t>Australian PDAC tissue microarray cohort (APGI Bioresource, n=74 PDAC; 14 precursor lesions), serial FFPE sections from Royal Prince Alfred Hospital (n=10), ICGC PACA-AU (n=97), ICGC PACA-CA (n=219), GEO mouse dataset GSE109933 (n=37, 7 excluded with unknown T-cell infiltration), human scRNA-seq dataset PRJCA001063/CancerSCEM (24 samples)</t>
  </si>
  <si>
    <t>74 PDAC in IHC prognostic cohort; 316 human bulk RNA-seq samples before exclusions; 10 FFPE validation cases; 24 scRNA-seq samples</t>
  </si>
  <si>
    <t>74 in main TMA prognostic analysis; 316 human bulk RNA-seq samples analyzed after excluding non-PDAC/missing clinical data; 10 serial FFPE samples for immune IHC trend validation; 24 human scRNA-seq samples</t>
  </si>
  <si>
    <t>Mixed PDAC stages, predominantly resected disease; TMA cohort included stages IA–IV</t>
  </si>
  <si>
    <t>Australian human PDAC patients in resected tissue cohort, plus international human transcriptomic PDAC cohorts, mouse PDAC tumors, and human single-cell PDAC samples</t>
  </si>
  <si>
    <t>Proteomics-by-IHC plus transcriptomics (bulk RNA-seq and scRNA-seq) with immune deconvolution and pathway analysis</t>
  </si>
  <si>
    <t>IHC H-score staining (MSLN, CD3, CD8, CD68); bulk RNA-seq realignment and count generation (STAR, featureCounts, DESeq2, ComBat-seq); scRNA-seq analysis in Seurat/MSLN-based cell-state profiling</t>
  </si>
  <si>
    <t>MSLN (mesothelin) expression at protein and transcript levels</t>
  </si>
  <si>
    <t>MSLN-high vs MSLN-low groups by IHC H-score in tissue cohort; top vs bottom tertiles of MSLN transcript in human bulk RNA-seq; median split in mouse and scRNA-seq analyses</t>
  </si>
  <si>
    <t>IHC cutoff determined by maximally selected rank statistic (H-score = 62) for survival; transcriptomic stratification by tertiles (human) and median (mouse/scRNA-seq)</t>
  </si>
  <si>
    <t>Relapse-free survival (RFS) in Australian TMA cohort</t>
  </si>
  <si>
    <t>Overall survival in transcriptomic cohorts, clinicopathological associations, immune pathway enrichment, tumor-reactive T-cell signature scores, immune cell composition, CD8 T-cell phenotype, stromal CD3/CD8/CD68 infiltration</t>
  </si>
  <si>
    <t>Dual-pathologist IHC scoring; Kaplan-Meier; log-rank test; univariate and multivariable Cox regression; Mann-Whitney U; chi-squared test; DESeq2 differential expression; GO over-representation analysis; GSVA tumor-reactive signature scoring; TIMER2 immune estimation; Seurat integration/clustering; SCINA annotation; UCell macrophage polarization scoring; FindMarkers; ProjecTILs; CytoSig; Pearson correlation</t>
  </si>
  <si>
    <t>Univariate Cox: MSLN-high protein expression associated with reduced hazard for relapse-free survival (HR 0.571, 95% CI 0.343–0.951, p=0.031) in TMA cohort</t>
  </si>
  <si>
    <t>Multivariable Cox for RFS adjusted for age, sex, and tumor stage showed non-significant trend favoring MSLN-high tumors (HR 0.618, 95% CI 0.332–1.147, p=0.127); no significant OS/RFS association in RNA-seq cohorts</t>
  </si>
  <si>
    <t>Age, sex, and tumor stage</t>
  </si>
  <si>
    <t>Partial validation only</t>
  </si>
  <si>
    <t>Biological validation across independent human and mouse transcriptomic datasets plus exploratory FFPE immune staining cohort; no formal independent prognostic validation cohort for protein-based survival model</t>
  </si>
  <si>
    <t>High MSLN protein expression was associated with longer relapse-free survival in an Australian PDAC cohort, while high MSLN transcript/protein was also linked to an immunosuppressive tumor landscape characterized by reduced CD8 T-cell infiltration/activity and M2-skewed macrophage features</t>
  </si>
  <si>
    <t>MSLN may have dual relevance as a prognostic/contextual biomarker and as a treatment-selection biomarker for MSLN-targeted therapy versus immunotherapy; high MSLN may mark CD8-poor tumors with distinct immune contexture</t>
  </si>
  <si>
    <t>Small Australian TMA cohort; limited chemotherapy/resection-margin covariates; protein and transcript results were discordant; FFPE immune validation sample very small (n=10); retrospective design; exploratory immune deconvolution discrepancies across algorithms; no mechanistic causal validation</t>
  </si>
  <si>
    <t>MSLN is clinically and biologically relevant in PDAC, with protein-level high expression associated with improved relapse-free survival in this Australian cohort but also with an immunosuppressive microenvironment and reduced CD8 T-cell infiltration, supporting further validation as a context-dependent biomarker for prognosis and therapy selection</t>
  </si>
  <si>
    <t>Retrospective single-center cross-platform analytical validation study with independent prospective trial cohort comparison</t>
  </si>
  <si>
    <t>Retrospective cohort from a single center (PDAC patients sequenced with Tempus xT/xR exome-capture RNA-seq and matched whole-transcriptome RNA-seq from the same archival blocks); independent PANCREAS trial cohort (NCT04683315) with matched NanoString and whole-transcriptome RNA-seq</t>
  </si>
  <si>
    <t>79 matched retrospective samples for whole-transcriptome vs exome-capture comparison; 40 matched PANCREAS trial samples for whole-transcriptome vs NanoString comparison</t>
  </si>
  <si>
    <t>79 in retrospective matched platform comparison; 40 in trial-based matched platform comparison</t>
  </si>
  <si>
    <t>PDAC, mixed clinical stages/settings; exact stage distribution not specified in excerpt</t>
  </si>
  <si>
    <t>Human PDAC patients from a retrospective real-world cohort and an independent prospective trial cohort with matched tumor samples processed on different transcriptomic platforms</t>
  </si>
  <si>
    <t>Transcriptomics / gene-expression classifier validation</t>
  </si>
  <si>
    <t>Whole-transcriptome RNA-seq, commercial exome-capture RNA-seq (Tempus xT/xR), and NanoString nCounter PurIST assay</t>
  </si>
  <si>
    <t>PurIST molecular subtype classifier (basal-like vs classical) based on 8 top-scoring gene pairs</t>
  </si>
  <si>
    <t>Whole-transcriptome RNA-seq vs exome-capture RNA-seq; whole-transcriptome RNA-seq vs NanoString nCounter</t>
  </si>
  <si>
    <t>No biological cutoff for biomarker discovery; PurIST classifier and basal-like probability threshold applied per published algorithm</t>
  </si>
  <si>
    <t>Overall survival (OS) and analytical agreement of subtype classification across platforms</t>
  </si>
  <si>
    <t>Progression-free survival (PFS), basal-like probability concordance, top-scoring pair switching, platform-dependent prognostic discrimination, tumor-purity association</t>
  </si>
  <si>
    <t>Cohen’s kappa; confusion matrix accuracy; paired Wilcoxon signed-rank test; binomial test; Pearson correlation; Kaplan-Meier; log-rank test; Cox proportional hazards model; log-likelihood comparison; heatmaps and Sankey diagrams</t>
  </si>
  <si>
    <t>Whole-transcriptome-defined basal-like subtype associated with markedly shorter OS (median 12 vs 33 months; HR 6.13, 95% CI 2.52–14.9); exome-capture-defined basal-like subtype showed only non-significant OS difference (median 22 vs 35 months; HR 1.73, 95% CI 0.98–3.08)</t>
  </si>
  <si>
    <t>Not a clinicopathologic multivariable prognostic biomarker model; Cox analyses evaluated subtype-associated mortality risk rather than an adjusted molecular model</t>
  </si>
  <si>
    <t>None clearly specified for subtype prognostic comparisons beyond platform-based analyses; tumor purity assessed separately by ESTIMATE/DECODER</t>
  </si>
  <si>
    <t>Yes, but as analytical/platform validation rather than external clinical prognostic validation</t>
  </si>
  <si>
    <t>Independent PANCREAS trial cohort (n=40) used for NanoString vs whole-transcriptome comparison; no external validation for exome-capture prognostic performance</t>
  </si>
  <si>
    <t>Exome-capture RNA-seq overcalled basal-like PurIST subtype relative to whole-transcriptome RNA-seq (81% agreement, kappa 0.402), whereas NanoString showed high concordance with whole-transcriptome RNA-seq (95% agreement, kappa 0.722)</t>
  </si>
  <si>
    <t>The study is highly relevant for precision oncology implementation because platform choice materially altered subtype assignment and weakened prognostic discrimination, implying risk of treatment misallocation if PurIST is applied on inadequately validated exome-capture assays</t>
  </si>
  <si>
    <t>Small sample size; low basal-like prevalence (9%) in retrospective cohort; single-center retrospective design; limited survival power; lack of pathology-based tumor-cellularity estimates in retrospective cohort; PANCREAS outcomes not yet available; no retrained exome-capture-specific model tested</t>
  </si>
  <si>
    <t>PurIST is robust between whole-transcriptome RNA-seq and NanoString but should be used with caution on exome-capture RNA-seq, where cross-platform discordance and basal-like overcalling reduce prognostic validity and may adversely affect clinical decision-making</t>
  </si>
  <si>
    <t>Prospective nationwide observational cohort study with integrated whole-genome and transcriptome profiling for prognostic modeling in metastatic PDAC</t>
  </si>
  <si>
    <t>CPCT-02 Dutch nationwide cohort; additional exploratory samples from DRUP, ACTIN, and WIDE studies; RNA-seq and WGS data generated by Hartwig Medical Foundation</t>
  </si>
  <si>
    <t>253 patients considered for WGS; 148 with successful WGS; 108 FOLFIRINOX-treated patients in main prognostic cohort; 159 total samples used for broader exploratory genomic/transcriptomic analyses</t>
  </si>
  <si>
    <t>108 FOLFIRINOX-treated patients with successful WGS in pretreatment biopsies; 83 complete cases in multivariable integrated molecular model</t>
  </si>
  <si>
    <t>Primarily metastatic PDAC; 96.3% metastatic and 2.8% locally advanced in FOLFIRINOX cohort</t>
  </si>
  <si>
    <t>Human patients with metastatic or locally advanced PDAC intending to start first-line FOLFIRINOX in a real-world Dutch national cohort</t>
  </si>
  <si>
    <t>Genomics + transcriptomics (WGS + bulk RNA-seq)</t>
  </si>
  <si>
    <t>Whole-genome sequencing (BWA/Strelka/Manta/PURPLE/CHORD/MSIseq) and bulk RNA-seq (KAPA RiboErase, Isofox; transcriptome-based classifiers including Moffitt)</t>
  </si>
  <si>
    <t>KRAS mutational status as key biomarker; integrated molecular classifier of KRAS wild-type vs KRAS-mutant classical vs KRAS-mutant basal-like; exploratory HRD and other somatic mutations</t>
  </si>
  <si>
    <t>KRAS wild-type vs KRAS mutant; HRD vs HRP; transcriptome-based classical vs basal-like vs classifier-negative subgroups</t>
  </si>
  <si>
    <t>No single biomarker cutoff; molecular stratification based on WGS-defined KRAS status, CHORD-defined HRD, and transcriptome-based subtype classification</t>
  </si>
  <si>
    <t>Overall survival (OS) from start of FOLFIRINOX</t>
  </si>
  <si>
    <t>Progression-free survival (PFS), objective response rate (ORR), disease control rate (DCR), targetable alterations, subtype enrichment, classifier-negative biology, multivariable prognostic modeling</t>
  </si>
  <si>
    <t>Kaplan-Meier; log-rank test; univariable and multivariable Cox regression; likelihood ratio tests; Lasso-penalized Cox regression; differential gene expression; gene-set correlation; GO analysis; interaction testing; time-varying Cox models with Schoenfeld residual checks</t>
  </si>
  <si>
    <t>Univariable Cox: KRAS mutation associated with shorter OS (HR 3.77, 95% CI 1.51–9.44, p=0.005); HRD not significant; TP53 borderline; time-varying effect observed for CDKN2A</t>
  </si>
  <si>
    <t>Multivariable Cox showed molecular subgroup remained independently associated with OS: KRAS-mutant classical vs KRAS-mutant basal-like HR 0.41 (95% CI 0.20–0.85, p=0.0169); KRAS wild-type vs KRAS-mutant basal-like HR 0.19 (95% CI 0.06–0.57, p=0.0032); HRD did not improve the model</t>
  </si>
  <si>
    <t>Age, sex, stage, only lymph node metastases, peritoneal metastases, liver metastases, number of metastatic sites</t>
  </si>
  <si>
    <t>Yes, but mainly internal/prospective cohort validation of integrated modeling rather than external independent cohort validation</t>
  </si>
  <si>
    <t>No separate external validation cohort; exploratory non-FOLFIRINOX and additional nationwide samples used for biology/targetability analyses but not formal external prognostic validation</t>
  </si>
  <si>
    <t>KRAS wild-type tumors formed a distinct subgroup (12%) with longer OS on FOLFIRINOX (17.7 vs 7.8 months), more targetable alterations (42% vs 17%), and transcriptomic enrichment for a classifier-negative/neural-like program rather than classical or basal-like states</t>
  </si>
  <si>
    <t>KRAS testing before RNA-based subtyping improves prognostic stratification and may help counsel patients on expected FOLFIRINOX benefit while identifying candidates for matched targeted therapy</t>
  </si>
  <si>
    <t>No external validation cohort; modest sample size, especially HRD and KRAS wild-type subsets; missing clinical variables such as performance status and germline data; non-FOLFIRINOX group too heterogeneous for predictive comparisons; generalizability may be limited outside the Netherlands</t>
  </si>
  <si>
    <t>KRAS wild-type PDAC is a biologically distinct, better-prognosis subgroup that does not fit standard basal/classical RNA classifiers, and integrating KRAS status with transcriptome subtype yields three prognostic molecular subgroups that outperform RNA-only classification for FOLFIRINOX-treated metastatic PDAC</t>
  </si>
  <si>
    <t>Hypothesis-driven multi-cohort genetic epidemiology and multi-omics study evaluating complement system (CS)-related genes in PDAC risk, prognosis, and immune infiltration</t>
  </si>
  <si>
    <t>PanGenEU case-control study (Europe) and UK Biobank for genetic susceptibility; TCGA, ICGC-CA, and ICGC-AU for transcriptomic and survival validation</t>
  </si>
  <si>
    <t>PanGenEU and UK Biobank include thousands of individuals (exact SNP-level analysis: ~197,050 SNPs PanGenEU, ~183,849 UKB; 5,932 SNPs meta-analyzed); survival cohorts: TCGA n=134, PanGenEU n=122, ICGC-CA n=160, ICGC-AU n=86</t>
  </si>
  <si>
    <t>Sample sizes vary by analysis: genetic risk (PanGenEU + UKB large cohorts), survival/meta-analysis (~500 patients across TCGA/ICGC/PanGenEU)</t>
  </si>
  <si>
    <t>Mixed PDAC stages; PanGenEU enriched for advanced stage III–IV; TCGA shows shorter survival</t>
  </si>
  <si>
    <t>Human PDAC patients from European ancestry populations; case-control (risk) and cohort (survival) designs</t>
  </si>
  <si>
    <t>Genomics + transcriptomics + immunogenomics</t>
  </si>
  <si>
    <t>SNP genotyping/imputation (GWAS-scale), SKAT-O gene-based testing, RNA-seq (TCGA/ICGC), immune deconvolution (CIBERSORTx, Thorsson), eQTL/sQTL (GTEx), colocalization (FUMA, DisGeNET)</t>
  </si>
  <si>
    <t>Complement system-related genes (111 genes); key findings: FCN1, PLAT (risk); IGHG3, IGHM, IGKC, F2R, F2RL2, CFI, A2M, C4A (favorable prognosis); FGA, FGG, SERPINE1, F3 (poor prognosis); derived gene signatures (Signature 1 protective, Signature 2 adverse)</t>
  </si>
  <si>
    <t>High vs low gene expression (median split); SNP carriers vs non-carriers; gene-based burden via SKAT-O; immune infiltration high vs low expression groups</t>
  </si>
  <si>
    <t>No single universal cutoff; median-based dichotomization for gene expression; SKAT-O gene-level significance (FDR-adjusted); SNP-level logistic regression with FDR correction</t>
  </si>
  <si>
    <t>Overall survival (OS) in PDAC patients</t>
  </si>
  <si>
    <t>PDAC risk (OR), immune infiltration profiles (CD8+, Th1, B cells, Tregs), gene expression signatures, pathway enrichment, eQTL/sQTL effects</t>
  </si>
  <si>
    <t>Logistic regression (risk); meta-analysis (random effects); SKAT-O gene-based testing; Cox proportional hazards models; gene expression meta-analysis; Wilcoxon rank-sum tests; FDR (Benjamini-Hochberg); colocalization analysis; enrichment analysis (FUMA, GO)</t>
  </si>
  <si>
    <t>No SNP remained significant after FDR; nominal associations observed (e.g., F13A1, A2M, CFH SNPs); gene-based SKAT-O identified FCN1 (adj P=9.9e-3) and PLAT (adj P=1.56e-2) as PDAC risk genes</t>
  </si>
  <si>
    <t>Multivariable Cox not explicitly emphasized; meta-analysis Cox models showed significant association between gene expression and OS: protective signature HR=0.68 (P=4.0e-4); adverse genes associated with worse OS (e.g., SERPINE1, FGA, FGG, F3)</t>
  </si>
  <si>
    <t>Adjusted for age, sex, tumor stage, ancestry principal components, region (PanGenEU), genotyping variables (UKB)</t>
  </si>
  <si>
    <t>Yes, strong multi-cohort validation across independent datasets (PanGenEU, UK Biobank, TCGA, ICGC-CA, ICGC-AU)</t>
  </si>
  <si>
    <t>External validation cohorts: UK Biobank (risk), TCGA and ICGC datasets (prognosis and expression validation)</t>
  </si>
  <si>
    <t>CS-related genes influence PDAC susceptibility (FCN1, PLAT) and define prognostic immune-associated subgroups; high expression of immunoglobulin/complement genes correlates with improved survival and CD8+/Th1 infiltration, whereas coagulation-related genes correlate with immunosuppression and worse survival</t>
  </si>
  <si>
    <t>CS-related gene signatures may enable risk stratification, early detection, and immunotherapy-oriented patient selection; highlights immune microenvironment as mediator of prognosis</t>
  </si>
  <si>
    <t>SNP associations weak after multiple testing; limited to European ancestry; small effect sizes; heterogeneity across cohorts; reliance on in silico analyses; lack of mechanistic validation</t>
  </si>
  <si>
    <t>This study identifies complement system-related genes as contributors to PDAC risk and prognosis, linking genetic variation and gene expression to immune infiltration patterns, and proposes clinically relevant prognostic gene signatures that warrant further validation</t>
  </si>
  <si>
    <t>Retrospective single-institution translational biomarker study with immunohistochemical tumor profiling and public-dataset validation</t>
  </si>
  <si>
    <t>Seoul National University Bundang Hospital surgical PDAC cohort (2003–2024); validation using TCGA, GTEx, and CPTAC</t>
  </si>
  <si>
    <t>117 surgically treated pancreatic malignancy cases initially screened; 93 PDAC cases included after exclusions; validation datasets: TCGA tumor n=179, GTEx normal n=171, CPTAC normal n=74, CPTAC tumor n=137</t>
  </si>
  <si>
    <t>93 PDAC patients in primary IHC prognostic cohort</t>
  </si>
  <si>
    <t>Resectable and borderline resectable PDAC only; advanced/metastatic and neoadjuvant-treated cases excluded</t>
  </si>
  <si>
    <t>Human patients with surgically resected PDAC from a single-center Korean cohort</t>
  </si>
  <si>
    <t>Protein expression by immunohistochemistry with transcript/protein in silico validation</t>
  </si>
  <si>
    <t>IHC using rabbit polyclonal anti-PAUF antibody (PBP1510/PAUF recombinant antibody); public transcriptomic/proteomic datasets via GEPIA and UALCAN</t>
  </si>
  <si>
    <t>PAUF (pancreatic adenocarcinoma upregulated factor; ZG16B-related protein product)</t>
  </si>
  <si>
    <t>PAUF-high vs PAUF-low tumors</t>
  </si>
  <si>
    <t>5% positivity cutoff derived from Kaplan-Meier/maximal chi-square approach; PAUF-low = intensity 0 or 1–4% staining, PAUF-high = intensity 1+/2+ with &gt;5% staining</t>
  </si>
  <si>
    <t>Lymph node metastasis, clinicopathological associations, transcript/protein differential expression versus normal pancreas, exploratory stage-related mRNA differences</t>
  </si>
  <si>
    <t>Maximum chi-square cutoff determination in R; chi-square/clinicopathological association testing; Kaplan-Meier survival analysis; log-rank test; multivariable Cox regression</t>
  </si>
  <si>
    <t>IHC high PAUF associated with lymph node metastasis (78.4% vs 42.1% in node-negative distribution context, P=0.0019); Kaplan-Meier showed shorter OS in PAUF-high vs PAUF-low (18.4 vs 32.7 months, P=0.032)</t>
  </si>
  <si>
    <t>Multivariable Cox: high PAUF independently associated with poorer OS (HR 2.05, 95% CI 1.19–3.53, P=0.009); poorly differentiated histology HR 2.47 (P=0.004); adjuvant therapy protective HR 0.39 (P=0.001)</t>
  </si>
  <si>
    <t>Age, tumor location, stage (RPC vs BRPC), histology, resection margin, nodal status, adjuvant therapy, CA19-9</t>
  </si>
  <si>
    <t>Public validation through TCGA/GTEx (mRNA) and CPTAC (protein), but no external clinical IHC cohort</t>
  </si>
  <si>
    <t>PAUF is overexpressed in PDAC, strongly associated with nodal metastasis, and high protein expression predicts shorter survival; transcript overexpression was confirmed, but only protein-level expression showed prognostic significance</t>
  </si>
  <si>
    <t>PAUF may be useful for postoperative risk stratification, identifying aggressive disease, and prioritizing patients for closer monitoring or future PAUF-targeted therapies</t>
  </si>
  <si>
    <t>Single-center retrospective design; modest sample size; no external clinical validation cohort; no interobserver variability assessment; limited ethnic/geographic diversity; excluded advanced/metastatic cases; no mechanistic functional validation</t>
  </si>
  <si>
    <t>High PAUF protein expression is a promising independent adverse prognostic biomarker in resected/borderline resectable PDAC and is linked to nodal spread, supporting further multicenter and mechanistic validation</t>
  </si>
  <si>
    <t>Integrative bioinformatics multi-omics study with prognostic modeling and single-cell validation</t>
  </si>
  <si>
    <t>Public databases: TCGA-PAAD (n=178 tumors, 4 normal), GEO datasets GSE71729 (145 tumors/46 normal), GSE57495 (n=63 validation), GSE155698 (single-cell); HPA; GDSC; clinical RT-qPCR validation cohort (n=10)</t>
  </si>
  <si>
    <t>TCGA: 178 tumor samples; GEO discovery: 145 tumors/46 normal; validation cohort: 63 tumors; scRNA-seq: 35,619 cells after QC; RT-qPCR: 5 tumor vs 5 normal samples</t>
  </si>
  <si>
    <t>178 patients (TCGA-PAAD primary cohort)</t>
  </si>
  <si>
    <t>All PAAD stages included (TCGA-based, mixed stages)</t>
  </si>
  <si>
    <t>Human transcriptomic datasets + limited clinical tissue validation</t>
  </si>
  <si>
    <t>Transcriptomics (bulk RNA-seq), single-cell RNA-seq, in silico multi-omics, RT-qPCR validation</t>
  </si>
  <si>
    <t>TCGAbiolinks, limma, glmnet (LASSO), survival/survminer, GSVA/GSEA, ESTIMATE, XCell, maftools, CellChat, monocle, pRRophetic</t>
  </si>
  <si>
    <t>Six BA-related prognostic genes: SERPINB5, CALU, TFRC, LY6D, SFRP1, GBP2</t>
  </si>
  <si>
    <t>High-risk group (HRG) vs low-risk group (LRG) based on risk score (RS)</t>
  </si>
  <si>
    <t>LASSO-derived RS cutoff (TCGA RS=2.1343145; validation RS=5.84789)</t>
  </si>
  <si>
    <t>Immune infiltration, pathway enrichment, tumor mutation burden (TMB), drug sensitivity (IC50), single-cell expression dynamics, cell communication, pseudotime trajectory</t>
  </si>
  <si>
    <t>Differential expression (limma); univariable Cox; PH test; LASSO regression; Kaplan-Meier; ROC/AUC; GSVA/GSEA; Wilcoxon; Spearman correlation; mutation analysis; drug sensitivity modeling</t>
  </si>
  <si>
    <t>Univariable Cox identified 13 genes significantly associated with survival (HR≠1, p&lt;0.05); most genes (SERPINB5, CALU, TFRC, LY6D, GBP2) associated with worse prognosis; SFRP1 protective</t>
  </si>
  <si>
    <t>Multivariable Cox: RS (HR=3.567, p&lt;0.05) and N stage (HR=1.69, p&lt;0.05) independent prognostic factors; RS strongly predictive of OS</t>
  </si>
  <si>
    <t>Yes (internal + external dataset validation)</t>
  </si>
  <si>
    <t>GSE57495 external validation cohort; RT-qPCR small clinical validation</t>
  </si>
  <si>
    <t>6-gene BA-related signature robustly predicts survival; high RS associated with worse OS, higher TMB, immune alterations, and differential drug sensitivity</t>
  </si>
  <si>
    <t>RS model may guide risk stratification, treatment selection, and personalized therapy (e.g., chemo sensitivity, immune context)</t>
  </si>
  <si>
    <t>Limited sample size in validation; lack of functional mechanistic validation; reliance on public datasets; heterogeneity; limited clinical cohort (n=10 RT-qPCR)</t>
  </si>
  <si>
    <t>BA-related gene signature provides novel metabolic-immune prognostic framework in PAAD and highlights interaction between metabolism, immunity, and tumor progression</t>
  </si>
  <si>
    <t>Integrative multi-omics + Mendelian randomization + in vitro/in vivo functional study</t>
  </si>
  <si>
    <t>TCGA-PAAD (n=178 tumors), GTEx (n=171 normal), single-cell dataset GSE154778 (TISCH), GWAS (IEU OpenGWAS), in vitro cell lines (PANC-1, BxPC-3), in vivo mouse xenografts</t>
  </si>
  <si>
    <t>TCGA: 178 tumors; GTEx: 171 normal; scRNA-seq dataset; GWAS SNPs; experimental validation (cell lines + mice)</t>
  </si>
  <si>
    <t>178 patients (TCGA cohort)</t>
  </si>
  <si>
    <t>Human datasets + experimental validation (cell lines, mouse model)</t>
  </si>
  <si>
    <t>Transcriptomics, single-cell RNA-seq, Mendelian randomization, functional assays (in vitro/in vivo)</t>
  </si>
  <si>
    <t>limma, survival/survminer, immunedeconv, TwoSampleMR, Seurat, clusterProfiler</t>
  </si>
  <si>
    <t>TIPARP (PARP7) expression</t>
  </si>
  <si>
    <t>High vs low expression (median split)</t>
  </si>
  <si>
    <t>Median expression cutoff</t>
  </si>
  <si>
    <t>PFS, DSS, DFI, immune infiltration, immune checkpoint correlation, pathway enrichment, tumor growth (in vivo), proliferation/migration (in vitro)</t>
  </si>
  <si>
    <t>Differential expression (limma); Kaplan-Meier; univariable &amp; multivariable Cox; MR (IVW, MR-Egger); immune deconvolution; functional assays</t>
  </si>
  <si>
    <t>Univariable: high TIPARP associated with worse OS, PFS, DSS, DFI (p&lt;0.05)</t>
  </si>
  <si>
    <t>Multivariable: TIPARP independent prognostic factor (adjusted for age, sex, grade, stage); included in nomogram (C-index=0.606)</t>
  </si>
  <si>
    <t>Age, sex, tumor grade, stage, pN stage</t>
  </si>
  <si>
    <t>Yes (multi-level validation: TCGA + scRNA + MR + functional assays)</t>
  </si>
  <si>
    <t>No independent external cohort (but MR + experimental validation performed)</t>
  </si>
  <si>
    <t>TIPARP overexpression promotes proliferation, invasion, migration; knockdown suppresses tumor growth; MR shows causal association (OR=1.51, p=0.008)</t>
  </si>
  <si>
    <t>Strong translational potential as biomarker + therapeutic target (PARP7 inhibitors, immunotherapy combinations)</t>
  </si>
  <si>
    <t>Lack of large external clinical validation cohort; moderate predictive power (C-index ~0.6); retrospective data integration</t>
  </si>
  <si>
    <t>TIPARP is an oncogenic driver and immune-modulating biomarker in PAAD, linking tumor progression with immune evasion and representing a promising therapeutic target</t>
  </si>
  <si>
    <t>Integrative single-cell and bulk transcriptomic study with prognostic model development, multi-cohort validation, and in vitro functional validation</t>
  </si>
  <si>
    <t>GEO single-cell dataset GSE205049 (9 pancreatic cancer + 9 normal tissues); bulk RNA-seq/microarray cohorts from TCGA, ICGC, GEO, and ArrayExpress including GSE57495, GSE28735, GSE62452, MTAB-6134, TCGA, ICGC-CA, and ICGC-AU; BEST platform; cell lines H6C7, BxPC-3, PANC-1, CFPAC-1</t>
  </si>
  <si>
    <t>930 pancreatic cancer patients across integrated bulk cohorts; single-cell dataset from 18 tissues; in vitro validation in pancreatic cell lines</t>
  </si>
  <si>
    <t>930 bulk tumor samples with survival/clinical data for prognostic modeling</t>
  </si>
  <si>
    <t>Mixed pancreatic cancer/PDAC stages across public cohorts</t>
  </si>
  <si>
    <t>Human pancreatic cancer public datasets with experimental cell-line validation</t>
  </si>
  <si>
    <t>Single-cell transcriptomics + bulk transcriptomics + in vitro molecular validation</t>
  </si>
  <si>
    <t>Seurat/SCTransform single-cell pipeline; NMF clustering; GSVA/ESTIMATE; TIMER/CIBERSORT/QUANTISEQ/MCPcounter/xCell/EPIC; LASSO-Cox; random forest; qRT-PCR; wound-healing and CCK-8 assays</t>
  </si>
  <si>
    <t>Six-gene GSH metabolism-related prognostic signature: GSTA5, PGD, IDH2, GSTA4, GPX2, GPX3; key highlighted gene: GSTA4</t>
  </si>
  <si>
    <t>High-risk vs low-risk score groups; NMF molecular subtypes C1 vs C2</t>
  </si>
  <si>
    <t>LASSO-derived risk-score cutoff; cohort-specific split into high-risk and low-risk groups</t>
  </si>
  <si>
    <t>Immune/stromal scores, immune infiltration, immune checkpoint expression, pathway enrichment, drug sensitivity, GSTA4 clinicopathologic associations, proliferation and migration assays</t>
  </si>
  <si>
    <t>NMF clustering; GSVA; ESTIMATE; multiple immune deconvolution algorithms; LASSO-Cox regression; Kaplan-Meier; ROC/AUC; random forest; Wilcoxon tests; qRT-PCR; overexpression functional assays</t>
  </si>
  <si>
    <t>C2 subtype showed worse survival than C1; high-risk group consistently had poorer prognosis across training and validation cohorts</t>
  </si>
  <si>
    <t>Six-gene prognostic model validated across cohorts; 3-year AUC in training cohort 0.714 and &gt;0.6 in validation sets; model stratified patients into high- and low-risk groups with significant survival differences</t>
  </si>
  <si>
    <t>Not clearly specified as a clinicopathologic multivariable model; model-focused validation emphasized rather than explicit adjusted clinical Cox for each gene</t>
  </si>
  <si>
    <t>Internal split-sample plus three validation cohorts; extensive external validation across TCGA/GEO/ArrayExpress/ICGC datasets</t>
  </si>
  <si>
    <t>GSH metabolism-related signature robustly identified high-risk pancreatic cancer patients; GSTA4 was downregulated in tumors and higher expression consistently predicted better survival across multiple cohorts</t>
  </si>
  <si>
    <t>Provides a potentially useful risk stratification tool and identifies GSTA4 as a candidate therapeutic and prognostic target linked to redox metabolism, metastasis biology, and treatment sensitivity</t>
  </si>
  <si>
    <t>Limited mechanistic depth; no in vivo validation; model stability still needs further external prospective confirmation; some terminology mixes PC/PAAD; inconsistencies in biological interpretation of some genes; mechanism of GSTA4 downregulation unresolved</t>
  </si>
  <si>
    <t>This study identifies a six-gene glutathione metabolism-related prognostic signature in pancreatic cancer and highlights GSTA4 as a downregulated protective factor that suppresses proliferation and migration, supporting its potential as a prognostic biomarker and therapeutic target</t>
  </si>
  <si>
    <t>Integrative transcriptomic discovery and in silico drug-repurposing study with molecular docking and molecular dynamics validation</t>
  </si>
  <si>
    <t>GEO datasets GSE149103 (HPNE, PANC-1, CAPAN-1 cell lines) and GSE63124 (metastatic pancreatic cancer tissues from lung, liver, peritoneum); TCGA/GTEx via GEPIA; HPA; cBioPortal; TIMER2.0; DrugBank; ChEMBL; STITCH; AlphaFold/CavityPlus</t>
  </si>
  <si>
    <t>Cell-line RNA-seq plus metastatic tissue RNA-seq discovery datasets; TCGA PAAD cohort n=179 for clinicogenomic correlations</t>
  </si>
  <si>
    <t>Not a single unified clinical training cohort; discovery based on public RNA-seq datasets and TCGA PAAD cohort for survival/correlation analyses</t>
  </si>
  <si>
    <t>Mixed PAAD stages; metastatic focus with stage-specific analysis showing highest ANKRD22 in stage IV</t>
  </si>
  <si>
    <t>Human pancreatic cancer cell lines, metastatic tissue datasets, and TCGA PAAD clinical cohort</t>
  </si>
  <si>
    <t>Transcriptomics + in silico structural biology / drug repurposing</t>
  </si>
  <si>
    <t>RNA-seq differential expression pipeline (FastQC, Trimmomatic, Hisat2, FeatureCounts, limma); GEPIA survival/stage analysis; HPA IHC; TIMER2.0 correlations; cBioPortal mutation analyses; GSEA/IPA; DrugBank/ChEMBL/STITCH; molecular docking; molecular dynamics</t>
  </si>
  <si>
    <t>ANKRD22 (key target gene); exploratory drug candidate: fostamatinib via RIPK4/SYK-related network</t>
  </si>
  <si>
    <t>High vs low ANKRD22 expression; metastatic vs non-metastatic comparisons; co-expression with KRAS/TP53 mutant status</t>
  </si>
  <si>
    <t>Median cutoff in GEPIA survival analyses for high vs low ANKRD22 expression</t>
  </si>
  <si>
    <t>Stage-specific expression, protein expression, correlation with KRAS/TP53 mutations, pathway enrichment, candidate drug-target interaction, docking stability</t>
  </si>
  <si>
    <t>limma differential expression; Venn overlap; Kaplan-Meier/Mantel-Cox; one-way ANOVA; Wilcoxon; GSEA; IPA; correlation analyses; molecular docking; MD simulation; MM/GBSA</t>
  </si>
  <si>
    <t>High ANKRD22 expression associated with poorer OS in PAAD (HR 1.7, p=0.0082); expression increased with tumor stage and was highest in stage IV</t>
  </si>
  <si>
    <t>No formal multivariable Cox model reported; prognostic evidence based on Kaplan-Meier/HR from public cohort and co-expression subgroup analyses</t>
  </si>
  <si>
    <t>Not clearly adjusted for clinicopathologic covariates</t>
  </si>
  <si>
    <t>No formal external validation of a prognostic model</t>
  </si>
  <si>
    <t>Validation limited to cross-dataset concordance (RNA expression, HPA protein expression, TCGA mutation/survival analyses); no independent clinical cohort</t>
  </si>
  <si>
    <t>ANKRD22 was consistently upregulated in metastatic and pancreatic cancer datasets, associated with worse survival, enriched in KRAS-dependent and cell-cycle/metastasis pathways, and may be targetable indirectly by fostamatinib</t>
  </si>
  <si>
    <t>ANKRD22 may represent a theragnostic marker for metastatic pancreatic cancer and suggests a repurposing opportunity for fostamatinib, especially in KRAS/TP53-altered disease</t>
  </si>
  <si>
    <t>Mainly in silico; no wet-lab functional validation of ANKRD22 or fostamatinib in pancreatic cancer; modest correlation strengths with RIPK4/SYK; small discovery datasets; no multivariable survival model; no clinical drug-response validation</t>
  </si>
  <si>
    <t>This study identifies ANKRD22 as a candidate oncogenic and metastatic biomarker in pancreatic cancer, strongly linked to KRAS/TP53-altered aggressive disease, and proposes fostamatinib as a plausible repurposed therapeutic candidate based on network, docking, and dynamics analyses</t>
  </si>
  <si>
    <t>Retrospective clinicopathologic cohort study with TCGA transcriptomic validation and immune/mutation/drug-sensitivity bioinformatics analysis</t>
  </si>
  <si>
    <t>Clinical cohort from First Affiliated Hospital of Chongqing Medical University (CQMU, 2017–2023) plus TCGA-PAAD RNA-seq and clinical data</t>
  </si>
  <si>
    <t>CQMU cohort: 65 surgically treated PDAC patients; TCGA cohort: 143 PDAC patients with survival data and 147 with RNA-seq</t>
  </si>
  <si>
    <t>Clinical cohort n=65; TCGA survival cohort n=143</t>
  </si>
  <si>
    <t>Mixed resected PDAC stages; mainly surgically treated patients</t>
  </si>
  <si>
    <t>Human PDAC clinical cohort + public transcriptomic validation cohort</t>
  </si>
  <si>
    <t>Histopathology, immunohistochemistry, bulk RNA-seq bioinformatics, immune deconvolution, mutation analysis, drug sensitivity analysis</t>
  </si>
  <si>
    <t>H&amp;E for intratumoral TLS identification; IHC for CD3/CD4/CD8/PD-L1; edgeR; clusterProfiler; GSEA; ESTIMATE; GSVA/ssGSEA; CIBERSORT; maftools; pRRophetic; TIDE</t>
  </si>
  <si>
    <t>Tertiary lymphoid structures (TLS), specifically intratumoral TLS (iTLS)</t>
  </si>
  <si>
    <t>iTLS+ vs iTLS−</t>
  </si>
  <si>
    <t>Pathology-based binary classification according to presence or absence of intratumoral TLS</t>
  </si>
  <si>
    <t>Recurrence-free survival (RFS), immune infiltration, gene expression differences, pathway enrichment, mutation patterns, small-molecule drug sensitivity, predicted immunotherapy response</t>
  </si>
  <si>
    <t>Kaplan-Meier; univariate and multivariate Cox regression; edgeR differential expression; GO/KEGG/GSEA; ESTIMATE; ssGSEA; CIBERSORT; maftools; pRRophetic; TIDE</t>
  </si>
  <si>
    <t>In CQMU cohort, iTLS associated with better OS (univariate p=0.044) and better RFS (p=0.012); in TCGA cohort, iTLS associated with better OS (p=0.046)</t>
  </si>
  <si>
    <t>Multivariate Cox: CQMU OS HR 0.407 (95% CI 0.180–0.921, p=0.031); CQMU RFS HR 0.407 (95% CI 0.145–0.738, p=0.007); TCGA OS HR 0.528 (95% CI 0.307–0.908, p=0.021)</t>
  </si>
  <si>
    <t>Adjusted for clinicopathologic covariates in multivariable Cox (including nodal status/resection-related factors depending on cohort)</t>
  </si>
  <si>
    <t>Validation in independent TCGA cohort</t>
  </si>
  <si>
    <t>iTLS+ patients had significantly better survival and showed higher B-cell, T-cell, and plasma-cell infiltration, whereas TLS− tumors were enriched for proliferative/mitotic pathways and had higher TP53 mutation frequency</t>
  </si>
  <si>
    <t>TLS may serve as a practical histopathologic prognostic biomarker and may help stratify PDAC by immune contexture and therapeutic sensitivity</t>
  </si>
  <si>
    <t>Retrospective design; modest sample size in local cohort; TLS scoring based on pathology may have observer dependence; TIDE showed no immunotherapy-response difference despite immune differences; no mechanistic experimental validation of TLS function</t>
  </si>
  <si>
    <t>This study supports intratumoral TLS as an independent favorable prognostic biomarker in PDAC, associated with a more immune-active tumor microenvironment, lower proliferative signaling, and distinct mutation/drug-sensitivity profiles</t>
  </si>
  <si>
    <t>Cross-sectional retrospective biomarker study with institutional NGS cohort plus public transcriptomic bioinformatics integration</t>
  </si>
  <si>
    <t>Affiliated Hospital of Hebei University cohort; TCGA PDAC mutation/expression data; GEO GSE189464 gemcitabine-treated PDAC cell-line dataset</t>
  </si>
  <si>
    <t>Institutional cohort: 35 PDAC patients; TCGA subgroup analysis: KRAS G12R n=23, G12V n=30, G12D n=48; GEO: 9 gemcitabine-treated PDAC cell lines</t>
  </si>
  <si>
    <t>Institutional cohort n=35 for clinical/mutation analysis; TCGA/GEO used for downstream gene-expression discovery</t>
  </si>
  <si>
    <t>Stages I–IV in institutional cohort; TCGA analysis restricted to stage III–IV PDAC patients</t>
  </si>
  <si>
    <t>Newly diagnosed PDAC patients treated with gemcitabine-based therapy (AG regimen), plus public PDAC datasets</t>
  </si>
  <si>
    <t>Targeted genomics, bulk transcriptomics, immunohistochemistry, bioinformatics</t>
  </si>
  <si>
    <t>Targeted NGS panel of 520 cancer-related genes; TCGA RNA expression; GEO GSE189464; STRING PPI; Cytoscape/CytoHubba; LinkedOmics; GSEA; TISIDB; IHC</t>
  </si>
  <si>
    <t>KRAS mutation subtype, especially KRAS G12R, and downstream hub gene SERPINA3</t>
  </si>
  <si>
    <t>KRAS G12R vs KRAS G12V/G12D; high vs low SERPINA3 expression</t>
  </si>
  <si>
    <t>KRAS genotypes defined by NGS; high/low gene expression groups for survival analysis (cutoff not explicitly detailed, based on KM analysis platforms)</t>
  </si>
  <si>
    <t>Progression-free survival (PFS)</t>
  </si>
  <si>
    <t>Overall survival (OS), hub gene identification, pathway enrichment, immune infiltration, SERPINA3/CD4 IHC association</t>
  </si>
  <si>
    <t>Descriptive mutation analysis; Kaplan-Meier survival; limma DEG analysis; Venn overlap; STRING PPI; CytoHubba hub-gene extraction; LinkedOmics correlation; GSEA; TISIDB; Mann-Whitney; Pearson correlation</t>
  </si>
  <si>
    <t>KRAS G12R mutation was associated with shorter PFS than KRAS G12V or G12D (p=0.016); SERPINA3 high expression associated with worse OS (p&lt;0.05)</t>
  </si>
  <si>
    <t>No multivariable Cox model reported; prognostic conclusions were based mainly on Kaplan-Meier analyses and correlation analyses</t>
  </si>
  <si>
    <t>Bioinformatic validation across TCGA, GEO, LinkedOmics, TISIDB; IHC validation in KRAS G12R-mutant PDAC tissues</t>
  </si>
  <si>
    <t>KRAS G12R and SERPINA3 overexpression together define a poor-prognosis gemcitabine-related signature in PDAC; SERPINA3 expression positively correlated with KRAS mutation status and inversely with CD4+ T-cell-related immune activity</t>
  </si>
  <si>
    <t>This signature may help predict poor response or shorter benefit from gemcitabine-based treatment and may inform treatment stratification in PDAC</t>
  </si>
  <si>
    <t>Small institutional sample size; cross-sectional/retrospective design; no multivariable survival adjustment; mechanistic link between KRAS G12R, SERPINA3, and CD4+ T cells not experimentally established; predictive value for gemcitabine requires further validation</t>
  </si>
  <si>
    <t>SERPINA3 overexpression together with KRAS G12R was identified as a novel poor-prognosis gene signature for PDAC patients receiving gemcitabine-based treatment, potentially linked to altered CD4+ T-cell activation and KRAS-related signaling</t>
  </si>
  <si>
    <t>Retrospective translational cohort study with digital spatial profiling (DSP), immunohistochemistry, and bioinformatic immune deconvolution</t>
  </si>
  <si>
    <t>Single-center clinical cohort from Seoul National University Bundang Hospital (2017–2019); NanoString GeoMx DSP on TMA; CIBERSORTx/TCGA-style gene-set analyses but primary material from institutional cohort</t>
  </si>
  <si>
    <t>48 resected pancreatic cancer patients total: 24 upfront surgery (UFS) and 24 neoadjuvant FOLFIRINOX followed by surgery (NAT)</t>
  </si>
  <si>
    <t>48 total analyzed; NAT response subgroup: CAP score 2 n=10, CAP score 3 n=14</t>
  </si>
  <si>
    <t>Resectable, borderline resectable, locally advanced, and one metastatic case at presentation; pathology included AJCC 8th edition stages IA–III</t>
  </si>
  <si>
    <t>Mainly surgically resected PDAC patients; comparison of UFS vs NAT and, within NAT, better response (CAP 2) vs poorer response (CAP 3)</t>
  </si>
  <si>
    <t>Digital spatial transcriptomics, immunohistochemistry, immune deconvolution, clinicopathologic survival analysis</t>
  </si>
  <si>
    <t>NanoString GeoMx DSP on TMA; fluorescent markers pan-CK/CD45/alpha-SMA; RNA-seq library prep on NextSeq; standR, edgeR, voom-limma, clusterProfiler, CIBERSORTx, QuPath</t>
  </si>
  <si>
    <t>Microenvironmental/stromal and immune markers including MFAP4, EGR3, KRT8, monocyte infiltration, CD68+ macrophages, CD3/CD4/CD8 T-cell infiltration</t>
  </si>
  <si>
    <t>UFS vs NAT; NAT CAP score 2 vs CAP score 3; high vs low immune-cell infiltration; high vs low IHC density</t>
  </si>
  <si>
    <t>Median cutoffs for immune-cell fractions and IHC densities; DEG significance defined as |log2FC| &gt; 1 and adjusted p &lt; 0.05 (with exploratory relaxed FDR 0.1 in one analysis)</t>
  </si>
  <si>
    <t>Progression-free survival (PFS), NAT response association, stromal/tumor gene expression differences, immune infiltration patterns</t>
  </si>
  <si>
    <t>Differential expression analysis with standR/edgeR/voom-limma; GSEA; CIBERSORTx deconvolution; chi-square/Fisher; t-test/Mann-Whitney; Kaplan-Meier; Cox proportional hazards regression</t>
  </si>
  <si>
    <t>Within NAT subgroup, CAP 3 tumors showed stromal upregulation of KRT8 and enrichment for TGF-beta, EMT, and angiogenesis pathways, whereas CAP 2 tumors showed higher MFAP4/EGR3 and enrichment for IFN-gamma/TNF-alpha and B/T-cell-associated pathways</t>
  </si>
  <si>
    <t>Multivariate Cox: high monocyte infiltration independently predicted worse OS and PFS overall; high CD68+ cell infiltration independently predicted OS; in NAT subgroup high plasma-cell infiltration predicted worse OS/PFS and high M0 macrophage infiltration predicted better OS</t>
  </si>
  <si>
    <t>Age, sex, pT/pN, differentiation, resection margin, invasion variables, CA19-9, treatment group, multiple DSP-derived immune fractions, and IHC markers were examined; exact final adjusted covariates differed by endpoint and subgroup</t>
  </si>
  <si>
    <t>No external validation cohort; internal comparison across UFS/NAT and CAP subgroups only</t>
  </si>
  <si>
    <t>No formal external validation; internal orthogonal validation between DSP immune deconvolution and IHC</t>
  </si>
  <si>
    <t>MFAP4, EGR3, and KRT8 in stromal compartments plus CD3/CD4/CD8 infiltration may act as predictive indicators of NAT response; high monocyte infiltration and high CD68+ cell infiltration may serve as prognostic markers in PDAC</t>
  </si>
  <si>
    <t>Findings may help stratify which PDAC patients are less likely to benefit from neoadjuvant FOLFIRINOX and may guide alternative strategies or biomarker-informed management</t>
  </si>
  <si>
    <t>Limited sample size; TMA may not capture full intratumoral heterogeneity; DSP not single-cell resolution; no matched pre-treatment biopsies in NAT group; lack of external validation; subgroup analyses underpowered</t>
  </si>
  <si>
    <t>Overall PDAC gene-expression and immune-cell patterns were broadly similar between UFS and NAT groups, but among NAT-treated tumors, stromal/immune differences distinguished better from poorer responders; MFAP4, EGR3, KRT8, and T-cell infiltration may predict NAT response, while monocyte and CD68+ infiltration may have prognostic value</t>
  </si>
  <si>
    <t>Integrative multi-omics bioinformatics study with experimental validation (in vitro + mIHC)</t>
  </si>
  <si>
    <t>Public datasets (TCGA, GSE62452, GSE202051, GSE235315) combined with single-cell RNA-seq, spatial transcriptomics, and limited laboratory validation (PANC-1 assays)</t>
  </si>
  <si>
    <t>309 PDAC patients (TCGA + GSE62452 combined cohort)</t>
  </si>
  <si>
    <t>309 analyzed for survival and clustering; additional datasets used for scRNA-seq and spatial validation</t>
  </si>
  <si>
    <t>Mixed PDAC stages from TCGA/GEO (not explicitly stratified; real-world heterogeneous cohort)</t>
  </si>
  <si>
    <t>Human PDAC patients (retrospective transcriptomic cohorts) plus experimental validation in cell lines (PANC-1)</t>
  </si>
  <si>
    <t>Transcriptomics (bulk RNA-seq), single-cell RNA-seq, spatial transcriptomics, mutation analysis, immune profiling</t>
  </si>
  <si>
    <t>TCGA RNA-seq; GEO datasets; ConsensusClusterPlus, LASSO Cox, GSVA, clusterProfiler, pRRophetic, Scanpy, Seurat, CellChat</t>
  </si>
  <si>
    <t>IGFBP family (IGFBP1–7), especially IGFBP3; multi-gene prognostic signature (8 genes from LASSO)</t>
  </si>
  <si>
    <t>IGFBP-based subtypes (Subtype A vs B); high-risk vs low-risk groups; gene-expression clusters (k=3)</t>
  </si>
  <si>
    <t>Median risk score (LASSO model); DEG thresholds |log2FC|&gt;1, adj p&lt;0.05; clustering via consensus algorithm</t>
  </si>
  <si>
    <t>Tumor microenvironment (TME), immune infiltration, tumor mutation burden (TMB), drug sensitivity (IC50), immune checkpoint expression, CD8+ T-cell infiltration</t>
  </si>
  <si>
    <t>Consensus clustering, PCA, Kaplan-Meier, univariate + multivariate Cox regression, LASSO regression, GSVA, GO/KEGG, CIBERSORT-like immune analysis, TMB analysis, pRRophetic drug prediction, CellChat communication analysis</t>
  </si>
  <si>
    <t>Subtype A showed worse prognosis and higher immune infiltration; high-risk group (LASSO) had significantly worse OS; IGFBP3 expression positively correlated with risk score and poor survival</t>
  </si>
  <si>
    <t>Multivariate Cox confirmed prognostic value of risk score (model-based); IGFBP3 showed strongest prognostic association (HR≈1.205; additional HR≈4.18 in validation)</t>
  </si>
  <si>
    <t>Clinical variables + risk score included in multivariate models; exact covariates not fully detailed but include standard TCGA clinical parameters and immune/TMB features</t>
  </si>
  <si>
    <t>Yes (internal validation using GSE62452 cohort)</t>
  </si>
  <si>
    <t>External validation cohort: GSE62452 (independent GEO dataset)</t>
  </si>
  <si>
    <t>IGFBP-based molecular subtyping stratifies PDAC prognosis; IGFBP3 is a key driver associated with immune evasion, poor survival, and reduced CD8+ T-cell infiltration</t>
  </si>
  <si>
    <t>Clinical relevance: potential use for patient stratification, immunotherapy selection, and targeted therapy (IGFBP3 axis); drug sensitivity differences suggest personalized treatment</t>
  </si>
  <si>
    <t>Yes (human data + in vitro validation)</t>
  </si>
  <si>
    <t>Lack of prospective validation; retrospective datasets; limited functional validation (only in vitro); spatial resolution limitations; heterogeneity across datasets</t>
  </si>
  <si>
    <t>IGFBP-based classification defines biologically and immunologically distinct PDAC subtypes; IGFBP3 emerges as a central biomarker linked to immune exclusion and poor prognosis, offering potential for precision oncology strategies</t>
  </si>
  <si>
    <t>Integrative translational study combining bioinformatics, in vitro, and in vivo validation</t>
  </si>
  <si>
    <t>Public dataset re-analysis (GSE68086 platelet RNA-seq, TCGA-PAAD) + experimental validation (cell lines, platelet-like particles, zebrafish xenografts)</t>
  </si>
  <si>
    <t>Platelet RNA-seq: PDAC n=35 vs healthy n=55; TCGA survival cohort n=177; multiple PDAC cell lines used (BxPC-3, AsPC-1, Capan-2)</t>
  </si>
  <si>
    <t>All platelet samples analyzed for differential expression; TCGA cohort used for survival; multiple in vitro/in vivo replicates</t>
  </si>
  <si>
    <t>Heterogeneous PDAC (no stage stratification; real-world cohorts)</t>
  </si>
  <si>
    <t>Human PDAC patients (transcriptomics) + experimental models (cell lines, zebrafish)</t>
  </si>
  <si>
    <t>Transcriptomics (platelet RNA-seq), functional assays, in vivo xenografts, correlation with clinical data</t>
  </si>
  <si>
    <t>RNA-seq (limma/voom), GSEA/GO, ssGSEA, SVM classification, qPCR, Western blot, migration assays, spheroids, clonogenic assays, zebrafish model</t>
  </si>
  <si>
    <t>Platelet-derived α-defensins (DEFA1/3); Defensin-Rich Platelets (DRPs)</t>
  </si>
  <si>
    <t>Comparison: PDAC vs healthy platelets; DRPs vs control PLPs; high vs low DEFA1/3 expression (TCGA)</t>
  </si>
  <si>
    <t>DEGs: |log2FC| ≥1, adj p&lt;0.05; survival stratification by median/quartiles; experimental dose-response (≥100 ng/mL DEFA1/3)</t>
  </si>
  <si>
    <t>Cell proliferation, migration, clonogenicity, spheroid growth, in vivo dissemination, EMT activation, immune infiltration (neutrophils), platelet signatures</t>
  </si>
  <si>
    <t>Differential expression (limma), GSEA/GO enrichment, Kaplan-Meier, Spearman correlation, ANOVA, functional assays (migration, clonogenicity), in vivo quantification (ImageJ)</t>
  </si>
  <si>
    <t>DEFA family (DEFA1/3, DEFA4, DEFA8P) strongly upregulated in PDAC platelets; DRPs significantly increased proliferation, migration, clonogenicity, spheroid formation and in vivo dissemination</t>
  </si>
  <si>
    <t>No formal multivariable Cox clearly reported → mainly Kaplan-Meier + correlation analyses (limitation)</t>
  </si>
  <si>
    <t>Limited adjustment (no clear multivariable model with covariates like age, stage)</t>
  </si>
  <si>
    <t>Partial validation (functional validation in vitro + in vivo; no independent clinical cohort validation)</t>
  </si>
  <si>
    <t>No external independent patient cohort (only TCGA used for survival correlation)</t>
  </si>
  <si>
    <t>DEFA1/3-rich platelets act as active drivers of PDAC aggressiveness, promoting EMT, invasion, and tumor dissemination; associated with poor survival</t>
  </si>
  <si>
    <t>Clinical relevance: potential liquid biopsy biomarker (TEPs), therapeutic target (platelet–tumor axis), and stratification marker for aggressive disease</t>
  </si>
  <si>
    <t>Yes (human transcriptomic data + experimental validation)</t>
  </si>
  <si>
    <t>Lack of multivariable survival analysis; no prospective validation; zebrafish model limitations; platelet model not patient-derived; limited clinical validation</t>
  </si>
  <si>
    <t>Platelet-derived DEFA1/3 represents a novel functional mediator of PDAC progression linking tumor-educated platelets with EMT, immune modulation, and metastasis, with potential translational applications</t>
  </si>
  <si>
    <t>Multi-omics integrative bioinformatics study with prognostic model development and validation</t>
  </si>
  <si>
    <t>Public datasets (TCGA-PAAD, ICGC, GTEx, GEO, CPTAC, HPA)</t>
  </si>
  <si>
    <t>TCGA: n=160; ICGC validation: n=101; GTEx normals: n=167; CPTAC proteomics: tumor n=145, normal n=90; GEO cfDNA datasets (GSE136651, GSE81314)</t>
  </si>
  <si>
    <t>TCGA used for training; ICGC for external validation; multi-cohort integration</t>
  </si>
  <si>
    <t>PDAC heterogeneous (no strict stage stratification)</t>
  </si>
  <si>
    <t>Human PDAC cohorts + in vitro validation (cell lines)</t>
  </si>
  <si>
    <t>Transcriptomics, proteomics, cfDNA, multi-omics integration</t>
  </si>
  <si>
    <t>RNA-seq (limma), ssGSEA, consensus clustering, LASSO Cox regression, multivariable Cox, ROC, nomogram, immune deconvolution (CIBERSORT, TIMER, etc.)</t>
  </si>
  <si>
    <t>Cuproptosis-related genes (CGs); signature genes: MIR3677, AC068620.2, UPK2, LDHAP7, FAM83A</t>
  </si>
  <si>
    <t>High vs low risk score; CG cluster A vs B; tumor vs normal</t>
  </si>
  <si>
    <t>DEGs: |log2FC| ≥1, p&lt;0.05; median cutoff for risk score; LASSO-selected genes</t>
  </si>
  <si>
    <t>Immune infiltration, TME scores, immunotherapy response prediction, TMB, CSC index, drug sensitivity (IC50)</t>
  </si>
  <si>
    <t>Differential expression (limma), univariate Cox, LASSO, multivariable Cox, Kaplan-Meier, ROC (timeROC), Spearman correlation, PCA</t>
  </si>
  <si>
    <t>Cuproptosis score associated with improved OS; CG cluster B shows worse prognosis with immunosuppressive TME; risk score predicts OS, immune status, therapy response</t>
  </si>
  <si>
    <t>YES → multivariable Cox confirms risk score as independent prognostic factor</t>
  </si>
  <si>
    <t>Adjusted for clinical covariates (age, sex, grade etc.)</t>
  </si>
  <si>
    <t>YES → external validation (ICGC cohort)</t>
  </si>
  <si>
    <t>ICGC independent cohort validated model</t>
  </si>
  <si>
    <t>Risk score is a robust independent prognostic biomarker and predictor of immunotherapy response and drug sensitivity in PDAC</t>
  </si>
  <si>
    <t>Clinical relevance: risk stratification, immunotherapy selection, personalized treatment planning</t>
  </si>
  <si>
    <t>Yes (human datasets + limited in vitro validation)</t>
  </si>
  <si>
    <t>Lack of prospective validation; no immunotherapy cohort validation; mostly retrospective data; limited functional validation</t>
  </si>
  <si>
    <t>Cuproptosis-related gene signature is a robust independent prognostic tool linked to TME remodeling and immunotherapy response in PDAC</t>
  </si>
  <si>
    <t>Multi-omics integrative molecular subtyping + machine learning prognostic model + experimental validation</t>
  </si>
  <si>
    <t>TCGA-PAAD, GEO (multiple cohorts), ICGC, ArrayExpress, scRNA-seq datasets, spatial transcriptomics</t>
  </si>
  <si>
    <t>TCGA: n=168; 12 external validation cohorts (GEO, ICGC, ArrayExpress); multiple scRNA-seq datasets; organoids + clinical samples</t>
  </si>
  <si>
    <t>Training: E-MTAB-6134; Validation: 12 independent cohorts</t>
  </si>
  <si>
    <t>PDAC heterogeneous (multi-stage, multi-cohort)</t>
  </si>
  <si>
    <t>Human cohorts + in vitro + organoids + patient tissues</t>
  </si>
  <si>
    <t>Multi-omics (mRNA, miRNA, lncRNA, DNA methylation, mutations) + single-cell + spatial transcriptomics</t>
  </si>
  <si>
    <t>MOVICS clustering (10 algorithms), edgeR, GSEA/GSVA, immune deconvolution, 101 ML models (ridge, LASSO, RSF etc.), Cox regression, C-index</t>
  </si>
  <si>
    <t>Molecular subtypes (CS1 vs CS2); prognostic genes (23 genes); key biomarker: A2ML1</t>
  </si>
  <si>
    <t>CS1 vs CS2; high vs low risk score; tumor vs normal</t>
  </si>
  <si>
    <t>Adjusted p&lt;0.05; consensus genes across ≥5 cohorts; ML-selected model (ridge regression); optimal cutoff for risk score</t>
  </si>
  <si>
    <t>Immune infiltration, EMT, pathway activity, drug sensitivity (IC50), clinical features (TNM, grade)</t>
  </si>
  <si>
    <t>Univariate Cox, multivariable Cox, ML ensemble (101 models), LOOCV, C-index benchmarking, Kaplan-Meier</t>
  </si>
  <si>
    <t>CS1 subtype: worse prognosis, EMT, immunosuppressive features; CS2: metabolic phenotype, better prognosis; signature predicts OS across cohorts</t>
  </si>
  <si>
    <t>Adjusted for age, grade, therapy, TNM, etc.</t>
  </si>
  <si>
    <t>YES → extensive external validation (12 cohorts)</t>
  </si>
  <si>
    <t>Multiple independent cohorts (GEO, ICGC, ArrayExpress)</t>
  </si>
  <si>
    <t>Signature outperforms 150+ published models; A2ML1 drives EMT via KRAS/MAPK through LZTR1 suppression</t>
  </si>
  <si>
    <t>Clinical relevance: precise molecular stratification, therapy selection, drug sensitivity prediction</t>
  </si>
  <si>
    <t>Yes (multi-layer validation: datasets + cell lines + organoids + tissues)</t>
  </si>
  <si>
    <t>Heterogeneity across datasets; retrospective nature; limited structural biology of A2ML1</t>
  </si>
  <si>
    <t>Multi-omics subtyping combined with ML identifies A2ML1 as a key driver of EMT and a robust prognostic biomarker in PDAC</t>
  </si>
  <si>
    <t>Hypoxia-driven macrophage-focused prognostic model using scRNA-seq integration</t>
  </si>
  <si>
    <t>TCGA-PAAD, GEO (GSE155698), ICGC (PACA-CA, PACA-AU)</t>
  </si>
  <si>
    <t>TCGA: n=159; scRNA-seq: 37,018 tumor cells + 7,316 normal cells; validation cohorts: PACA-CA (n=142), PACA-AU (n=76)</t>
  </si>
  <si>
    <t>Training: TCGA-PAAD; Validation: PACA-CA &amp; PACA-AU</t>
  </si>
  <si>
    <t>PDAC (primary tumors + normal pancreas)</t>
  </si>
  <si>
    <t>Human datasets (no experimental validation)</t>
  </si>
  <si>
    <t>scRNA-seq + bulk RNA-seq (hypoxia hallmark genes from MSigDB)</t>
  </si>
  <si>
    <t>Seurat, ssGSEA, AUCell, LASSO Cox, univariate &amp; multivariable Cox, GSEA, CIBERSORT, ESTIMATE, ROC, DCA</t>
  </si>
  <si>
    <t>Hypoxia score; 13-gene signature (LYZ, PLAU, INSIG2, KRTCAP2 etc.)</t>
  </si>
  <si>
    <t>High vs low hypoxia score; macrophage cluster1 vs cluster2</t>
  </si>
  <si>
    <t>Median cutoff (hypoxia score); LASSO λ=0.0432</t>
  </si>
  <si>
    <t>Overall survival (OS); PFS</t>
  </si>
  <si>
    <t>Immune infiltration, TMB, CNV, drug sensitivity (IC50), pan-cancer relevance</t>
  </si>
  <si>
    <t>Univariate Cox + LASSO + multivariable Cox + Kaplan-Meier + ROC + DCA</t>
  </si>
  <si>
    <t>High hypoxia → poor survival, immunosuppression, chemotherapy resistance</t>
  </si>
  <si>
    <t>YES → hypoxia score independent prognostic factor</t>
  </si>
  <si>
    <t>Adjusted for clinicopathologic variables (age, TNM, etc.)</t>
  </si>
  <si>
    <t>YES → external validation (ICGC cohorts)</t>
  </si>
  <si>
    <t>PACA-CA &amp; PACA-AU</t>
  </si>
  <si>
    <t>Model predicts prognosis + immune suppression + drug resistance; KRTCAP2 key pan-cancer gene</t>
  </si>
  <si>
    <t>Clinical relevance: hypoxia stratification, therapy response prediction</t>
  </si>
  <si>
    <t>Yes (computational only)</t>
  </si>
  <si>
    <t>Lack of wet lab validation; reliance on computational inference</t>
  </si>
  <si>
    <t>Single-cell–derived hypoxia signature identifies macrophage-driven immunosuppressive PDAC phenotype and predicts prognosis</t>
  </si>
  <si>
    <t>Single-cell and bulk transcriptomic analysis identifies CSC-like subpopulation and constructs CSCLPI prognostic model in pancreatic adenocarcinoma</t>
  </si>
  <si>
    <t>TCGA-PAAD, GEO (GSE214295, GSE28735, GSE68465), CPTAC</t>
  </si>
  <si>
    <t>scRNA-seq: 8,037 cells (2 samples); TCGA: 178 tumors; GEO: 114 samples; CPTAC validation</t>
  </si>
  <si>
    <t>Discovery: TCGA; Validation: GEO + CPTAC</t>
  </si>
  <si>
    <t>PDAC / PAAD</t>
  </si>
  <si>
    <t>Human (transcriptomic datasets)</t>
  </si>
  <si>
    <t>scRNA-seq + bulk RNA-seq + machine learning</t>
  </si>
  <si>
    <t>CytoTRACE, Monocle2, CellChat, decoupleR, scMetabolism, Cox regression, RSF, StepCox, ROC, KM</t>
  </si>
  <si>
    <t>SHCBP1, CEP55, GMNN, CDCA5, FAM111B (CSCLPI genes)</t>
  </si>
  <si>
    <t>High vs low CSCLPI</t>
  </si>
  <si>
    <t>Median cutoff</t>
  </si>
  <si>
    <t>Immune infiltration, TMB, mRNAsi, drug sensitivity</t>
  </si>
  <si>
    <t>Univariable + multivariable Cox + ML models (117 combinations)</t>
  </si>
  <si>
    <t>High CSCLPI → worse survival, high stemness, immune evasion</t>
  </si>
  <si>
    <t>YES (independent prognostic index)</t>
  </si>
  <si>
    <t>Adjusted (clinical covariates in Cox)</t>
  </si>
  <si>
    <t>YES (GEO + CPTAC)</t>
  </si>
  <si>
    <t>External cohorts validated</t>
  </si>
  <si>
    <t>CSCLPI reflects CSC biology, prognosis, and therapy response</t>
  </si>
  <si>
    <t>Precision oncology potential</t>
  </si>
  <si>
    <t>Yes (computational + HPA protein validation)</t>
  </si>
  <si>
    <t>Small scRNA cohort, no wet-lab validation, model overfitting risk</t>
  </si>
  <si>
    <t>CSC-driven heterogeneity defines prognosis and therapeutic response in PDAC</t>
  </si>
  <si>
    <t>Immunologic signature gene set activity-based molecular subtyping and prognostic risk score model in pancreatic adenocarcinoma</t>
  </si>
  <si>
    <t>TCGA-PAAD, GTEx, GEO (GSE28735, GSE62452)</t>
  </si>
  <si>
    <t>TCGA: 178 tumors + 4 normal; GTEx: 167 normal pancreas; GEO validation: 114 PAAD samples after batch correction</t>
  </si>
  <si>
    <t>Training: TCGA/GTEx; Validation: GEO</t>
  </si>
  <si>
    <t>PAAD / PDAC-predominant</t>
  </si>
  <si>
    <t>Human transcriptomic datasets</t>
  </si>
  <si>
    <t>Bulk RNA-seq / immunogenomic signature analysis</t>
  </si>
  <si>
    <t>GSVA on 4872 immunologic signature gene sets (ISGS), consensus clustering, Cox, LASSO, CIBERSORT/quanTIseq/TIMER, TIDE, TMB, oncoPredict</t>
  </si>
  <si>
    <t>23 ISGS-based features in RS model</t>
  </si>
  <si>
    <t>High vs low RS (median cutoff)</t>
  </si>
  <si>
    <t>TIDE, immune infiltration, TMB, drug sensitivity</t>
  </si>
  <si>
    <t>Univariable + multivariable Cox, LASSO, KM, ROC</t>
  </si>
  <si>
    <t>High RS associated with poorer OS, higher TMB, immune-microenvironment differences</t>
  </si>
  <si>
    <t>YES (RS independent in multivariable Cox)</t>
  </si>
  <si>
    <t>Stage_N and RS in nomogram</t>
  </si>
  <si>
    <t>GEO merged validation cohort</t>
  </si>
  <si>
    <t>Subtype 1 had worse prognosis and higher TIDE; RS had moderate prognostic performance</t>
  </si>
  <si>
    <t>Immune-focused stratification framework</t>
  </si>
  <si>
    <t>No wet-lab validation, moderate AUC only, no external immunotherapy cohort, subtype clinical differences limited</t>
  </si>
  <si>
    <t>ISGS activity may stratify PAAD prognosis and immune contexture, but clinical utility remains exploratory</t>
  </si>
  <si>
    <t>Human cohort + in vitro + in vivo experimental study</t>
  </si>
  <si>
    <t>Single-center hospital cohort (China) + cell lines + xenograft model</t>
  </si>
  <si>
    <t>63 patients</t>
  </si>
  <si>
    <t>Not specified (resected PDAC)</t>
  </si>
  <si>
    <t>Paired PDAC and adjacent normal tissues; no prior treatment</t>
  </si>
  <si>
    <t>Transcriptomics (lncRNA)</t>
  </si>
  <si>
    <t>qRT-PCR, Western blot, RIP, luciferase, functional assays</t>
  </si>
  <si>
    <t>SCAMP1 (lncRNA)</t>
  </si>
  <si>
    <t>Proliferation, invasion, EMT, xenograft growth, 5-FU sensitivity, mechanistic axis (miR-106a-5p/AGK)</t>
  </si>
  <si>
    <t>Chi-square, t-test/ANOVA, Kaplan–Meier</t>
  </si>
  <si>
    <t>High SCAMP1 → worse OS, larger tumor size, poor differentiation</t>
  </si>
  <si>
    <t>Internal functional validation only</t>
  </si>
  <si>
    <t>No external cohort</t>
  </si>
  <si>
    <t>SCAMP1 acts as oncogenic lncRNA promoting PDAC progression and chemoresistance via miR-106a-5p/AGK</t>
  </si>
  <si>
    <t>Potential diagnostic, prognostic, and therapeutic target</t>
  </si>
  <si>
    <t>Small sample size; no multivariable Cox; no external validation; no treatment-stratified survival</t>
  </si>
  <si>
    <t>SCAMP1 is upregulated in PDAC and promotes malignant phenotypes through ceRNA mechanism involving miR-106a-5p and AGK</t>
  </si>
  <si>
    <t>Retrospective integrative bioinformatic study with external validation and in vitro functional validation</t>
  </si>
  <si>
    <t>Multi-cohort scRNA-seq datasets (PRJNA878527, CRA001160, GSE205013) + TCGA-PAAD + ICGC + GSE62452</t>
  </si>
  <si>
    <t>74 scRNA-seq samples; 68 patients in scRNA analysis; 369 bulk-validation samples overall</t>
  </si>
  <si>
    <t>68 patients in scRNA discovery; TCGA training cohort; ICGC + GSE62452 validation cohorts</t>
  </si>
  <si>
    <t>Stages I–IV</t>
  </si>
  <si>
    <t>Pancreatic cancer patients from multiple public cohorts; malignant ductal cells and tumor microenvironment profiled at single-cell level, then integrated with bulk transcriptomic survival data</t>
  </si>
  <si>
    <t>scRNA-seq, inferCNVpy, NMF, pySCENIC, CellPhoneDB, LASSO, CIBERSORT, shRNA in vitro assays</t>
  </si>
  <si>
    <t>ANLN, NT5E, CTSV</t>
  </si>
  <si>
    <t>High-risk vs low-risk groups based on 3-gene risk score</t>
  </si>
  <si>
    <t>Immune infiltration, macrophage interaction axes, CTSV functional role in proliferation and migration</t>
  </si>
  <si>
    <t>Unsupervised clustering, inferCNVpy, GSEA/GO, NMF, univariate Cox, LASSO, Kaplan–Meier, C-index, CIBERSORT, CellPhoneDB, pySCENIC, in vitro shRNA assays</t>
  </si>
  <si>
    <t>High-risk group had significantly worse OS; high expression of ANLN/NT5E/CTSV associated with poorer survival and increased M0 macrophage infiltration</t>
  </si>
  <si>
    <t>Not clearly reported for the final 3-gene model as a multivariable Cox independent prognostic analysis</t>
  </si>
  <si>
    <t>ICGC and GSE62452</t>
  </si>
  <si>
    <t>ANLN, NT5E, and CTSV were identified as prognostic biomarkers associated with malignant ductal-cell programs and M0 macrophage-rich tumor microenvironment</t>
  </si>
  <si>
    <t>Potential prognostic biomarkers and possible therapeutic targets; CTSV showed functional relevance in vitro</t>
  </si>
  <si>
    <t>Retrospective design; final 3-gene signature not clearly shown as an independent multivariable prognostic factor; interaction analyses mainly computational; limited wet-lab validation mainly for CTSV; no strong protein-level clinical validation reported</t>
  </si>
  <si>
    <t>ANLN, NT5E, and CTSV are promising prognostic biomarkers in pancreatic cancer and may mediate malignant ductal cell–macrophage crosstalk, but further mechanistic and clinical validation is needed</t>
  </si>
  <si>
    <t>Retrospective transcriptomic bioinformatic study with external validation and multicenter qRT-PCR validation</t>
  </si>
  <si>
    <t>TCGA-PAAD, ICGC, multicenter surgical PAAD cohort, GEO single-cell dataset</t>
  </si>
  <si>
    <t>TCGA: 174/178 PAAD patients reported; ICGC: 262 patients; multicenter: 99 patients; scRNA-seq dataset from GEO</t>
  </si>
  <si>
    <t>N_analyzed not fully consistent across sections; model development mainly in TCGA PAAD cohort, external validation in ICGC and multicenter cohort</t>
  </si>
  <si>
    <t>Resected PAAD; postoperative recurrence setting; early recurrence focus implied but not clearly restricted to a defined subgroup</t>
  </si>
  <si>
    <t>Surgically resected PAAD tissues from public datasets and a multicenter hospital cohort; all tissue samples from postoperative patients, used to predict recurrence and survival</t>
  </si>
  <si>
    <t>Lipid metabolism-related transcriptomics; bulk RNA-seq with supplementary single-cell exploration</t>
  </si>
  <si>
    <t>TCGA/ICGC bulk transcriptomics, qRT-PCR, CIBERSORT, ESTIMATE, LASSO-Cox, ROC, DCA, nomogram, single-cell RNA-seq</t>
  </si>
  <si>
    <t>ST3GAL2, SLCO1B3, PTGES, PRKACA</t>
  </si>
  <si>
    <t>High-risk vs low-risk group based on 4-gene lipid metabolism risk score</t>
  </si>
  <si>
    <t>Progression-free interval (PFI)/postoperative recurrence</t>
  </si>
  <si>
    <t>Overall survival, disease-specific survival, immune infiltration, TMB, drug sensitivity, functional enrichment</t>
  </si>
  <si>
    <t>LASSO penalized Cox regression, univariate and multivariate Cox, Kaplan-Meier, ROC, DCA, GO/KEGG/GSEA, CIBERSORT, ESTIMATE, Pearson/Spearman correlation</t>
  </si>
  <si>
    <t>Several selected lipid metabolism genes were associated with PFI/OS/DSS in univariate survival analyses; high-risk group had significantly worse recurrence outcomes</t>
  </si>
  <si>
    <t>Risk score remained independently associated with PFI in multivariate Cox analysis; clinical variables lost significance except risk score in the final model</t>
  </si>
  <si>
    <t>Tumor location, T stage/tumor size, N stage/tumor invasion, M stage/tumor metastasis, and other clinicopathologic variables considered</t>
  </si>
  <si>
    <t>ICGC cohort and multicenter surgical cohort</t>
  </si>
  <si>
    <t>Main finding was that a 4-gene lipid-metabolism signature stratified postoperative PAAD patients into high- and low-risk groups with different recurrence risk, survival, immune infiltration, TMB, and predicted chemotherapy sensitivity</t>
  </si>
  <si>
    <t>Potential tool for postoperative recurrence prediction, risk stratification, follow-up intensity planning, and individualized treatment selection</t>
  </si>
  <si>
    <t>Limitations include inconsistent sample counts across sections, no mechanistic experimental validation for the four genes, mostly retrospective bioinformatic design, and need for prospective/multi-omics validation</t>
  </si>
  <si>
    <t>A lipid metabolism-related 4-gene prognostic model based on ST3GAL2, SLCO1B3, PTGES, and PRKACA showed good performance for predicting postoperative recurrence and prognosis in PAAD and may support clinical risk stratification</t>
  </si>
  <si>
    <t>Retrospective multi-omics bioinformatic study with public-dataset validation plus limited in vitro validation</t>
  </si>
  <si>
    <t>TCGA-PAAD, GEO (GSE15471, GSE16515, GSE62165, GSE121212/GSE212966 as stated inconsistently, GSE235315 spatial transcriptomics), cBioPortal, TCIA, TIDE, HPA, melanoma immunotherapy cohort GSE78220</t>
  </si>
  <si>
    <t>TCGA-PAAD: 178 cases; scRNA-seq: 6 pancreatic cancer samples; 3 GEO bulk validation datasets; additional external immunotherapy dataset in melanoma</t>
  </si>
  <si>
    <t>TCGA pancreatic cancer cohort analyzed after filtering for complete transcriptomic and clinical data; exact final n for all analyses not always consistently restated</t>
  </si>
  <si>
    <t>Pancreatic adenocarcinoma / pancreatic cancer, mixed stages; advanced histological and T stage associations examined</t>
  </si>
  <si>
    <t>Human pancreatic cancer tissues from public databases; in vitro pancreatic cancer cell lines and PBMC co-culture used for functional immune assays</t>
  </si>
  <si>
    <t>Transcriptomics, single-cell transcriptomics, spatial transcriptomics, CNV/mutation, methylation, immune deconvolution</t>
  </si>
  <si>
    <t>Bulk RNA-seq (TCGA/GEO), scRNA-seq, spatial transcriptomics, NMF clustering, GSVA, ssGSEA, ESTIMATE, TIDE, TCIA IPS, CellPhoneDB, qRT-PCR</t>
  </si>
  <si>
    <t>TNFSF ligand family, with focus on TNFSF4</t>
  </si>
  <si>
    <t>High vs low TNFSF4 expression; cluster 1 vs cluster 2 based on TNFSF ligand gene expression</t>
  </si>
  <si>
    <t>Not clearly fixed for TNFSF4 in all analyses; generally dichotomized into high/low expression groups and NMF-defined clusters</t>
  </si>
  <si>
    <t>Overall survival (OS) and progression-free survival (PFS)</t>
  </si>
  <si>
    <t>Immune infiltration, stromal/immune/ESTIMATE scores, immune checkpoint expression, TMB, IPS, TIDE, spatial localization, PBMC response</t>
  </si>
  <si>
    <t>NMF clustering, Kaplan-Meier survival, GSVA, ssGSEA, ESTIMATE, ROC analysis, logistic regression, correlation analysis, mutation/CNV analysis, qRT-PCR, PBMC co-culture</t>
  </si>
  <si>
    <t>High expression of TNFSF4, TNFSF9, TNFSF10, and TNFSF11 was associated with poorer prognosis in Kaplan-Meier analysis</t>
  </si>
  <si>
    <t>Not reported for TNFSF4 as an independent prognostic factor in a multivariable Cox model; logistic regression examined clinicopathologic associations rather than independent survival adjustment</t>
  </si>
  <si>
    <t>Not clearly reported for survival multivariable adjustment; clinicopathologic associations assessed included sex, histological stage, and T stage</t>
  </si>
  <si>
    <t>Three GEO expression datasets for expression validation; melanoma anti-PD-1 cohort for exploratory immunotherapy-response association; single-cell and spatial transcriptomic datasets for localization</t>
  </si>
  <si>
    <t>TNFSF4 was overexpressed in pancreatic cancer, associated with poorer prognosis, advanced clinicopathologic features, immune infiltration, higher immune/stromal scores, higher TIDE, lower predicted ICB benefit, and induced IL-2/PD-L1 in PBMC co-culture</t>
  </si>
  <si>
    <t>Potential prognostic biomarker, immune microenvironment marker, and candidate predictor of immunotherapy response; possible therapeutic target in pancreatic cancer</t>
  </si>
  <si>
    <t>Retrospective public-dataset design, dataset accession inconsistency for scRNA-seq, no robust in vivo mechanistic validation, immunotherapy conclusions based mainly on computational prediction and non-pancreatic validation cohort, limited functional experiments</t>
  </si>
  <si>
    <t>TNFSF4 appears to play an important role in pancreatic cancer progression and immune regulation and may serve as a prognostic biomarker and potential therapeutic target, but prospective and mechanistic validation is still required</t>
  </si>
  <si>
    <t>Retrospective integrative transcriptomic bioinformatics study with external validation and in vitro functional validation</t>
  </si>
  <si>
    <t>GEO datasets (GSE102238, GSE183795, GSE71729, GSE62452, GSE28735, GSE62165, GSE60979), TCGA-PAAD (via UCSC Xena), GEO validation dataset GSE79668, single-cell GEO datasets (GSE155698, GSE154778, GSE197177, GSE212966, GSE229413, GSE156405), HPA, GEPIA, CTRP drug sensitivity database</t>
  </si>
  <si>
    <t>7 GEO bulk cohorts (hundreds of samples combined); TCGA-PAAD cohort; validation cohort GSE79668; scRNA-seq: 93 samples (13 normal, 10 adjacent, 57 primary tumors, 13 metastatic) totaling 225,845 cells</t>
  </si>
  <si>
    <t>TCGA cohort analyzed after filtering; exact final n not consistently restated across all analyses</t>
  </si>
  <si>
    <t>Pancreatic cancer / PDAC (mixed stages including primary and metastatic)</t>
  </si>
  <si>
    <t>Human pancreatic tumor, adjacent normal, and normal tissues from public datasets; BxPC-3 pancreatic cancer cell line for experiments</t>
  </si>
  <si>
    <t>Transcriptomics (bulk + single-cell), RNA-seq after gene knockdown, drug sensitivity omics</t>
  </si>
  <si>
    <t>Bulk microarray/RNA-seq, scRNA-seq, RNA-seq (BGI DNBSEQ-T7), limma, clusterProfiler, Seurat, harmony, decoupleR, oncoPredict, Cox regression modeling</t>
  </si>
  <si>
    <t>DCBLD2, OCIAD2, SAMD9</t>
  </si>
  <si>
    <t>High vs low gene expression; prognostic model risk score groups</t>
  </si>
  <si>
    <t>Not explicitly fixed cutoff; dichotomization based on expression levels and model-derived risk score</t>
  </si>
  <si>
    <t>Prognostic model performance (AUC), pathway activation (JAK-STAT, cell cycle), drug sensitivity (IC50 correlations), single-cell expression distribution</t>
  </si>
  <si>
    <t>Limma DEG analysis, Kaplan-Meier, multivariable Cox regression, stepwise regression, nomogram construction, ROC, DCA, GSEA, pathway activity inference (decoupleR), correlation analysis</t>
  </si>
  <si>
    <t>Multiple DEGs (22 genes) showed significant association with survival in Kaplan-Meier analysis</t>
  </si>
  <si>
    <t>Yes – DCBLD2, OCIAD2, SAMD9 identified as independent prognostic biomarkers in multivariable Cox model (along with age and lymph node metastasis)</t>
  </si>
  <si>
    <t>Age, lymph node metastasis (LNM), and gene expression variables</t>
  </si>
  <si>
    <t>GSE79668 external validation cohort; multiple GEO datasets; single-cell datasets for biological validation</t>
  </si>
  <si>
    <t>DCBLD2, OCIAD2, and SAMD9 are novel independent prognostic biomarkers; OCIAD2 plays a functional oncogenic role via JAK-STAT and cell cycle pathways; expression correlates with drug sensitivity</t>
  </si>
  <si>
    <t>Potential prognostic biomarkers and therapeutic targets; OCIAD2 may guide targeted therapy and drug selection</t>
  </si>
  <si>
    <t>Retrospective design, lack of in vivo validation, protein-level prognostic validation not performed, potential dataset heterogeneity and batch effects</t>
  </si>
  <si>
    <t>OCIAD2, DCBLD2, and SAMD9 are independent prognostic biomarkers in pancreatic cancer, with OCIAD2 showing mechanistic involvement in tumor progression and therapeutic relevance</t>
  </si>
  <si>
    <t>Multi-cohort retrospective transcriptomic prognostic modeling study with single-cell, spatial transcriptomic and biospecimen validation</t>
  </si>
  <si>
    <t>TCGA-PAAD, GEO (GSE28735, GSE57495, GSE62452, GSE85916, GSE102238), OmicsDI (E-MTAB-6134), ICGC (PACA-CA, PACA-AU), CPTAC-PDAC, single-cell dataset CRA001160, spatial transcriptomics GSE211895, 20 paired institutional biospecimens</t>
  </si>
  <si>
    <t>1250 PDAC samples across 10 bulk transcriptomic datasets; scRNA-seq: 24 PDAC + 11 control pancreases (52,534 cells after QC); spatial transcriptomics: 2 PDAC samples; biospecimens: 20 paired PDAC/adjacent tissues</t>
  </si>
  <si>
    <t>1250 bulk samples included after filtering; 582 RNA-array + 541 RNA-seq explicitly detailed, plus CPTAC cohort for additional external validation</t>
  </si>
  <si>
    <t>Histologically confirmed human PDAC with transcriptome and survival data; additional institutional paired tumor/adjacent tissues for qRT-PCR validation</t>
  </si>
  <si>
    <t>Bulk transcriptomics, single-cell transcriptomics, spatial transcriptomics, mutation data</t>
  </si>
  <si>
    <t>RNA-array, RNA-seq, scRNA-seq, spatial transcriptomics, qRT-PCR</t>
  </si>
  <si>
    <t>Disulfidptosis-related prognostic signature / DPS (8-gene signature: SLC3A2, HMGA1, S100A2, DUSP5, SPRR1B, MET, CREB5, MACROD2)</t>
  </si>
  <si>
    <t>High DPS vs low DPS</t>
  </si>
  <si>
    <t>Optimal DPS cutoff per cohort; LASSO-selected weighted risk score</t>
  </si>
  <si>
    <t>Disease-specific survival, progression-free survival, disease-free survival, sensitivity to immune checkpoint blockade, TME characterization</t>
  </si>
  <si>
    <t>Univariate Cox, LASSO-Cox regression, Kaplan-Meier, multivariate Cox, ROC, time-dependent AUC, DCA, DEGs, GO/KEGG/GSEA, CIBERSORT, TIDE, CellChat, Scissor, spatial colocalization</t>
  </si>
  <si>
    <t>Yes – 32 disulfidptosis-related prognostic genes significant in univariate Cox</t>
  </si>
  <si>
    <t>Not clearly reported for individual genes; yes for DPS as multivariable prognostic factor in CPTAC and TCGA nomogram analyses</t>
  </si>
  <si>
    <t>Clinicopathological features including age, gender, stage / clinical variables depending on cohort</t>
  </si>
  <si>
    <t>External validation in TCGA-PAAD, ICGC-CA, ICGC-AU, CPTAC-PDAC; biological validation with scRNA-seq, spatial transcriptomics, and 20 paired biospecimens</t>
  </si>
  <si>
    <t>High DPS predicted poor prognosis, reduced immune-cell infiltration, higher TIDE score, lower sensitivity to immune checkpoint blockade, and enrichment of myCAF–tumor crosstalk via collagen/laminin/FN1 signaling</t>
  </si>
  <si>
    <t>DPS may support risk stratification, prognosis estimation, and selection of patients less likely to benefit from ICB; highlights myCAFs as therapeutic context</t>
  </si>
  <si>
    <t>Human study</t>
  </si>
  <si>
    <t>Main limitations: causal relationship between disulfidptosis and immune evasion not proven, limited validation cohort size, need for mouse/organoid functional validation, mechanistic link with myCAFs requires further confirmation</t>
  </si>
  <si>
    <t>The study established a robust 8-gene disulfidptosis-related prognostic signature for PDAC that stratifies risk across multiple cohorts and links poor prognosis to myCAF-rich immune-excluded tumor microenvironments and lower predicted immunotherapy responsiveness</t>
  </si>
  <si>
    <t>Integrated bioinformatics and experimental validation study (retrospective transcriptomic prognostic modeling + in vitro functional validation)</t>
  </si>
  <si>
    <t>TCGA-PAAD (n=176 tumors, 4 normal), GEO GSE62452 (validation cohort), GeneCards + literature-derived lactate-related genes (LRGs), TISCH single-cell datasets (CRA001160, GSE162708)</t>
  </si>
  <si>
    <t>176 TCGA PDAC patients + external validation cohort (GSE62452, n≈65) + scRNA-seq datasets; in vitro validation in BxPC3 and Capan1 cell lines</t>
  </si>
  <si>
    <t>176 (TCGA analyzed cohort after filtering)</t>
  </si>
  <si>
    <t>Human PDAC transcriptomic cohorts with survival data + pancreatic cancer cell lines for experimental validation</t>
  </si>
  <si>
    <t>Transcriptomics (bulk RNA-seq), single-cell transcriptomics, in vitro functional assays</t>
  </si>
  <si>
    <t>RNA-seq, microarray (GEO), scRNA-seq databases, qRT-PCR, Western blot, functional assays (migration, invasion, proliferation)</t>
  </si>
  <si>
    <t>Lactate-related risk signature (4 genes: NQO1, STAT4, KCNK1, MCU); focus biomarker: MCU</t>
  </si>
  <si>
    <t>High-risk vs low-risk group (median risk score cutoff)</t>
  </si>
  <si>
    <t>Median risk score (LASSO-derived coefficients)</t>
  </si>
  <si>
    <t>Immune infiltration, tumor microenvironment characteristics, metabolic phenotype (lactate production, NAD+/NADH), functional tumor behavior (proliferation, invasion, stemness)</t>
  </si>
  <si>
    <t>WGCNA, limma (DEGs), Consensus clustering, LASSO-Cox regression, Kaplan-Meier, ROC, GSEA, CIBERSORT, single-cell expression analysis, in vitro assays (CCK-8, colony formation, transwell, sphere formation)</t>
  </si>
  <si>
    <t>Yes – initial DEG screening + WGCNA hub genes + survival association</t>
  </si>
  <si>
    <t>NO clearly reported multivariable Cox → mainly LASSO-based model without full adjusted Cox model with covariates</t>
  </si>
  <si>
    <t>Not clearly reported (likely none or not specified)</t>
  </si>
  <si>
    <t>Limited external validation (GSE62452 only) + experimental validation in cell lines (no in vivo)</t>
  </si>
  <si>
    <t>High-risk score associated with worse survival; MCU overexpression linked to poor prognosis and promotes proliferation, invasion, stemness, and glycolysis/lactate production</t>
  </si>
  <si>
    <t>Lactate-related signature may support prognosis and patient stratification; MCU identified as potential therapeutic target (metabolic reprogramming)</t>
  </si>
  <si>
    <t>Human study + in vitro validation</t>
  </si>
  <si>
    <t>Main limitations: lack of multivariable Cox adjustment, small validation cohort, no in vivo validation, potential batch effects, reliance on public datasets</t>
  </si>
  <si>
    <t>This study identifies a lactate-related prognostic signature in PDAC and highlights MCU as a key metabolic driver promoting tumor aggressiveness through glycolysis and lactate production, suggesting potential as a therapeutic target</t>
  </si>
  <si>
    <t>Multi-omics bioinformatic analysis with experimental validation (retrospective public-cohort study + institutional tissue validation + in vitro functional assays)</t>
  </si>
  <si>
    <t>TCGA-PAAD; GEO: GSE62452, GSE183795; institutional cohort from Affiliated Hospital of Nantong University</t>
  </si>
  <si>
    <t>TCGA expression: 182 samples (178 tumor + 4 normal); TCGA mutation: 166 tumor samples from 165 patients; GSE62452: 125 samples (64 tumor + 61 adjacent normal); GSE183795: 239 samples (134 tumor + 105 adjacent normal); institutional cohort: 15 paired tumor/adjacent tissues</t>
  </si>
  <si>
    <t>TCGA survival cohort: 178 PDAC patients; TCGA mutation cohort: 165 patients; GSE62452 survival cohort: 64–65 tumors with survival data; GSE183795 survival cohort: 134 tumors with survival data; institutional validation: 15 paired cases</t>
  </si>
  <si>
    <t>Mixed clinical stages; TCGA included stage I–IV; institutional cohort mainly stage I/II (13/15), with few stage III/IV (2/15)</t>
  </si>
  <si>
    <t>Human pancreatic cancer / pancreatic adenocarcinoma patients from public transcriptomic cohorts and 15 paired surgical specimens; additional in vitro validation in MiaPaCa-2 and CFPAC-1 cell lines</t>
  </si>
  <si>
    <t>Transcriptomics, clinicopathologic survival data, somatic mutation data, immune deconvolution, predicted drug sensitivity, tissue-level IHC/qRT-PCR, in vitro functional assays</t>
  </si>
  <si>
    <t>RNA-seq (TCGA), microarray (GEO, GPL6244 annotation), IHC, qRT-PCR, Western blot, CCK-8, EdU, Transwell, wound healing</t>
  </si>
  <si>
    <t>PLAAT2; additionally an 11-gene PLAAT2-derived prognostic signature (TEKT2, GALNT16, NACAD, HMGA2, RIC3, ARNT2, SLC16A11, CA8, TMEM139, NT5M, ZNF488)</t>
  </si>
  <si>
    <t>Tumor vs normal; PLAAT2-high vs PLAAT2-low; high-risk vs low-risk signature groups; siPLAAT2 vs siNC in cell lines</t>
  </si>
  <si>
    <t>Median PLAAT2 expression for high/low grouping; median risk score for high-/low-risk groups; DEGs defined by |log2FC| &gt;1 and adjusted P &lt;0.05</t>
  </si>
  <si>
    <t>Association with grade/stage; immune infiltration; mutation landscape; tumor microenvironment scores; predicted irinotecan/olaparib/oxaliplatin response; tissue expression validation; proliferation, migration, invasion, oxaliplatin IC50 after knockdown</t>
  </si>
  <si>
    <t>DESeq2 differential expression; Kaplan–Meier with log-rank; univariate and multivariate Cox regression; LASSO-Cox (glmnet); ROC/AUC; GSEA; GO/KEGG; CIBERSORT; ESTIMATE; oncoPredict; Pearson/Spearman correlation; Student’s t-test/ANOVA/Wilcoxon for experiments</t>
  </si>
  <si>
    <t>High PLAAT2 associated with worse OS in KM analysis (P=0.003); univariate Cox HR 1.86 (95% CI 1.23–2.81), P=0.004</t>
  </si>
  <si>
    <t>PLAAT2 remained independently associated with poor OS: HR 1.71 (95% CI 1.09–2.66), P=0.019</t>
  </si>
  <si>
    <t>Sex, age, clinical stage, tumor grade</t>
  </si>
  <si>
    <t>Yes, both external and experimental</t>
  </si>
  <si>
    <t>External transcriptomic validation in GSE62452 and GSE183795; internal experimental validation in 15 paired human tissues and pancreatic cancer cell lines</t>
  </si>
  <si>
    <t>PLAAT2 is overexpressed in PDAC, correlates with advanced grade/stage and poor survival, is associated with lipid-metabolic and immune-dysregulated tumor biology, and its silencing suppresses malignant phenotypes and increases oxaliplatin sensitivity</t>
  </si>
  <si>
    <t>Suggests PLAAT2 may serve as a prognostic biomarker, potential predictor of chemotherapy response, and possible therapeutic target in PDAC precision oncology</t>
  </si>
  <si>
    <t>Retrospective design; possible batch effects/selection bias; very small single-center tissue cohort (n=15); mainly in vitro functional validation without in vivo confirmation; drug sensitivity for irinotecan/olaparib based on computational prediction; mechanistic pathways not fully elucidated</t>
  </si>
  <si>
    <t>PLAAT2 has an oncogenic and clinically relevant role in PDAC; both PLAAT2 and its related transcriptional signature show promise as prognostic biomarkers and potential therapeutic/chemosensitivity markers, but larger prospective and mechanistic studies are needed</t>
  </si>
  <si>
    <t>Integrative single-cell and bulk transcriptomic bioinformatics study with external validation and limited in vitro macrophage validation</t>
  </si>
  <si>
    <t>scRNA-seq GEO GSE155698; TCGA-PAAD; merged GEO validation cohorts GSE183795, GSE28735, GSE78229; GeneCards; HPA</t>
  </si>
  <si>
    <t>scRNA-seq: 19 samples (16 primary PDAC + 3 adjacent normal); scRNA after QC: 41,855 cells; TCGA initial PAAD mixed set not fully used; external GEO merged cohort: 225 samples with survival &gt;0 days</t>
  </si>
  <si>
    <t>TCGA-PDAC training cohort: 153 PDAC cases with OS&gt;0; external GEO validation cohort: 225 cases with OS&gt;0; scRNA-seq: 41,855 cells analyzed</t>
  </si>
  <si>
    <t>PDAC, mostly primary tumors; exact TNM distribution not reported</t>
  </si>
  <si>
    <t>Human PDAC transcriptomic cohorts used to identify M2 macrophage-related genes and build a prognostic signature; additional THP-1-derived M0/M2 macrophage in vitro validation of signature-gene expression</t>
  </si>
  <si>
    <t>scRNA-seq, bulk RNA expression, SNV, CNV, clinical survival data, immune infiltration, drug sensitivity prediction</t>
  </si>
  <si>
    <t>scRNA-seq; bulk RNA-seq/microarray; Affymetrix Human Gene 1.0 ST Array (GPL6244) for merged GEO validation; bioinformatic platforms including Seurat, Harmony, Monocle, CellChat, LASSO</t>
  </si>
  <si>
    <t>M2 macrophage-related 6-gene prognostic signature: CCL2, CD9, FBP1, LIMS1, LYZ, TGFBI; also M2/TAM biology and TNFRSF12A highlighted</t>
  </si>
  <si>
    <t>High-risk vs low-risk groups based on signature risk score; M2 vs non-M2 expression; tumor microenvironment comparisons across risk groups</t>
  </si>
  <si>
    <t>LASSO-derived risk score; patients stratified into high-/low-risk groups, likely by median risk score (exact cutoff not explicitly stated in the provided text)</t>
  </si>
  <si>
    <t>Immune infiltration; TMB/mutation profile; pathway enrichment; immune checkpoints/HLA; chemotherapy sensitivity (cisplatin, erlotinib, gemcitabine, irinotecan, olaparib, oxaliplatin); M2 differentiation states; cell-cell communication</t>
  </si>
  <si>
    <t>Seurat/Harmony clustering and annotation; inferCNV; Monocle pseudotime; CellChat; FindAllMarkers; LASSO; Kaplan-Meier/log-rank; ROC/AUC; univariate and multivariate Cox; GSVA/GSEA/ssGSEA; CIBERSORT; Wilcoxon rank-sum; ComBat batch correction</t>
  </si>
  <si>
    <t>KM showed significantly shorter survival in high-risk patients; univariate Cox showed risk score significantly associated with worse OS (exact HR not provided in pasted text)</t>
  </si>
  <si>
    <t>Multivariate Cox showed risk score remained an independent prognostic factor for OS in PDAC (exact HR/CI not provided in pasted text)</t>
  </si>
  <si>
    <t>Not clearly specified in the pasted excerpt; multivariable analysis likely adjusted for clinicopathologic features, but exact covariates are not reported here</t>
  </si>
  <si>
    <t>External validation in merged GEO cohort (GSE183795 + GSE28735 + GSE78229); partial biological validation in THP-1-derived M2 macrophages; HPA IHC support</t>
  </si>
  <si>
    <t>A 6-gene M2 macrophage-related signature predicts poor prognosis in PDAC, associates with higher TMB, KRAS/TP53 mutations, lower CD8 T-cell infiltration, altered immune checkpoint/HLA expression, and lower predicted sensitivity to several anticancer drugs in high-risk patients</t>
  </si>
  <si>
    <t>Supports macrophage/TME-based risk stratification and suggests M2-related genes may be useful prognostic biomarkers and therapeutic stratification tools in PDAC</t>
  </si>
  <si>
    <t>Heavy reliance on public datasets; potential batch effects and filtering bias; lack of extensive mechanistic validation; THP-1 validation limited to expression only; some signature genes are not M2-specific and are also expressed in epithelial cells; prospective validation lacking</t>
  </si>
  <si>
    <t>M2 macrophage biology is strongly linked to PDAC prognosis; the 6-gene M2-related signature has prognostic value and may help characterize the TME and treatment responsiveness, but requires prospective and mechanistic validation before clinical use</t>
  </si>
  <si>
    <t>Retrospective in silico multi-cohort analysis integrating transcriptomics, survival analysis, and TME deconvolution</t>
  </si>
  <si>
    <t>KMplotter (TCGA + GEO + EGA); TNMplot v2; Affymetrix datasets; cBioPortal (proteogenomics); pan-cancer dataset</t>
  </si>
  <si>
    <t>7489 pan-cancer patients; HCC n=371; PDAC n=177</t>
  </si>
  <si>
    <t>HCC: 371; PDAC: 177</t>
  </si>
  <si>
    <t>Human cancer patients (pan-cancer focus with subgroup analyses in HCC and PDAC); ethnicity-stratified (Asian vs Caucasian)</t>
  </si>
  <si>
    <t>Bulk RNA-seq + microarray; computational TME deconvolution; proteogenomics (breast dataset)</t>
  </si>
  <si>
    <t>KMplotter; TNMplot; Affymetrix arrays; TCGA RNA-seq; cBioPortal</t>
  </si>
  <si>
    <t>DNMT3A, GMPS</t>
  </si>
  <si>
    <t>High vs low expression (quantile-based stratification); ethnicity (Asian vs Caucasian); TME signatures</t>
  </si>
  <si>
    <t>Auto-selected best cutoff (KMplotter quantiles; median/upper quartile)</t>
  </si>
  <si>
    <t>TME composition; TLR signatures; expression in tumor vs normal vs metastatic; protein correlation; cross-cancer validation</t>
  </si>
  <si>
    <t>Kaplan–Meier survival (log-rank); HR estimation; TME deconvolution (CIBERSORT, xCell, ESTIMATE); correlation analyses</t>
  </si>
  <si>
    <t>Significant OS association: HCC (Asian): DNMT3A high → worse OS (p=0.00087); GMPS high → worse OS (p=0.00052). PDAC: DNMT3A high → better OS (p=0.00084); GMPS high → worse OS (p=0.00041)</t>
  </si>
  <si>
    <t>Not performed (no multivariable Cox regression reported)</t>
  </si>
  <si>
    <t>Partial validation: cross-dataset (Affymetrix, TNMplot, cBioPortal protein data)</t>
  </si>
  <si>
    <t>External datasets (breast proteogenomics; pan-cancer KMplotter expansion)</t>
  </si>
  <si>
    <t>DNMT3A and GMPS show context-dependent prognostic roles: adverse in HCC (especially viral-driven Asian cohort) but divergent effects in PDAC; strongly linked to TME composition and metabolic rewiring</t>
  </si>
  <si>
    <t>Potential biomarkers for patient stratification and immunometabolic targeting; highlights ethnicity- and TME-dependent effects</t>
  </si>
  <si>
    <t>Lack of multivariable Cox models; reliance on bulk RNA data; heterogeneous cohorts; indirect TME inference; different datasets for expression vs survival; hypothesis-generating</t>
  </si>
  <si>
    <t>DNMT3A and GMPS are TME-dependent prognostic biomarkers with opposite roles in HCC vs PDAC, driven by metabolic-immune interactions and tumor-specific context</t>
  </si>
  <si>
    <t>Multi-level experimental + computational study (ChIP-seq, ATAC-seq, scRNA-seq, CRISPR KO, in vivo mouse models, TCGA validation)</t>
  </si>
  <si>
    <t>TCGA-PAAD; GEO (scRNA-seq GSE205013); CCLE (DepMap); ChIP-seq (PRJNA1170024); ATAC-seq public datasets</t>
  </si>
  <si>
    <t>TCGA: ~177 PDAC; scRNA-seq: 12 patients; multiple cell lines; mouse models</t>
  </si>
  <si>
    <t>TCGA: 177; scRNA-seq epithelial cells subset</t>
  </si>
  <si>
    <t>Human PDAC patients (treated vs untreated), cell lines, mouse models (KPC, KTC)</t>
  </si>
  <si>
    <t>Multi-omics (ChIP-seq, ATAC-seq, scRNA-seq, bulk RNA-seq)</t>
  </si>
  <si>
    <t>ChIP-seq, ATAC-seq, RNA-seq, CRISPR, in vivo models</t>
  </si>
  <si>
    <t>ITGB3; STRESS gene signature (18 genes; STRESS-Up subset)</t>
  </si>
  <si>
    <t>High vs low expression (top/bottom percentiles; KMplotter auto cutoff)</t>
  </si>
  <si>
    <t>Auto-selected cutoff (KMplotter); top/bottom 10% (scRNA-seq)</t>
  </si>
  <si>
    <t>Relapse-Free Survival (RFS)</t>
  </si>
  <si>
    <t>EMT, subtype association (basal vs classical), tumor initiation, metastasis potential, chromatin accessibility</t>
  </si>
  <si>
    <t>Kaplan–Meier; HR estimation; DESeq2; correlation analysis; ChIP-seq peak analysis; ATAC-seq; functional assays (CRISPR, xenografts)</t>
  </si>
  <si>
    <t>ITGB3 high → very poor RFS (HR = 10.59); STRESS signature → poor RFS (HR = 6.08, p=0.0017); STRESS-Up → very strong effect (HR = 16.91, p=0.0006)</t>
  </si>
  <si>
    <t>Strong multi-level validation (in vitro, in vivo, scRNA-seq, TCGA)</t>
  </si>
  <si>
    <t>TCGA + patient scRNA-seq + mouse models</t>
  </si>
  <si>
    <t>STAT3 regulates ITGB3 via enhancer activation; chromatin accessibility determines inducibility; STRESS signature predicts survival and tumor adaptability</t>
  </si>
  <si>
    <t>Predictive biomarker for STAT3-targeted therapy; stratifies aggressive PDAC subtypes beyond classical/basal classification</t>
  </si>
  <si>
    <t>Lack of multivariable adjustment; early-stage biology focus; transient expression of biomarkers; heterogeneity in TME sources; no direct clinical trial validation</t>
  </si>
  <si>
    <t>STAT3-driven stress-adaptive gene program (STRESS signature) defines aggressive PDAC and predicts survival and therapeutic vulnerability</t>
  </si>
  <si>
    <t>Retrospective cohort study (transcriptomic biomarker validation)</t>
  </si>
  <si>
    <t>Massachusetts General Hospital cohort; prior validation: PRODIGE-24 trial</t>
  </si>
  <si>
    <t>Resectable PDAC (post-surgery)</t>
  </si>
  <si>
    <t>Patients undergoing upfront surgery; FFPE samples; subset treated with adjuvant gemcitabine vs no treatment</t>
  </si>
  <si>
    <t>Transcriptomics (bulk RNA-seq)</t>
  </si>
  <si>
    <t>QuantSeq 3′ mRNA-seq (Illumina NovaSeq 6000)</t>
  </si>
  <si>
    <t>PancreasView gemcitabine predictive signature</t>
  </si>
  <si>
    <t>Gemcitabine-treated vs untreated; Gem+ (sensitive) vs Gem− (resistant)</t>
  </si>
  <si>
    <t>Predefined signature classification (Gem+ vs Gem−)</t>
  </si>
  <si>
    <t>Disease-Free Survival (DFS)</t>
  </si>
  <si>
    <t>Overall Survival (OS), treatment response prediction</t>
  </si>
  <si>
    <t>Kaplan–Meier; univariate Cox regression (HR, 95% CI); log-rank test</t>
  </si>
  <si>
    <t>Gem+ vs Gem− (treated patients): DFS HR = 0.19 (p=0.032); OS HR = 0.18 (p=0.030) → strong survival benefit when treatment matches signature</t>
  </si>
  <si>
    <t>External validation of previously developed ML-based signature</t>
  </si>
  <si>
    <t>Independent single-center cohort (MGH); prior validation in PRODIGE-24 (n=343)</t>
  </si>
  <si>
    <t>Signature predicts benefit from gemcitabine; treatment aligned with signature → improved DFS &amp; OS</t>
  </si>
  <si>
    <t>Predictive biomarker for treatment selection (precision oncology); may avoid ineffective chemotherapy</t>
  </si>
  <si>
    <t>Small sample size (n=43); retrospective design; no multivariable adjustment; heterogeneity; no prospective validation</t>
  </si>
  <si>
    <t>Transcriptomic signature shows promise for guiding adjuvant chemotherapy but requires prospective validation</t>
  </si>
  <si>
    <t>Retrospective transcriptomic study (comparative, race-stratified)</t>
  </si>
  <si>
    <t>Single-center FFPE cohort + KM-Plotter external datasets</t>
  </si>
  <si>
    <t>Mixed stages (II–IV)</t>
  </si>
  <si>
    <t>AA (n=9 tumors/3 normal) vs CA (n=31 tumors/5 normal); matched tumor-normal tissues</t>
  </si>
  <si>
    <t>Illumina NextSeq 500/550</t>
  </si>
  <si>
    <t>Multiple DEGs (e.g., CHST15, PARP15, NUDT16, SERPINB3, PADI1, ZNF488, LETM2)</t>
  </si>
  <si>
    <t>AA vs CA PDAC; Tumor vs Normal</t>
  </si>
  <si>
    <t>DESeq2 (adj p&lt;0.05,</t>
  </si>
  <si>
    <t>≥1)</t>
  </si>
  <si>
    <t>Differential gene expression (race-specific signatures)</t>
  </si>
  <si>
    <t>Survival association (OS via KM-Plotter); immune infiltration; subtype distribution</t>
  </si>
  <si>
    <t>DESeq2; KEGG/GO enrichment; CIBERSORT; ssGSEA; KM survival analysis (external data)</t>
  </si>
  <si>
    <t>Several genes associated with poor survival (e.g., CHST15, SERPINB3, LETM2)</t>
  </si>
  <si>
    <t>Partial external validation (KM-Plotter, n≈1640)</t>
  </si>
  <si>
    <t>Public datasets (GEO-based meta-cohort)</t>
  </si>
  <si>
    <t>Distinct transcriptomic profiles and immune landscapes between AA and CA PDAC</t>
  </si>
  <si>
    <t>No (no multivariable, exploratory survival only)</t>
  </si>
  <si>
    <t>Integrative in silico multi-dataset transcriptomic/network pharmacology study with ceRNA network construction and drug repositioning</t>
  </si>
  <si>
    <t>GEO microarray datasets: mRNA (GSE15471, GSE41368, GSE71989, GSE62165), miRNA (GSE60978, GSE32678, GSE41369), circRNA (GSE69362, GSE79634); KM-Plotter; GeneCards/Human Protein Atlas; LINCS L1000CDS2</t>
  </si>
  <si>
    <t>402 total samples across discovery datasets (mRNA 243, miRNA 107, circRNA 52)</t>
  </si>
  <si>
    <t>mRNA: 243 (66 normal/177 PDAC); miRNA: 107 (22 normal/85 PDAC); circRNA: 52 (26 normal/26 PDAC); survival analysis used KM-Plotter PDAC cohort of 1640 samples (1435 tumors, 205 controls, as reported by authors)</t>
  </si>
  <si>
    <t>Mixed/unspecified PDAC stages</t>
  </si>
  <si>
    <t>Publicly available human PDAC and normal pancreatic tissue transcriptomic datasets used to identify ceRNA regulatory signatures, prognostic hub genes, and candidate repositioned drugs</t>
  </si>
  <si>
    <t>Bulk transcriptomics: mRNA, miRNA, circRNA; network biology; in silico proteomics; drug docking</t>
  </si>
  <si>
    <t>Affymetrix, Agilent, NanoString microarrays; GEO2R/limma; Cytoscape; KM-Plotter; CB-Dock v2</t>
  </si>
  <si>
    <t>ceRNA-network hub genes: ADAM12, MET, QKI, SEC23A, ZEB2; also hsa_circRNA_102465, hsa_circRNA_100904 and hub miRNAs</t>
  </si>
  <si>
    <t>PDAC vs normal tissues across multiple datasets; high vs low hub-gene expression for survival</t>
  </si>
  <si>
    <t>Differential expression threshold: |log2FC| &gt;1 and p&lt;0.05; survival by KM-Plotter auto stratification/high vs low expression</t>
  </si>
  <si>
    <t>Overall survival (OS) of hub-gene expression</t>
  </si>
  <si>
    <t>ceRNA network topology; GO/KEGG enrichment; secretion profiles in biofluids/tissues; drug repositioning; molecular docking</t>
  </si>
  <si>
    <t>Significant unfavorable OS associations: ADAM12 HR 1.28, p=9.29×10^-4; MET HR 1.77, p=4.78×10^-4; QKI HR 1.16, p=1.33×10^-4; SEC23A HR 1.23, p=0.00548; ZEB2 HR 1.24, p=0.00561</t>
  </si>
  <si>
    <t>Partial external/in silico validation only</t>
  </si>
  <si>
    <t>KM-Plotter survival cohort; Human Protein Atlas/GeneCards protein-expression resources; docking-based validation of drug-target affinity</t>
  </si>
  <si>
    <t>A PDAC-specific ceRNA network comprising 12 circRNAs, 6 miRNAs, and 64 DEGs identified ADAM12, MET, QKI, SEC23A, and ZEB2 as prognostic hub genes, while vorinostat, trichostatin A, and meclocycline sulfosalicylate emerged as candidate repositioned drugs</t>
  </si>
  <si>
    <t>Suggests novel non-invasive biomarker candidates and drug-repurposing targets for PDAC; useful for hypothesis generation and translational prioritization</t>
  </si>
  <si>
    <t>Yes, but only via public human datasets</t>
  </si>
  <si>
    <t>No; survival evidence is univariable/in silico only</t>
  </si>
  <si>
    <t>The study proposes a circRNA-centered ceRNA regulatory framework for PDAC and identifies prognostic hub genes plus candidate repositioned therapeutics, but all findings require experimental and clinical validation</t>
  </si>
  <si>
    <t>Retrospective multi-center proteomic discovery and validation study with consensus clustering and risk-score development</t>
  </si>
  <si>
    <t>Australian Pancreatic Cancer Genome Initiative (APGI) discovery cohort; CPTAC validation cohort</t>
  </si>
  <si>
    <t>125 patients initially; 128 tumor samples and 76 matched normal samples collected; final working matrix 176 samples</t>
  </si>
  <si>
    <t>115 tumor samples and 61 matched adjacent normal samples after QC; CPTAC validation: 92 tumor samples</t>
  </si>
  <si>
    <t>Predominantly resectable early-stage disease; mostly stage I/II</t>
  </si>
  <si>
    <t>Surgically resected, treatment-naïve PDA patients with fresh-frozen tumors and matched adjacent normal tissue; no neoadjuvant treatment</t>
  </si>
  <si>
    <t>DIA-MS discovery proteomics; tandem mass tag proteomics in CPTAC validation cohort</t>
  </si>
  <si>
    <t>20-protein diagnostic panel; four proteomic prognostic subtypes; 18-protein prognostic risk score (PURB, SDCBP2, CD2BP2, GALM, SERPINA3, OAS3, FAN1, ZPR1, KRT2, NUDT2, SMNDC1, SERPINA4, CUTA, WDR36, POSTN, CLEC11A, PEX14, PI4KA)</t>
  </si>
  <si>
    <t>Tumor vs adjacent normal; cluster 1–4; high-risk vs low-risk proteomic score</t>
  </si>
  <si>
    <t>DAP threshold: nominal p&lt;0.05 and |logFC|&gt;1; clustering from top 25% MAD proteins; risk score dichotomized at midpoint of score range in discovery cohort and 75th percentile in CPTAC validation cohort</t>
  </si>
  <si>
    <t>Recurrence-free survival, 3-year survival, subtype biology, diagnostic potential, association with KRAS/HRD/COSMIC signatures</t>
  </si>
  <si>
    <t>Limma/eBayes differential abundance; pathway enrichment; consensus clustering; univariate Cox; multivariable Cox; LASSO-regularized Cox; recursive feature selection; Kaplan–Meier; time-dependent ROC; external validation in CPTAC</t>
  </si>
  <si>
    <t>Proteomic clusters associated with OS (p=0.012) and recurrence; several individual proteins associated with prognosis; risk groups significantly separated for OS (p&lt;0.0001)</t>
  </si>
  <si>
    <t>18-protein risk score retained significance in multivariable Cox models and improved concordance index from 0.66 to 0.85 after adjustment for clinical covariates</t>
  </si>
  <si>
    <t>Clinical prognostic variables included age, stage, grade, histology, margin, recurrence-related features, and other available clinicopathologic factors; exact full multivariable covariate list not fully specified in excerpt</t>
  </si>
  <si>
    <t>Independent CPTAC PDA proteomic cohort generated using a different proteomic technology (n=92)</t>
  </si>
  <si>
    <t>Identified a 20-protein diagnostic panel, four prognostic proteomic subtypes, and an 18-protein risk score independently associated with OS and recurrence; poorer-prognosis tumors showed basal-like, stromal, ECM, neutrophil degranulation, and PI3K-Akt-mTOR-related features</t>
  </si>
  <si>
    <t>High translational potential for prognosis, recurrence prediction, subtype stratification, and personalized treatment guidance; some markers detectable in blood</t>
  </si>
  <si>
    <t>Validation cohort showed smaller survival separation; subgroup analyses for HRD/KRASG12C/COSMIC signatures were underpowered; six risk-score proteins showed discordance with transcript-level prognostic direction; cohort limited to resected non-metastatic patients</t>
  </si>
  <si>
    <t>This study defines novel proteomic PDA subtypes and provides an externally validated 18-protein risk score with independent prognostic value for survival and recurrence, supporting proteomic profiling as a clinically relevant stratification strategy</t>
  </si>
  <si>
    <t>Retrospective bioinformatics study with limited in vitro functional validation</t>
  </si>
  <si>
    <t>GEO datasets GSE28735, GSE41372, GSE62452; TCGA/GTEx via GEPIA2; KM-Plotter; UALCAN; Human Protein Atlas</t>
  </si>
  <si>
    <t>232 tissue samples across GEO discovery datasets</t>
  </si>
  <si>
    <t>GEO discovery: 120 PDAC and 112 normal/adjacent tissues; TCGA survival/expression validation cohort also queried (177 PDAC cases reported for TCGA expression analysis)</t>
  </si>
  <si>
    <t>Mixed stages; exact distribution not reported in discovery GEO datasets</t>
  </si>
  <si>
    <t>Human PDAC and matched adjacent/normal pancreatic tissues from public datasets; in vitro validation in SW1990, PANC-1, BxPC-3, and HPDE6-C7 cell lines</t>
  </si>
  <si>
    <t>Bulk transcriptomics with experimental cell validation</t>
  </si>
  <si>
    <t>Microarray (GPL6244); qPCR; Western blot; CCK-8; colony formation; flow cytometric apoptosis assay; IHC images from HPA</t>
  </si>
  <si>
    <t>COL12A1, ITGA2, MMP14, PLAU</t>
  </si>
  <si>
    <t>PDAC vs normal/adjacent tissue; high vs low gene expression; PLAU knockout vs negative control in cell lines</t>
  </si>
  <si>
    <t>DEG threshold: |logFC| ≥1 and P &lt;0.05; survival groups based on KM-Plotter high vs low expression</t>
  </si>
  <si>
    <t>Disease-free survival (DFS); pathway enrichment; protein expression validation; PLAU functional role in proliferation/apoptosis</t>
  </si>
  <si>
    <t>GEO2R; DAVID GO/KEGG enrichment; STRING/Cytoscape/MCODE PPI network; GEPIA2; Kaplan–Meier Plotter; qPCR; Western blot; CCK-8; colony formation; apoptosis assay</t>
  </si>
  <si>
    <t>High expression associated with shorter OS: COL12A1 HR 1.23, P=0.028; ITGA2 HR 1.49, P=1.33×10^-5; MMP14 HR 1.39, P=7.56×10^-4; PLAU HR 1.52, P=1.92×10^-6. High expression also associated with shorter DFS in KM-Plotter</t>
  </si>
  <si>
    <t>Transcript/protein validation in TCGA/GEPIA2/HPA and in vitro cell-line validation; no independent clinical cohort</t>
  </si>
  <si>
    <t>Four hub genes were overexpressed in PDAC, and PLAU knockdown reduced proliferation and colony formation while increasing apoptosis in PDAC cells</t>
  </si>
  <si>
    <t>Suggests COL12A1, ITGA2, MMP14, and especially PLAU as candidate biomarkers and possible therapeutic targets; PLAU has functional relevance</t>
  </si>
  <si>
    <t>No multivariable Cox adjustment; public-dataset-driven discovery; inconsistent survival significance between KM-Plotter and UALCAN; limited cohort depth; only PLAU functionally tested; no in vivo validation; only three GEO datasets used</t>
  </si>
  <si>
    <t>The study identifies four candidate PDAC-associated hub genes and provides functional support for PLAU as a potential biomarker/target, but stronger clinical and mechanistic validation is still required</t>
  </si>
  <si>
    <t>External validation in GSE224564</t>
  </si>
  <si>
    <t>Risk score remained an independent prognostic factor in multivariable Cox; N stage also independent</t>
  </si>
  <si>
    <t>STING-pathway activity defines biologically distinct PAAD subtypes; the 6-gene STING-related signature stratifies survival; IFIT2 behaves as a potential oncogenic factor and ZDHHC1 as a potential tumor suppressor in functional assays</t>
  </si>
  <si>
    <t>10 STING-related genes were prognostic on univariate Cox; model HR 2.639, P&lt;0.001</t>
  </si>
  <si>
    <t>Retrospective single-center cohort study of surgically resected PDAC patients</t>
  </si>
  <si>
    <t>Hirosaki University Hospital, Japan (2014–2019); supplementary public correlation analysis using TCGA-PAAD/LinkedOmics</t>
  </si>
  <si>
    <t>117 for clinicopathological and survival analyses; proteomics performed in 117 total cases grouped as short-DM n=31, long-DM n=23, non-DM n=63</t>
  </si>
  <si>
    <t>Resected PDAC; staged according to 8th edition UICC TNM; mixed stages I–IV, with stage III/IV reported; unresectable disease, distant metastasis at diagnosis, and neoadjuvant-treated cases excluded</t>
  </si>
  <si>
    <t>Human FFPE PDAC surgical specimens from 117 consecutive patients with type 2 diabetes status classified as non-DM, short-DM (&lt;3 years), and long-DM (≥3 years); histopathology centrally reviewed by pathologists</t>
  </si>
  <si>
    <t>Epigenetics + lncRNA expression + proteomics + immunohistochemistry</t>
  </si>
  <si>
    <t>Methylation-specific PCR for MEG3 promoter in FFPE DNA; RT-qPCR for MEG3 expression; label-free LC-MS/MS proteomics using nanoLC Eksigent 400 coupled to TripleTOF 6600 in DIA/SWATH mode with DIA-NN v1.8.1 library-free analysis; IHC for F11R; TCGA/LinkedOmics correlation analysis</t>
  </si>
  <si>
    <t>MEG3 promoter methylation, MEG3 lncRNA expression, F11R protein expression, and combined double-positive phenotype (MEG3 methylation + F11R-high)</t>
  </si>
  <si>
    <t>Long-DM vs non–long-DM (non-DM + short-DM); MEG3 methylation-positive vs negative; F11R-high vs F11R-low; double-positive vs zero/single-positive; survival groups by biomarker status</t>
  </si>
  <si>
    <t>Long-DM defined as DM duration ≥3 years; F11R-high defined as IHC total score ≥5; proteomic DE threshold |fold change| &gt;1.2 and adjusted P &lt;0.05; survival dichotomies included CA19-9 &lt;200 vs ≥200 U/mL and CEA &lt;5 vs ≥5 ng/mL</t>
  </si>
  <si>
    <t>Cancer-specific survival (CSS; equivalent to OS because all deaths were cancer-related)</t>
  </si>
  <si>
    <t>MEG3 expression differences, association with long-DM and HbA1c, tumor differentiation, venous invasion, recurrence, F11R expression, proteomic target identification, clinicopathological correlations</t>
  </si>
  <si>
    <t>Student’s t test or Mann-Whitney U test for continuous variables; chi-square test; ANOVA with post hoc multiple comparison tests; Pearson correlation; Kaplan-Meier survival analysis with log-rank test; Cox proportional hazards multivariable model</t>
  </si>
  <si>
    <t>Significant adverse factors for CSS in univariable analysis: no adjuvant chemotherapy (17 vs 38 months, P&lt;0.01), CA19-9 ≥200 (22 vs 38 months, P&lt;0.05), CEA ≥5.0 (19 vs 38 months, P&lt;0.05), poorly differentiated tumor (19 vs 38 months, P&lt;0.01), long-DM (20 vs 38 months, P&lt;0.05), stage III/IV (30 vs 38 months, P&lt;0.05), N+ (30 vs 41 months, P&lt;0.05), MEG3 methylation-positive (23 vs 40 months, P&lt;0.01), F11R-high (20 vs 40 months, P&lt;0.01), and double-positive status (23 vs 40 months, P&lt;0.001)</t>
  </si>
  <si>
    <t>Independent poor prognostic factors in multivariable Cox analysis: no adjuvant chemotherapy HR/RR 3.397 (95% CI 1.881–6.137, P&lt;0.001); CA19-9 ≥200 U/mL HR/RR 1.911 (95% CI 1.167–3.128, P&lt;0.05); stage III/IV HR/RR 2.039 (95% CI 1.215–3.421, P&lt;0.01); poorly differentiated tumor HR/RR 1.727 (95% CI 1.013–2.945, P&lt;0.05); double-positive MEG3 methylation + F11R-high HR/RR 1.701 (95% CI 1.024–2.827, P&lt;0.05)</t>
  </si>
  <si>
    <t>Adjuvant chemotherapy, CA19-9, stage, tumor differentiation (PD), and double-positive biomarker status included in final multivariable model; long-DM was not retained because of overlap with PD and double-positive status and limited sample size</t>
  </si>
  <si>
    <t>Partial only; no true external survival validation. Internal biomarker-survival analyses plus external public-database correlation support</t>
  </si>
  <si>
    <t>TCGA-PAAD / LinkedOmics used only for correlation between MEG3 methylation and expression and inverse correlation between MEG3 and F11R; no independent external cohort with survival validation</t>
  </si>
  <si>
    <t>Long-standing diabetes is associated with MEG3 promoter hypermethylation, reduced MEG3 expression, increased F11R expression, poorer differentiation, more venous invasion, higher recurrence, and worse survival; the combined MEG3-methylated/F11R-high phenotype defines a high-risk PDAC subgroup and remained independently prognostic</t>
  </si>
  <si>
    <t>This biomarker pair may support risk stratification of diabetic PDAC, identify a diabetes-associated aggressive molecular subtype, and suggest potential therapeutic targets involving epigenetic modulation and F11R-related signaling</t>
  </si>
  <si>
    <t>Retrospective single-center design; small sample size especially long-DM subgroup (n=23); only resected PDAC included; no mechanistic functional validation proving causality; no independent external survival-validation cohort; analysis combined non-DM and short-DM into one comparator group; only MEG3 methylation assessed rather than broader methylome; FFPE-only material; no analysis of antidiabetic treatment impact due to limited numbers</t>
  </si>
  <si>
    <t>This study identifies a diabetes-associated epigenetic-proteomic PDAC subtype characterized by MEG3 promoter methylation and F11R overexpression; the combined double-positive phenotype is an independent adverse prognostic factor and may provide a clinically relevant framework for biomarker-based risk stratification and future therapeutic exploration</t>
  </si>
  <si>
    <t>Integrated bioinformatics study with experimental validation (in vitro and in vivo) using scRNA-seq-based discovery and prognostic modeling</t>
  </si>
  <si>
    <t>scRNA-seq dataset GSE111672 (GEO); bulk transcriptomic data from TCGA-PAAD; external validation cohorts from ICGC (PACA-CA and PACA-AU); experimental validation using clinical samples for IHC/RT-qPCR and in vitro/in vivo models</t>
  </si>
  <si>
    <t>TCGA-PAAD used for model construction; ICGC cohorts used for validation; scRNA-seq dataset used for hub gene discovery</t>
  </si>
  <si>
    <t>PAAD/PDAC mixed stages (not explicitly stratified); represents typical heterogeneous clinical population</t>
  </si>
  <si>
    <t>Public datasets (TCGA, ICGC, GEO) combined with experimental validation; includes human tumor samples for IHC/RT-qPCR and drug-resistant PDAC cell lines and animal models</t>
  </si>
  <si>
    <t>Transcriptomics (scRNA-seq + bulk RNA-seq) + bioinformatics + pharmacology + experimental validation</t>
  </si>
  <si>
    <t>scRNA-seq analysis (UMAP, clustering); LASSO-Cox regression; consensus clustering; RT-qPCR; immunohistochemistry; molecular docking; in vitro assays; in vivo tumor models</t>
  </si>
  <si>
    <t>Nine-gene prognostic signature derived from 20 hub genes; hub targets include TP53, EP300, PIAS1; therapeutic compound: esculin</t>
  </si>
  <si>
    <t>High-risk vs low-risk groups based on gene signature; subtype C1 (immune desert, high KRAS burden) vs C2 (immune-active); esculin-treated vs control models</t>
  </si>
  <si>
    <t>Risk score derived from LASSO-Cox model; patients stratified into high vs low risk using median or optimal cutoff (not explicitly specified); clustering via consensus clustering</t>
  </si>
  <si>
    <t>Model performance (predictive accuracy), immune infiltration differences, subtype characterization, drug resistance modulation, target validation</t>
  </si>
  <si>
    <t>Univariable Cox (implied for gene selection) and multivariable LASSO-Cox regression for model construction; survival analysis (Kaplan-Meier); clustering; bioinformatics enrichment; experimental validation</t>
  </si>
  <si>
    <t>High-risk group showed significantly worse OS compared to low-risk group; subtypes showed distinct survival differences and immune infiltration patterns</t>
  </si>
  <si>
    <t>Nine-gene model demonstrated strong independent prognostic predictive capability (validated across external cohorts); specific HR values not reported in abstract</t>
  </si>
  <si>
    <t>LASSO inherently adjusts for gene interactions; exact clinical covariates not clearly described</t>
  </si>
  <si>
    <t>Yes (strong validation)</t>
  </si>
  <si>
    <t>External validation in ICGC cohorts (PACA-CA and PACA-AU); additional validation via IHC and RT-qPCR; functional validation in vitro and in vivo</t>
  </si>
  <si>
    <t>A nine-gene prognostic model based on scRNA-seq-derived hub genes stratifies PAAD patients into biologically and clinically distinct subtypes and predicts survival; esculin targets key hub proteins and reverses drug resistance</t>
  </si>
  <si>
    <t>This model enables patient stratification for precision oncology and identifies esculin as a potential multi-target therapeutic to overcome chemoresistance in PDAC</t>
  </si>
  <si>
    <t>Lack of detailed clinical covariates in model; unclear cutoff definition; heterogeneity across datasets; reliance on public datasets; limited reporting of HRs; translational applicability of esculin requires further clinical validation</t>
  </si>
  <si>
    <t>This study establishes a robust scRNA-seq-derived prognostic model and identifies esculin as a promising multi-target agent capable of overcoming drug resistance, providing a combined biomarker and therapeutic strategy for PDAC</t>
  </si>
  <si>
    <t>Integrated multi-omics mechanistic study combining scRNA-seq discovery, in vivo genetic models, proteomics, epigenetics, and clinical validation</t>
  </si>
  <si>
    <t>Public and in-house datasets: scRNA-seq (GSE299487, GSE313383), bulk RNA-seq (GSE299488), ATAC-seq (GSE299489); additional human PDAC cohorts for clinical validation; KrasG12D mouse models</t>
  </si>
  <si>
    <t>Not explicitly stated (multi-dataset + experimental models)</t>
  </si>
  <si>
    <t>Not explicitly stated; includes multiple scRNA-seq datasets, mouse models, and human validation cohorts</t>
  </si>
  <si>
    <t>PDAC across early to late stages (pan-stage analysis); focus on premalignant → tumor progression continuum</t>
  </si>
  <si>
    <t>Human PDAC samples + mouse KrasG12D-driven models + multi-omics datasets; includes premalignant and malignant cell states with focus on cellular heterogeneity</t>
  </si>
  <si>
    <t>Single-cell transcriptomics + bulk RNA-seq + epigenomics (ATAC-seq) + proteomics + metabolic profiling + functional genomics</t>
  </si>
  <si>
    <t>scRNA-seq clustering (UMAP), lineage tracing, genetic perturbation (Ly6d knockout/overexpression), TurboID proximity proteomics, epigenetic profiling, metabolic assays (OXPHOS), clinical cohort validation</t>
  </si>
  <si>
    <t>LY6D (stem-like gastric-like cell state marker)</t>
  </si>
  <si>
    <t>LY6D-high vs LY6D-low expression groups; Ly6d knockout vs control; Ly6d overexpression vs control</t>
  </si>
  <si>
    <t>Expression-based stratification (cutoff not explicitly defined); functional comparison via genetic perturbation models</t>
  </si>
  <si>
    <t>Overall survival (OS) in human PDAC cohorts</t>
  </si>
  <si>
    <t>Tumor initiation, progression, metastasis, stemness, EMT signatures, metabolic dependency (OXPHOS), lineage persistence, mechanistic pathway activation (FOSL1)</t>
  </si>
  <si>
    <t>Survival analysis (Kaplan-Meier, Cox regression implied); scRNA-seq clustering; differential expression; pathway analysis; functional assays; proteomics interaction mapping</t>
  </si>
  <si>
    <t>High LY6D expression associated with stemness, EMT phenotype, and poor survival (significant in survival analysis)</t>
  </si>
  <si>
    <t>LY6D identified as an independent prognostic marker of poor survival (exact HR not reported in abstract)</t>
  </si>
  <si>
    <t>Not explicitly detailed (likely adjusted for clinical variables in Cox model, but not specified)</t>
  </si>
  <si>
    <t>Yes (strong multi-level validation)</t>
  </si>
  <si>
    <t>Human PDAC cohorts + in vivo mouse models + multi-omics datasets + functional validation (loss/gain of function)</t>
  </si>
  <si>
    <t>LY6D marks a persistent stem-like gastric cell state that emerges early, drives tumorigenesis, and promotes metastasis through OXPHOS dependency and FOSL1-mediated transcriptional reprogramming</t>
  </si>
  <si>
    <t>This identifies LY6D as both an early detection biomarker and a pan-stage therapeutic target, particularly relevant for targeting tumor-initiating and stem-like populations in PDAC</t>
  </si>
  <si>
    <t>Lack of explicit cohort size reporting; unclear cutoff definition; limited reporting of HR values; translational targeting strategies not yet clinically validated; potential model-system bias (mouse vs human)</t>
  </si>
  <si>
    <t>This study defines LY6D+ stem-like cells as key drivers of PDAC initiation and progression and establishes LY6D as a robust prognostic biomarker and therapeutic target linking early tumor heterogeneity to disease aggressiveness</t>
  </si>
  <si>
    <t>Integrated multi-cohort bioinformatics study combining bulk RNA-seq, scRNA-seq, mutation analysis, and immune infiltration modeling</t>
  </si>
  <si>
    <t>Public datasets: TCGA-PAAD; GEO datasets GSE57495, GSE78229, GSE183795, GSE154778 (bulk and single-cell RNA-seq with clinical data)</t>
  </si>
  <si>
    <t>113 patients used for subtype discovery (GSE57495 + GSE78229); larger combined cohorts for model construction/validation</t>
  </si>
  <si>
    <t>Public transcriptomic datasets with associated clinical and survival data; includes both bulk RNA-seq and scRNA-seq for multi-level tumor analysis</t>
  </si>
  <si>
    <t>Transcriptomics + single-cell RNA-seq + mutational profiling + immune deconvolution + pathway analysis</t>
  </si>
  <si>
    <t>Bioinformatics pipeline: PCA and K-means clustering for subtyping; LASSO Cox regression for PRGS construction; CIBERSORTx for immune infiltration; scRNA trajectory inference; cell–cell communication analysis; GSVA/GSEA</t>
  </si>
  <si>
    <t>Palmitoylation-related gene signature (PRGS, 7 genes: DCBLD2, CXCL5, ASPH, LAMC2, KRT6A, TOP2A, NPNT); upstream regulators: zDHHC family (palmitoyltransferases)</t>
  </si>
  <si>
    <t>High-risk vs low-risk PRGS groups; zDHHC-high vs zDHHC-low molecular subtypes</t>
  </si>
  <si>
    <t>Risk score derived from LASSO-Cox model; patients stratified into high vs low risk using median or optimal cutoff (not explicitly defined)</t>
  </si>
  <si>
    <t>Immune infiltration patterns (CD8+ T cells, macrophages, eosinophils), tumor mutation burden (TMB), KRAS/TP53 mutation frequency, pathway activation (proteasome, metabolism), tumor heterogeneity</t>
  </si>
  <si>
    <t>Survival analysis (Kaplan-Meier, log-rank test); LASSO Cox regression; PCA clustering; CIBERSORTx immune deconvolution; scRNA trajectory analysis; enrichment analyses (GO/KEGG/GSEA)</t>
  </si>
  <si>
    <t>High PRGS risk group associated with significantly worse survival and immunosuppressive tumor microenvironment; zDHHC-high subtype also showed poorer prognosis</t>
  </si>
  <si>
    <t>PRGS model demonstrated strong prognostic predictive capability across independent cohorts (exact HR values not reported in abstract)</t>
  </si>
  <si>
    <t>LASSO model inherently adjusts for gene interactions; specific clinical covariates not clearly reported</t>
  </si>
  <si>
    <t>Yes (external validation across multiple GEO/TCGA cohorts)</t>
  </si>
  <si>
    <t>Multiple independent GEO cohorts and TCGA-PAAD; validation across datasets rather than a single external cohort</t>
  </si>
  <si>
    <t>A novel palmitoylation-related molecular classification identifies two PDAC subtypes and a 7-gene PRGS that predicts prognosis and is associated with immune suppression, high TMB, and KRAS/TP53 mutations</t>
  </si>
  <si>
    <t>The PRGS model can stratify patients based on prognosis and immune phenotype and may guide immunotherapy and targeted treatment strategies focused on palmitoylation pathways</t>
  </si>
  <si>
    <t>Lack of experimental (wet-lab) validation; unclear cutoff definition; missing HR values; limited clinical covariate adjustment; reliance on retrospective public datasets; no prospective validation</t>
  </si>
  <si>
    <t>This study establishes palmitoylation (zDHHC)-driven molecular subtypes and a robust 7-gene prognostic signature (PRGS) linked to immune suppression and genomic instability, offering a novel framework for prognostic stratification and potential therapeutic targeting in PDAC</t>
  </si>
  <si>
    <t>Integrated bioinformatics and experimental mechanistic study combining public datasets with in vitro and in vivo functional validation</t>
  </si>
  <si>
    <t>TCGA-TARGET-GTEx (pan-cancer, N≈19,131); PDAC-specific data from TCGA/GTEx via GEPIA2; GEO dataset GSE22780 (paired PDAC samples)</t>
  </si>
  <si>
    <t>Not explicitly stated for PDAC cohort (public datasets used); GEO validation cohort n=8 paired samples</t>
  </si>
  <si>
    <t>Not explicitly stated</t>
  </si>
  <si>
    <t>PDAC mixed stages (not stratified); includes public transcriptomic data and experimental models</t>
  </si>
  <si>
    <t>Human PDAC tissues (public datasets + small GEO validation set) and PDAC cell lines with in vitro assays and in vivo tumor models</t>
  </si>
  <si>
    <t>Transcriptomics + functional genomics + mechanistic signaling analysis</t>
  </si>
  <si>
    <t>Gene expression analysis (TCGA/GTEx, GEPIA2); differential expression (Wilcoxon test); transcriptomic profiling; molecular docking; in vitro knockdown assays; in vivo tumor growth/metastasis models; pathway analysis (Hippo-YAP)</t>
  </si>
  <si>
    <t>PRSS23 (serine protease 23)</t>
  </si>
  <si>
    <t>High vs low PRSS23 expression; PRSS23 knockdown vs control; PRSS23 overexpression vs control</t>
  </si>
  <si>
    <t>Expression-based grouping (cutoff not explicitly defined; likely median or database-defined threshold)</t>
  </si>
  <si>
    <t>Tumor growth, metastasis, YAP activity, Hippo pathway signaling, PP2A–MST1 interaction, expression of YAP target genes (e.g., CYR61, CTGF)</t>
  </si>
  <si>
    <t>Wilcoxon rank-sum test; survival analysis (Kaplan-Meier); transcriptomic/pathway analysis; molecular docking; in vitro/in vivo functional assays</t>
  </si>
  <si>
    <t>High PRSS23 expression associated with significantly worse survival and increased tumor aggressiveness</t>
  </si>
  <si>
    <t>Not clearly reported; no explicit multivariable Cox model results described in abstract</t>
  </si>
  <si>
    <t>Partial validation</t>
  </si>
  <si>
    <t>Expression validated in GEO dataset (n=8 paired samples) and functional validation in cell lines and mouse models</t>
  </si>
  <si>
    <t>PRSS23 is overexpressed in PDAC and promotes tumor growth and metastasis by activating Hippo-YAP signaling via stabilization of PP2A–MST1 interaction, leading to YAP activation</t>
  </si>
  <si>
    <t>This identifies PRSS23 as a potential therapeutic target in the Hippo-YAP pathway and a candidate prognostic biomarker in PDAC</t>
  </si>
  <si>
    <t>Small validation cohort; lack of multivariable survival analysis; unclear cutoff definition; limited clinical annotation; reliance on public datasets; mechanistic findings not yet clinically validated</t>
  </si>
  <si>
    <t>This study identifies PRSS23 as a novel oncogenic regulator of the Hippo-YAP pathway that promotes PDAC progression and metastasis and may serve as a potential therapeutic target, although further clinical validation is required</t>
  </si>
  <si>
    <t>Integrative multi-omics cohort study using transcriptomic and proteomic data with subtype discovery via network fusion</t>
  </si>
  <si>
    <t>Clinical cohort of 140 PDAC patients with matched transcriptomic and proteomic profiles (source not explicitly specified; likely institutional or public datasets integrated)</t>
  </si>
  <si>
    <t>PDAC mixed stages (not explicitly stratified); reflects heterogeneous patient population</t>
  </si>
  <si>
    <t>Human PDAC tumor samples with matched transcriptome and proteome data; analysis focused on molecular heterogeneity and subtype classification</t>
  </si>
  <si>
    <t>Transcriptomics + proteomics integrated (multi-omics)</t>
  </si>
  <si>
    <t>Similarity Network Fusion (SNF) for subtype discovery; sPLS-DA for feature selection; differential expression analysis; network-based functional enrichment</t>
  </si>
  <si>
    <t>Molecular subtypes (SNF-1, SNF-2 secretory, SNF-3 glycolytic-immune suppressive)</t>
  </si>
  <si>
    <t>Comparison between identified subtypes (SNF-1 vs SNF-2 vs SNF-3)</t>
  </si>
  <si>
    <t>Unsupervised clustering (SNF-based); no explicit cutoff (data-driven subtype classification)</t>
  </si>
  <si>
    <t>Subtype-specific pathway activity (secretory function, glycolysis), immune suppression, drug resistance pathways, clinicopathological associations</t>
  </si>
  <si>
    <t>Survival analysis (Kaplan-Meier); Similarity Network Fusion; sPLS-DA; differential expression; network enrichment analysis</t>
  </si>
  <si>
    <t>SNF-3 subtype associated with poorest prognosis and immune-evasion phenotype</t>
  </si>
  <si>
    <t>Not clearly reported (no explicit multivariable Cox model results in abstract)</t>
  </si>
  <si>
    <t>No clear external validation (internal multi-omics integration only)</t>
  </si>
  <si>
    <t>Single cohort (n=140); no independent external validation cohort reported</t>
  </si>
  <si>
    <t>Three PDAC molecular subtypes were identified: a secretory subtype, a glycolytic-immune suppressive subtype with worst prognosis, and a baseline subtype with minimal molecular distinction</t>
  </si>
  <si>
    <t>This classification may improve patient stratification and guide precision therapies targeting metabolic and immune pathways</t>
  </si>
  <si>
    <t>Lack of external validation; no multivariable survival analysis; unclear clinical covariate adjustment; limited reporting of hazard ratios; subtype reproducibility not tested across independent cohorts</t>
  </si>
  <si>
    <t>This study defines three biologically distinct PDAC subtypes based on integrated transcriptomic and proteomic profiling, highlighting metabolic and immune heterogeneity and providing a framework for precision stratification, though further validation is required</t>
  </si>
  <si>
    <t>Integrated multi-omics observational study with retrospective clinical validation and alternative splicing analysis</t>
  </si>
  <si>
    <t>Public datasets (TCGA, GTEx) + institutional retrospective cohort (FFPE samples, n=65) + RNA-seq cohort (9 paired PDAC vs adjacent tissues)</t>
  </si>
  <si>
    <t>65 (clinical cohort); 9 paired samples for RNA-seq</t>
  </si>
  <si>
    <t>65 for clinicopathological/IHC analysis; 9 paired samples for splicing analysis</t>
  </si>
  <si>
    <t>PDAC mixed stages (not explicitly stratified); includes tumor vs adjacent normal tissue comparison</t>
  </si>
  <si>
    <t>Human PDAC FFPE samples with clinicopathological data; paired tumor and adjacent nontumor tissues; public transcriptomic datasets used for validation</t>
  </si>
  <si>
    <t>Transcriptomics + alternative splicing analysis + protein expression (IHC)</t>
  </si>
  <si>
    <t>RNA-seq with rMATs for splicing analysis; RT-qPCR; cloning/sequencing; immunohistochemistry; TCGA/GTEx bioinformatic analysis</t>
  </si>
  <si>
    <t>Secretin receptor (SCTR) expression and alternative splicing variants (notably intron 2 retention isoform)</t>
  </si>
  <si>
    <t>PDAC vs adjacent nontumor tissue; high vs low SCTR expression; genotype comparison (rs2587682 variants)</t>
  </si>
  <si>
    <t>Expression-based grouping (cutoff not explicitly defined; likely median or statistical threshold)</t>
  </si>
  <si>
    <t>Association with tumor stage, metastasis, Ki67 proliferation index, alternative splicing patterns, SNP association</t>
  </si>
  <si>
    <t>Comparative statistical analysis (t-test/Wilcoxon); survival analysis (Kaplan-Meier); splicing analysis via rMATs; RT-qPCR validation</t>
  </si>
  <si>
    <t>Low SCTR expression associated with worse survival (P&lt;0.01); SCTR downregulated in PDAC vs normal (P&lt;0.001)</t>
  </si>
  <si>
    <t>Not reported (no multivariable Cox analysis described)</t>
  </si>
  <si>
    <t>Public dataset validation (TCGA/GTEx) + experimental validation (IHC, RT-qPCR, sequencing)</t>
  </si>
  <si>
    <t>Internal cohort (n=65) + RNA-seq subset (n=9 paired samples); no external independent cohort</t>
  </si>
  <si>
    <t>SCTR is downregulated in PDAC and its alternative splicing generates novel isoforms associated with tumor development; low SCTR expression correlates with poor prognosis and aggressive clinicopathological features</t>
  </si>
  <si>
    <t>SCTR may serve as a diagnostic and prognostic biomarker and highlights alternative splicing as a therapeutic target in PDAC</t>
  </si>
  <si>
    <t>No (prognostic association only; no independent validation via multivariable model)</t>
  </si>
  <si>
    <t>Small RNA-seq cohort (n=9); lack of multivariable analysis; unclear cutoff definition; no external validation cohort; limited mechanistic functional validation</t>
  </si>
  <si>
    <t>This study identifies SCTR downregulation and alternative splicing as contributors to PDAC pathogenesis and proposes SCTR as a potential diagnostic and prognostic biomarker, though further validation is required</t>
  </si>
  <si>
    <t>Machine learning-based multi-cohort bioinformatics study with experimental validation</t>
  </si>
  <si>
    <t>Public datasets (TCGA, GEO, ICGC and others; 8 independent cohorts used for validation); gene sets from MSigDB</t>
  </si>
  <si>
    <t>Not explicitly stated (multiple cohorts combined)</t>
  </si>
  <si>
    <t>Human PDAC transcriptomic datasets across multiple cohorts with survival data; experimental validation in PDAC cell lines</t>
  </si>
  <si>
    <t>Transcriptomics + machine learning + multi-omics functional analysis</t>
  </si>
  <si>
    <t>Multiple machine learning algorithms (LASSO, Cox regression combinations); risk modeling; immune infiltration analysis; in vitro assays (EdU, colony formation, wound healing)</t>
  </si>
  <si>
    <t>Lactate Metabolism-Related Gene Signature (LMRGS)</t>
  </si>
  <si>
    <t>High-risk vs low-risk groups based on LMRGS score</t>
  </si>
  <si>
    <t>Immune infiltration, immunotherapy response prediction, tumor proliferation/migration, metabolic pathway activity</t>
  </si>
  <si>
    <t>Univariable and multivariable Cox regression; Kaplan-Meier survival analysis; machine learning model construction; multi-cohort validation; functional assays</t>
  </si>
  <si>
    <t>High-risk group associated with significantly worse survival and reduced immune infiltration</t>
  </si>
  <si>
    <t>LMRGS identified as an independent prognostic predictor for OS (exact HR not specified in abstract)</t>
  </si>
  <si>
    <t>Likely includes clinical covariates (not explicitly detailed)</t>
  </si>
  <si>
    <t>Yes (strong external validation)</t>
  </si>
  <si>
    <t>Validated across 8 independent cohorts (TCGA + GEO + others)</t>
  </si>
  <si>
    <t>A lactate metabolism-related gene signature (LMRGS) robustly predicts prognosis and is associated with immune suppression and poor response to immunotherapy in PDAC</t>
  </si>
  <si>
    <t>This signature can guide patient stratification, predict immunotherapy response, and highlights lactate metabolism as a therapeutic target in PDAC</t>
  </si>
  <si>
    <t>Lack of explicit HR reporting; unclear cutoff definition; heterogeneity across datasets; limited clinical variable reporting; requires prospective validation</t>
  </si>
  <si>
    <t>This study establishes a robust machine learning-derived lactate metabolism gene signature (LMRGS) as an independent prognostic biomarker and highlights metabolic reprogramming as a key driver of PDAC progression and therapeutic resistance</t>
  </si>
  <si>
    <t>Retrospective bioinformatics analysis of tumor RNA-seq immune repertoire (TCR profiling)</t>
  </si>
  <si>
    <t>Two independent public PDAC RNA-seq datasets (likely TCGA + external cohort)</t>
  </si>
  <si>
    <t>Not explicitly stated (~134 in one dataset: 91 positive / 43 negative)</t>
  </si>
  <si>
    <t>Mixed PDAC stages (not stratified)</t>
  </si>
  <si>
    <t>Human PDAC patients with tumor RNA-seq data; immune repertoire inferred from tumor transcriptomics</t>
  </si>
  <si>
    <t>Transcriptomics (RNA-seq) + immune repertoire (TCR CDR3 analysis)</t>
  </si>
  <si>
    <t>RNA-seq-based TCR CDR3 extraction and matching to anti-EBV sequences</t>
  </si>
  <si>
    <t>Anti-EBV TCR CDR3 presence (immune signature)</t>
  </si>
  <si>
    <t>EBV CDR3-positive vs EBV CDR3-negative patients</t>
  </si>
  <si>
    <t>Binary classification based on presence/absence of anti-EBV TCR sequences</t>
  </si>
  <si>
    <t>Disease-free survival (DFS), immune gene expression, mutation burden</t>
  </si>
  <si>
    <t>Log-rank survival analysis; comparative gene expression; mutation burden analysis</t>
  </si>
  <si>
    <t>EBV CDR3-positive patients had significantly improved OS (22.27 vs 14.95 months; p=0.0195) and DFS</t>
  </si>
  <si>
    <t>Not reported (no multivariable Cox mentioned)</t>
  </si>
  <si>
    <t>Yes (replicated across two independent datasets)</t>
  </si>
  <si>
    <t>Two independent PDAC cohorts (likely TCGA + external dataset)</t>
  </si>
  <si>
    <t>Detection of anti-EBV TCR CDR3 sequences is associated with improved survival, higher immune activation, and lower mutation burden in PDAC</t>
  </si>
  <si>
    <t>This biomarker may enable immune-based patient stratification and suggests potential for EBV-targeted immunotherapy in PDAC</t>
  </si>
  <si>
    <t>Lack of multivariable analysis; unclear cohort sizes; indirect inference of EBV involvement; no experimental validation; retrospective design</t>
  </si>
  <si>
    <t>This study identifies anti-EBV TCR signatures as a novel immune-related prognostic biomarker associated with improved survival and enhanced immune activity in PDAC</t>
  </si>
  <si>
    <t>Retrospective clinical cohort study with mechanistic in vitro/in vivo validation and TME profiling</t>
  </si>
  <si>
    <t>Single-institution Chinese cohort from Ruijin Hospital (2016–2020) plus mouse PDAC models; scRNA-seq and CyTOF generated in study</t>
  </si>
  <si>
    <t>203 for clinical IHC analyses; 131 received adjuvant chemotherapy and 72 did not; additional subsets used for neoadjuvant analyses and mechanistic experiments</t>
  </si>
  <si>
    <t>Resectable PDAC, stages I–III; distribution reported as stage I 32.51%, stage II 34.48%, stage III 33.01%</t>
  </si>
  <si>
    <t>Human resected PDAC specimens from pancreatectomy patients with clinicopathologic and treatment-response data; experimental mouse PDAC models for functional validation</t>
  </si>
  <si>
    <t>Protein expression + ECM/TME biology + single-cell transcriptomics + mass cytometry</t>
  </si>
  <si>
    <t>Immunohistochemistry for CEMIP2 and HA; in vitro HA degradation assays; in vivo murine PDAC models; scRNA-seq; CyTOF; vascular/drug-delivery analyses</t>
  </si>
  <si>
    <t>CEMIP2 expression and stromal hyaluronan (HA) levels</t>
  </si>
  <si>
    <t>CEMIP2-high vs CEMIP2-low; low-HA vs high-HA; chemotherapy-treated vs untreated; CEMIP2 knockdown vs control in models</t>
  </si>
  <si>
    <t>IHC-based expression stratification (exact threshold not specified in excerpt); HA low vs high by tissue assessment</t>
  </si>
  <si>
    <t>Overall survival and chemotherapy response (adjuvant and neoadjuvant)</t>
  </si>
  <si>
    <t>HA abundance, vascular density, gemcitabine delivery, CAF expansion, SPP1-CD44 crosstalk, immune subset abundance and functional state (TAMs, exhausted CD8+ T cells)</t>
  </si>
  <si>
    <t>Comparative clinicopathological analyses; survival analyses; correlation analyses; scRNA-seq cell-state/cell-cell communication analyses; CyTOF immune profiling; in vitro/in vivo functional assays</t>
  </si>
  <si>
    <t>Elevated CEMIP2 expression correlated with improved response to neoadjuvant and adjuvant chemotherapy and prolonged survival; low HA levels were also associated with favorable treatment response and survival</t>
  </si>
  <si>
    <t>Not clearly reported in the provided text; independent prognostic value not confirmable from excerpt</t>
  </si>
  <si>
    <t>Strong biological validation but no clearly described external clinical cohort</t>
  </si>
  <si>
    <t>Internal Ruijin Hospital cohort (n=203) with extensive mechanistic validation in mouse models, scRNA-seq, and CyTOF</t>
  </si>
  <si>
    <t>CEMIP2 promotes HA degradation, remodels ECM/TME, increases vascular density and drug delivery, and sensitizes PDAC to gemcitabine; CEMIP2 loss expands CAFs and alters immunosuppressive cell states</t>
  </si>
  <si>
    <t>This supports CEMIP2 as a predictive biomarker for chemotherapy benefit and a potential therapeutic lever for overcoming desmoplasia-driven chemoresistance in PDAC</t>
  </si>
  <si>
    <t>Single-center retrospective design; external validation cohort not described; exact IHC cutoff not provided; multivariable survival details not available in excerpt; primarily resectable disease, limiting generalizability</t>
  </si>
  <si>
    <t>This study identifies CEMIP2 as a clinically relevant modulator of chemotherapy sensitivity in PDAC by degrading hyaluronan and remodeling the extracellular matrix and tumor microenvironment, thereby improving drug delivery and treatment response</t>
  </si>
  <si>
    <t>Retrospective multi-omics cohort study of germline ATM pathogenic variant carriers with exploratory immune spatial profiling</t>
  </si>
  <si>
    <t>Mayo Clinic Biospecimen Resource for Pancreas Research; FFPE tumors from germline ATM PV carriers diagnosed 2000–2017; GEO raw sequencing deposit GSE296243</t>
  </si>
  <si>
    <t>25 total; 21 with high-quality WES, 15 with WGS, 22 with RNA-seq; CODEX performed on 6 ATM-carrier tumors and 12 non-carrier controls</t>
  </si>
  <si>
    <t>PDAC, predominantly primary resected tumors; mixed clinicopathologic stages/grades, mostly resected disease; 60% high-grade or undifferentiated</t>
  </si>
  <si>
    <t>Human PDAC from germline ATM pathogenic variant carriers; matched normal tissue used for tumor-normal sequencing; non-carrier PDAC controls included for CODEX immune comparison</t>
  </si>
  <si>
    <t>Genomics + transcriptomics + immune spatial phenotyping</t>
  </si>
  <si>
    <t>WES, WGS, RNA-seq, IHC, CODEX multiplexed imaging, copy-number analysis, mutational signature analysis, consensus clustering, GSEA</t>
  </si>
  <si>
    <t>Germline ATM-associated PDAC biology; 28-gene RNA expression signature associated with OS; transcriptomic subtype assignment (ADEX, immunogenic, progenitor, squamous)</t>
  </si>
  <si>
    <t>ATM PV carriers vs non-carriers for immune analyses; long OS (&gt;60 months) vs short OS (&lt;36 months) for transcriptomic signature discovery; quartile 4 vs quartile 1 in TCGA for validation</t>
  </si>
  <si>
    <t>OS groups prespecified as &gt;60 months, 36–60 months, and &lt;36 months; 28-gene signature derived from differential expression with FDR &lt;0.1 and fold-change &gt;1.5; TCGA validation by quartile of signature score</t>
  </si>
  <si>
    <t>Somatic/copy-number landscape, mutational signatures, transcriptomic subtype distribution, immune-cell/tumor interactions, potential therapeutic implications</t>
  </si>
  <si>
    <t>Kaplan-Meier survival analysis; differential expression with limma-voom; FDR correction; consensus clustering; GSEA/EGSEA; mutational signature deconvolution; copy-number and structural variant analysis; CODEX spatial interaction analysis</t>
  </si>
  <si>
    <t>Median OS for entire cohort was 30 months; all four ADEX-subtype tumors had OS &gt;5 years; a 28-gene expression signature distinguished long vs short survivors and higher signature score was associated with better OS in TCGA validation</t>
  </si>
  <si>
    <t>No formal multivariable Cox model for the 28-gene signature was reported in the provided text</t>
  </si>
  <si>
    <t>Yes, partial external validation</t>
  </si>
  <si>
    <t>28-gene signature validated in TCGA cohort of 70 grade 2–3 PDAC tumors; immune comparison included 12 non-carrier Mayo PDAC controls</t>
  </si>
  <si>
    <t>PDAC in germline ATM PV carriers shows frequent biallelic ATM inactivation, high KRAS and CDKN2A alteration rates, low TP53 alteration frequency, predominant clock-like mutational signatures, and a distinct immune landscape; a 28-gene signature and ADEX subtype were associated with better OS</t>
  </si>
  <si>
    <t>Findings refine the biology of ATM-associated PDAC, question routine extrapolation of BRCA-like PARP sensitivity, and suggest prognostic stratification plus potential therapeutic relevance of CDK4/6, immune, and subtype-based strategies</t>
  </si>
  <si>
    <t>Small sample size; CODEX and transcriptomic cluster findings are exploratory; predominantly White cohort limits generalizability; mostly resected tumors; no formal multivariable prognostic modeling reported for signature; mechanistic and therapeutic implications remain hypothesis-generating</t>
  </si>
  <si>
    <t>This study provides a detailed genomic, transcriptomic, and immune portrait of PDAC in germline ATM PV carriers, identifies biological features distinct from sporadic PDAC, and proposes a 28-gene survival-associated signature and immune differences that warrant further validation</t>
  </si>
  <si>
    <t>Integrated bioinformatics study using scRNA-seq and bulk RNA-seq with external public-dataset analyses</t>
  </si>
  <si>
    <t>Public datasets including scRNA-seq GSE217845, TCGA, and GEO cohorts</t>
  </si>
  <si>
    <t>GSE217845 included 10 PDAC tumor samples; total bulk cohort size not explicitly stated</t>
  </si>
  <si>
    <t>10 scRNA-seq PDAC samples for single-cell analysis; bulk RNA-seq cohorts from TCGA/GEO used for prognostic and validation analyses</t>
  </si>
  <si>
    <t>PDAC mixed clinical settings; scRNA-seq included treatment-naive and treated samples, but stage distribution not explicitly reported</t>
  </si>
  <si>
    <t>Human PDAC public datasets integrating tumor-cell heterogeneity, chemotherapy exposure, and survival-associated bulk transcriptomics</t>
  </si>
  <si>
    <t>Single-cell transcriptomics + bulk transcriptomics + CNV inference + cell-cell communication + metabolic/pathway analysis</t>
  </si>
  <si>
    <t>scRNA-seq analysis with Seurat; bulk RNA-seq survival analyses; ChIP-seq data mining; immune infiltration/TCR richness/TMB association analysis</t>
  </si>
  <si>
    <t>BHLHE40; mechanistic downstream axis BHLHE40-SAT1</t>
  </si>
  <si>
    <t>High vs low BHLHE40 expression; BHLHE40+/SAT1+ vs other tumor-cell populations; high-CNV vs other PDAC cells; gemcitabine-resistant vs sensitive states</t>
  </si>
  <si>
    <t>Expression-based grouping and bioinformatic stratification; exact cutoff not explicitly defined in excerpt</t>
  </si>
  <si>
    <t>Overall survival / prognosis</t>
  </si>
  <si>
    <t>Gemcitabine resistance, immune infiltration, TCR richness, TMB, malignant subpopulation identification, SAT1 transcriptional regulation</t>
  </si>
  <si>
    <t>Integrated scRNA-seq and bulk RNA-seq analysis; survival association analysis; functional enrichment; CNV inference; cell-cell communication; metabolic pathway analysis; ChIP-seq data interpretation</t>
  </si>
  <si>
    <t>High BHLHE40 expression was associated with poor prognosis, gemcitabine resistance, reduced CD8+ T-cell infiltration, reduced TCR richness, and lower TMB</t>
  </si>
  <si>
    <t>Not clearly reported in the provided excerpt; independent multivariable Cox result not explicitly stated</t>
  </si>
  <si>
    <t>Partial validation across multiple public datasets</t>
  </si>
  <si>
    <t>Public datasets including TCGA and GEO; no dedicated independent prospective clinical cohort reported</t>
  </si>
  <si>
    <t>BHLHE40 was identified as a hub gene in high-CNV malignant PDAC cells, associated with poor prognosis and gemcitabine resistance, partly through transcriptional regulation of SAT1 and immune evasion</t>
  </si>
  <si>
    <t>BHLHE40 may serve as a therapeutic target and biomarker for stratifying gemcitabine-resistant, immunosuppressed PDAC and could help personalize treatment</t>
  </si>
  <si>
    <t>Largely retrospective bioinformatics-based design; no prospective cohort; cutoff definition unclear; limited direct wet-lab validation in the excerpt; multivariable adjustment not clearly reported</t>
  </si>
  <si>
    <t>This study identifies BHLHE40 as a key transcriptional regulator of PDAC progression and gemcitabine resistance, linking malignant CNV-high tumor states, SAT1 activation, and an immunosuppressive microenvironment, and supports BHLHE40 as a candidate biomarker and therapeutic target</t>
  </si>
  <si>
    <t>Integrated bioinformatics analysis combined with experimental validation (in vitro + RNA-seq + public datasets)</t>
  </si>
  <si>
    <t>Public databases (likely TCGA/GEO) + authors’ own RNA-seq data + PDAC cell lines</t>
  </si>
  <si>
    <t>Human PDAC transcriptomic datasets combined with pancreatic cancer cell line experiments (functional validation)</t>
  </si>
  <si>
    <t>Transcriptomics + functional assays (cell cycle, apoptosis, proliferation)</t>
  </si>
  <si>
    <t>RNA-seq, bioinformatics analysis, functional enrichment, in vitro knockdown/overexpression experiments</t>
  </si>
  <si>
    <t>ARHGAP11A</t>
  </si>
  <si>
    <t>High vs low ARHGAP11A expression; knockdown vs overexpression in PDAC cell lines</t>
  </si>
  <si>
    <t>Cell proliferation, cell cycle progression (G1/S), apoptosis resistance, pathway enrichment (cell cycle/apoptosis)</t>
  </si>
  <si>
    <t>Bioinformatics differential expression analysis; correlation with survival; functional enrichment analysis; in vitro mechanistic assays (knockdown/overexpression)</t>
  </si>
  <si>
    <t>High ARHGAP11A expression associated with poor prognosis and upregulation in PDAC</t>
  </si>
  <si>
    <t>Partial validation (bioinformatics + in vitro functional validation)</t>
  </si>
  <si>
    <t>Public datasets + internal RNA-seq; no clearly defined independent external cohort reported</t>
  </si>
  <si>
    <t>ARHGAP11A is upregulated in PDAC and promotes tumor proliferation, cell cycle progression, and apoptosis resistance, acting as an oncogene</t>
  </si>
  <si>
    <t>ARHGAP11A may serve as both a prognostic biomarker and therapeutic target in PDAC</t>
  </si>
  <si>
    <t>Lack of clearly defined clinical cohort size; absence of detailed multivariable survival analysis; limited in vivo validation; cutoff definition unclear</t>
  </si>
  <si>
    <t>This study identifies ARHGAP11A as an oncogenic driver in PDAC associated with poor prognosis and highlights its potential as a therapeutic target and prognostic biomarker</t>
  </si>
  <si>
    <t>Multicohort integrative study using single-cell RNA-seq, spatial transcriptomics, and patient-derived organoids</t>
  </si>
  <si>
    <t>Public datasets (multiple cohorts) + patient-derived organoid models</t>
  </si>
  <si>
    <t>Human PDAC samples stratified by tumor location (head/uncinate [HU] vs body/tail [BT]) + organoid models</t>
  </si>
  <si>
    <t>Single-cell transcriptomics + spatial transcriptomics + functional validation</t>
  </si>
  <si>
    <t>scRNA-seq, spatial RNA-seq, organoid validation</t>
  </si>
  <si>
    <t>CRABP2; SPP1 (osteopontin)</t>
  </si>
  <si>
    <t>HU vs BT PDAC; high vs low expression</t>
  </si>
  <si>
    <t>Overall survival (CRABP2)</t>
  </si>
  <si>
    <t>Tumor burden (SPP1), CD8+ T-cell infiltration, TME heterogeneity</t>
  </si>
  <si>
    <t>Comparative transcriptomic analysis; spatial mapping; correlation with survival and immune infiltration; organoid validation</t>
  </si>
  <si>
    <t>Low CRABP2 expression associated with worse prognosis and reduced CD8+ T-cell infiltration; SPP1 associated with increased tumor burden in BT PDAC</t>
  </si>
  <si>
    <t>Yes (organoid validation + multicohort transcriptomic consistency)</t>
  </si>
  <si>
    <t>Multiple cohorts + patient-derived organoids</t>
  </si>
  <si>
    <t>SPP1 (osteopontin) drives tumor burden in BT PDAC, while CRABP2 is a prognostic biomarker linked to immune infiltration and survival</t>
  </si>
  <si>
    <t>Tumor location-specific biomarkers may guide prognosis and personalized therapeutic strategies</t>
  </si>
  <si>
    <t>Lack of detailed clinical cohort size; unclear multivariable adjustment; observational associations; limited clinical validation</t>
  </si>
  <si>
    <t>This study reveals spatial and anatomical heterogeneity in PDAC TME, identifying CRABP2 as a prognostic biomarker and SPP1 as a tumor-promoting factor, highlighting location-specific tumor biology</t>
  </si>
  <si>
    <t>Integrative transcriptomic analysis combined with functional in vitro validation</t>
  </si>
  <si>
    <t>Public transcriptomic datasets (likely TCGA/GEO) + experimental PDAC cell line assays</t>
  </si>
  <si>
    <t>Advanced stages included (association with grade and stage reported)</t>
  </si>
  <si>
    <t>Human PDAC datasets + pancreatic cancer cell lines (functional validation)</t>
  </si>
  <si>
    <t>Transcriptomics + functional assays</t>
  </si>
  <si>
    <t>RNA-seq / bioinformatics analysis + in vitro knockdown/overexpression experiments</t>
  </si>
  <si>
    <t>BNC2 (Basonuclin 2); COL3A1</t>
  </si>
  <si>
    <t>High vs low BNC2 expression; knockdown vs overexpression models</t>
  </si>
  <si>
    <t>Tumor grade, stage, EMT activation, invasion, ECM remodeling (COL3A1 expression)</t>
  </si>
  <si>
    <t>Differential expression analysis; correlation with clinical features; functional assays (EMT, invasion); mechanistic transcriptional regulation studies</t>
  </si>
  <si>
    <t>High BNC2 expression associated with advanced stage, higher grade, and poor prognosis</t>
  </si>
  <si>
    <t>Yes (functional mechanistic validation in vitro)</t>
  </si>
  <si>
    <t>Public datasets + cell line validation</t>
  </si>
  <si>
    <t>BNC2 promotes EMT and invasion via transcriptional activation of COL3A1, establishing a BNC2–COL3A1 axis driving PDAC progression</t>
  </si>
  <si>
    <t>BNC2 represents a novel prognostic biomarker and therapeutic target linked to ECM remodeling and metastasis</t>
  </si>
  <si>
    <t>Lack of detailed clinical cohort size; absence of multivariable survival analysis; no in vivo validation; cutoff not defined</t>
  </si>
  <si>
    <t>This study identifies BNC2 as a key EMT-driving transcription factor in PDAC that promotes invasion via COL3A1-mediated ECM remodeling, highlighting a novel mechanistic axis and therapeutic target</t>
  </si>
  <si>
    <t>Integrated multi-cohort bioinformatics study with machine learning (LASSO + survival-SVM), single-cell RNA-seq analysis, and experimental validation</t>
  </si>
  <si>
    <t>Public datasets (TCGA, GEO, scRNA-seq datasets) + experimental validation (in vitro)</t>
  </si>
  <si>
    <t>Human pancreatic cancer cohorts with bulk RNA-seq and scRNA-seq data + validation in tumor samples and cell models</t>
  </si>
  <si>
    <t>Transcriptomics + single-cell transcriptomics + functional validation</t>
  </si>
  <si>
    <t>RNA-seq, scRNA-seq, machine learning models (LASSO, survival-SVM), functional assays</t>
  </si>
  <si>
    <t>BM-related gene signature (including LAMA3, ITGA3, ITGB6); SPP1+ TAMs</t>
  </si>
  <si>
    <t>High vs low signature risk groups; high vs low gene expression</t>
  </si>
  <si>
    <t>Overall survival (prognostic signature)</t>
  </si>
  <si>
    <t>TAM infiltration, tumor progression, subtype classification, gene expression differences</t>
  </si>
  <si>
    <t>Differential expression analysis; LASSO regression; survival-SVM; survival analysis; scRNA-seq cell-type mapping; functional assays</t>
  </si>
  <si>
    <t>High BM-signature risk associated with poor prognosis; SPP1+ TAMs linked to tumor progression</t>
  </si>
  <si>
    <t>Yes (signature constructed and validated across cohorts)</t>
  </si>
  <si>
    <t>Yes (multi-cohort validation + experimental validation of ITGB6)</t>
  </si>
  <si>
    <t>TCGA + GEO cohorts + scRNA-seq datasets + experimental validation</t>
  </si>
  <si>
    <t>A BM-related gene signature stratifies PDAC into prognostic subtypes, while SPP1+ TAMs promote tumor progression via ITGB6-mediated interactions</t>
  </si>
  <si>
    <t>Provides a novel prognostic tool and identifies a TAM–ECM interaction axis as a therapeutic target</t>
  </si>
  <si>
    <t>Lack of clearly reported cohort sizes; unclear covariate adjustment; limited in vivo validation; potential overfitting risk in ML models</t>
  </si>
  <si>
    <t>This study identifies BM-related molecular subtypes and a robust prognostic signature, revealing that SPP1+ TAMs drive PDAC progression through ITGB6-mediated ECM interactions, highlighting a key TME axis</t>
  </si>
  <si>
    <t>Bioinformatics-driven prognostic model study with experimental validation of key transcription factor</t>
  </si>
  <si>
    <t>Public datasets (TCGA, GEO) + experimental validation (cell lines, tissue microarray)</t>
  </si>
  <si>
    <t>Human PDAC cohorts from TCGA and GEO + pancreatic cancer cell lines and tissue samples</t>
  </si>
  <si>
    <t>Transcriptomics + functional validation</t>
  </si>
  <si>
    <t>RNA-seq, qPCR, western blot, flow cytometry, immunohistochemistry</t>
  </si>
  <si>
    <t>Four-TF ER stress-related signature (STAT1, IRF6, NRF1, RXRA); key gene IRF6</t>
  </si>
  <si>
    <t>Derived from LASSO/multivariable Cox model</t>
  </si>
  <si>
    <t>Immune infiltration, ER stress activation, cell proliferation, apoptosis</t>
  </si>
  <si>
    <t>Univariate Cox, LASSO regression, multivariate Cox, clustering, enrichment analysis, immune infiltration analysis</t>
  </si>
  <si>
    <t>High-risk group associated with poorer survival and altered immune infiltration</t>
  </si>
  <si>
    <t>Yes (multivariate Cox used for model construction)</t>
  </si>
  <si>
    <t>Yes (external GEO validation + experimental validation of IRF6)</t>
  </si>
  <si>
    <t>GEO dataset + tissue microarray + in vitro assays</t>
  </si>
  <si>
    <t>ER stress-related TF signature predicts prognosis, with IRF6 acting as a functional regulator of tumor growth and apoptosis</t>
  </si>
  <si>
    <t>Provides a prognostic tool and identifies ER stress TFs (especially IRF6) as therapeutic targets</t>
  </si>
  <si>
    <t>Lack of detailed cohort size; unclear adjustment covariates; limited in vivo validation; potential overfitting in model</t>
  </si>
  <si>
    <t>This study establishes an ER stress-related transcription factor signature with prognostic value and identifies IRF6 as a key regulator of PDAC progression and apoptosis, suggesting potential therapeutic targeting of ER stress pathways</t>
  </si>
  <si>
    <t>Integrated bioinformatics analysis of public microarray datasets with validation in TCGA/GTEx</t>
  </si>
  <si>
    <t>GEO microarray datasets (3 datasets) + TCGA + GTEx</t>
  </si>
  <si>
    <t>Human PDAC transcriptomic datasets from GEO, TCGA, and GTEx</t>
  </si>
  <si>
    <t>Transcriptomics (microarray-based DEG analysis)</t>
  </si>
  <si>
    <t>Microarray analysis (Geo2R), PPI network (STRING), enrichment (DAVID), survival analysis (GEPIA), mutation analysis (cBioPortal)</t>
  </si>
  <si>
    <t>Hub genes: ASPM, CENPF, BIRC5, TTK, DLGAP5, TOP2A (from 659 DEGs)</t>
  </si>
  <si>
    <t>PDAC vs normal tissues; high vs low gene expression</t>
  </si>
  <si>
    <t>FDR &lt;0.05 (Benjamini-Hochberg)</t>
  </si>
  <si>
    <t>Overall survival (Kaplan-Meier)</t>
  </si>
  <si>
    <t>Pathway enrichment (cell cycle, chromosome segregation, microtubule binding), mutation frequency analysis</t>
  </si>
  <si>
    <t>Differential expression (Geo2R); PPI network analysis; enrichment analysis (GO/KEGG); Kaplan-Meier survival analysis; mutation analysis (cBioPortal)</t>
  </si>
  <si>
    <t>High expression of hub genes associated with poor survival</t>
  </si>
  <si>
    <t>Partial validation (cross-database validation using TCGA/GTEx)</t>
  </si>
  <si>
    <t>TCGA + GTEx datasets</t>
  </si>
  <si>
    <t>Six hub genes (ASPM, CENPF, BIRC5, TTK, DLGAP5, TOP2A) are overexpressed in PDAC and associated with poor prognosis, mainly involved in cell cycle regulation</t>
  </si>
  <si>
    <t>These genes may serve as potential prognostic biomarkers and therapeutic targets in PDAC</t>
  </si>
  <si>
    <t>Lack of experimental validation; no multivariable analysis; potential dataset bias; no independent clinical cohort; purely computational</t>
  </si>
  <si>
    <t>This study identifies key cell cycle-related hub genes associated with PDAC prognosis, but findings require experimental and clinical validation</t>
  </si>
  <si>
    <t>TCGA-based prognostic modeling study with limited human tissue validation</t>
  </si>
  <si>
    <t>TCGA pancreatic cancer RNA-seq data; UALCAN/TCGA subgroup analyses; human pancreatic cancer and normal tissue samples for qRT-PCR validation</t>
  </si>
  <si>
    <t>TCGA tumor samples n=178 and normal samples n=4 in database analysis; tissue validation sample size not clearly reported</t>
  </si>
  <si>
    <t>Human pancreatic cancer transcriptomic data from TCGA with supplemental validation in clinical tissue specimens</t>
  </si>
  <si>
    <t>Transcriptomics focused on cuproptosis-related lncRNAs</t>
  </si>
  <si>
    <t>RNA-seq bioinformatics, multivariate Cox modeling, Kaplan-Meier, ROC, GO/KEGG, TMB and immune microenvironment analyses, qRT-PCR validation</t>
  </si>
  <si>
    <t>Cuproptosis-related lncRNA prognostic model; key lncRNAs LINC00900 and AC078820.1</t>
  </si>
  <si>
    <t>High-risk vs low-risk model groups; high vs low LINC00900 or AC078820.1 expression</t>
  </si>
  <si>
    <t>Risk score from multivariate Cox model; exact expression cutoffs not clearly reported</t>
  </si>
  <si>
    <t>TMB, immune microenvironment, immune checkpoint expression, pathway enrichment</t>
  </si>
  <si>
    <t>Differential expression analysis; Kaplan-Meier survival; multivariate Cox regression; ROC analysis; GO/KEGG enrichment; TMB and immune infiltration analyses</t>
  </si>
  <si>
    <t>High-risk group had worse survival; LINC00900 associated with favorable prognosis, AC078820.1 with poor prognosis</t>
  </si>
  <si>
    <t>Yes, multivariate Cox model used and authors state LINC00900 and AC078820.1 were identified as independent prognostic biomarkers</t>
  </si>
  <si>
    <t>Not clearly detailed in excerpt</t>
  </si>
  <si>
    <t>TCGA model plus human pancreatic cancer tissue validation by qRT-PCR</t>
  </si>
  <si>
    <t>A cuproptosis-related lncRNA model predicts prognosis in pancreatic cancer, and LINC00900 and AC078820.1 emerge as key survival-associated lncRNAs linked to immune modulation and mutation burden</t>
  </si>
  <si>
    <t>This model may support prognostic stratification and suggests cuproptosis-related lncRNAs as potential targets for personalized treatment</t>
  </si>
  <si>
    <t>Primarily TCGA-based with only 4 normal TCGA samples; small overall sample size; limited mechanistic validation; no substantial in vitro or in vivo functional studies; generalizability uncertain</t>
  </si>
  <si>
    <t>This study identifies a cuproptosis-related lncRNA prognostic model in pancreatic cancer and highlights LINC00900 and AC078820.1 as promising prognostic biomarkers with potential relevance to immune regulation and personalized therapy</t>
  </si>
  <si>
    <t>CD36 significantly associated with survival and immune dysregulation</t>
  </si>
  <si>
    <t>In silico multi-phase multi-omics study integrating machine learning, survival modeling and drug-target prediction</t>
  </si>
  <si>
    <t>TCGA (discovery), ICGC and multiple GEO datasets (validation), CPTAC and single-cell datasets for cross-validation</t>
  </si>
  <si>
    <t>Publicly available pancreatic cancer datasets (no direct clinical cohort; computational study)</t>
  </si>
  <si>
    <t>Multi-omics: DNA methylation, transcriptomics, proteomics, single-cell RNA-seq</t>
  </si>
  <si>
    <t>Bioinformatics pipelines, kNN and Random Forest classifiers, adaptive LASSO-Cox regression, pathway enrichment (GO/KEGG/GSEA), immune deconvolution, molecular docking and molecular dynamics simulations</t>
  </si>
  <si>
    <t>Methylation-driven genes (MEDEGs): CD36, UGT1A1, TFF1, S100P, MUC13, CALHM3, ANKRD44; key candidates TFF1, S100P, MUC13, UGT1A1</t>
  </si>
  <si>
    <t>Tumor vs normal; high vs low expression/methylation; model-based risk groups</t>
  </si>
  <si>
    <t>FDR ≤0.05 and |log2FC| &gt;2.0 for DEG/DMG selection; risk score from adaptive LASSO-Cox model</t>
  </si>
  <si>
    <t>Immune profile, pathway enrichment, mutation landscape, drug-binding affinity, cell-type specificity</t>
  </si>
  <si>
    <t>DEG/DMG integration; supervised ML (kNN, RF); adaptive LASSO-Cox survival model; Kaplan-Meier; pathway enrichment; immune deconvolution; molecular docking/MD simulations</t>
  </si>
  <si>
    <t>Yes, adaptive LASSO-Cox model indicates prognostic value (CD36 highlighted)</t>
  </si>
  <si>
    <t>Yes (computational cross-validation)</t>
  </si>
  <si>
    <t>Validation across ICGC, GEO datasets, CPTAC proteomics and single-cell RNA-seq concordance</t>
  </si>
  <si>
    <t>A multi-omics machine learning framework identified methylation-driven genes (notably CD36, TFF1, S100P, MUC13, UGT1A1) as prognostic and therapeutic candidates, with predicted drug interactions supporting translational potential</t>
  </si>
  <si>
    <t>Suggests candidate biomarkers for prognosis and highlights potential druggable targets for personalized PDAC therapy using integrated multi-omics and AI-based modeling</t>
  </si>
  <si>
    <t>Lack of experimental (in vitro/in vivo) validation; unclear sample size reporting; potential overfitting due to complex ML pipeline; reliance on public datasets; drug predictions not clinically validated</t>
  </si>
  <si>
    <t>This study proposes a multi-omics-driven biomarker panel and predictive model for pancreatic cancer and identifies potential therapeutic targets, providing a computational foundation for future experimental and clinical validation</t>
  </si>
  <si>
    <t>study</t>
  </si>
  <si>
    <t xml:space="preserve">biomarker </t>
  </si>
  <si>
    <t>omics</t>
  </si>
  <si>
    <t>N</t>
  </si>
  <si>
    <t xml:space="preserve">Stage </t>
  </si>
  <si>
    <t xml:space="preserve">model </t>
  </si>
  <si>
    <t>multivariable Cox</t>
  </si>
  <si>
    <t xml:space="preserve">validation </t>
  </si>
  <si>
    <t xml:space="preserve">Key finding </t>
  </si>
  <si>
    <t>A</t>
  </si>
  <si>
    <t>B</t>
  </si>
  <si>
    <t xml:space="preserve">category </t>
  </si>
  <si>
    <t>Yamazaki 2026</t>
  </si>
  <si>
    <t>Multi-omics</t>
  </si>
  <si>
    <t>Wang 2026</t>
  </si>
  <si>
    <t>UFM1</t>
  </si>
  <si>
    <t>Protein</t>
  </si>
  <si>
    <t>III–IV (unresectable)</t>
  </si>
  <si>
    <t>Single biomarker</t>
  </si>
  <si>
    <t>High UFM1 → worse OS (HR 0.30) &amp; PFS</t>
  </si>
  <si>
    <t>B+</t>
  </si>
  <si>
    <t>yes (internal independent cohort)</t>
  </si>
  <si>
    <t>9-gene signature (TP53, EP300, PIAS1 etc.)</t>
  </si>
  <si>
    <t>Multi-gene</t>
  </si>
  <si>
    <t>Transcriptomics (scRNA + bulk)</t>
  </si>
  <si>
    <t>NR</t>
  </si>
  <si>
    <t>Risk score model</t>
  </si>
  <si>
    <t>High-risk → worse OS</t>
  </si>
  <si>
    <t>A-</t>
  </si>
  <si>
    <t>yes (LASSO)</t>
  </si>
  <si>
    <t>yes (ICGC + experimental)</t>
  </si>
  <si>
    <t>Single gene</t>
  </si>
  <si>
    <t>I–IV</t>
  </si>
  <si>
    <t>ML risk score</t>
  </si>
  <si>
    <t>Multi-cohort</t>
  </si>
  <si>
    <t>Li 2026</t>
  </si>
  <si>
    <t>3-gene MRS (CAT, CEBPB, PRKN)</t>
  </si>
  <si>
    <t>Transcriptomics + proteomics</t>
  </si>
  <si>
    <t>177 + external</t>
  </si>
  <si>
    <t>✔✔ (GEO + CPTAC)</t>
  </si>
  <si>
    <t>High-MRS → worse OS</t>
  </si>
  <si>
    <t>Transcriptomics + scRNA</t>
  </si>
  <si>
    <t>Risk score predicts OS</t>
  </si>
  <si>
    <t>Ge 2026</t>
  </si>
  <si>
    <t>LMRGS (lactate metabolism gene signature)</t>
  </si>
  <si>
    <t>Multi-gene ML signature</t>
  </si>
  <si>
    <t>Transcriptomics + ML</t>
  </si>
  <si>
    <t>ML + Cox model</t>
  </si>
  <si>
    <t>✔✔ multi-cohort</t>
  </si>
  <si>
    <t>Risk score predicts OS &amp; immune suppression</t>
  </si>
  <si>
    <t>LASSO + Cox</t>
  </si>
  <si>
    <t>Zhou 2025</t>
  </si>
  <si>
    <t>6-gene PCLM-BM signature (COL7A1, ITGA6, ITGA7, ITGB5, ITGB7, NTN4)</t>
  </si>
  <si>
    <t>Multi-gene (metastasis/BM)</t>
  </si>
  <si>
    <t>~433</t>
  </si>
  <si>
    <t>LASSO + RSF + Cox</t>
  </si>
  <si>
    <t>✔ external (ICGC)</t>
  </si>
  <si>
    <t>Zhang 2025</t>
  </si>
  <si>
    <t>Single-gene (immune/proliferation)</t>
  </si>
  <si>
    <t>Cox + multi-omics</t>
  </si>
  <si>
    <t>✔ (TCGA + CPTAC + IHC)</t>
  </si>
  <si>
    <t>Independent OS predictor</t>
  </si>
  <si>
    <t>Resectable</t>
  </si>
  <si>
    <t>Yu 2025</t>
  </si>
  <si>
    <t>APOBEC mutagenesis score (AMrs)</t>
  </si>
  <si>
    <t>Genomic instability / mutational processes</t>
  </si>
  <si>
    <t>RNA-seq + WES + scRNA</t>
  </si>
  <si>
    <t>~170–180</t>
  </si>
  <si>
    <t>✔ external + experimental</t>
  </si>
  <si>
    <t>High AMrs → worse OS</t>
  </si>
  <si>
    <t>Yang 2025</t>
  </si>
  <si>
    <t>JUP / FOXM1–JUP axis</t>
  </si>
  <si>
    <t>Transcriptional / EMT</t>
  </si>
  <si>
    <t>Multi-omics + experimental</t>
  </si>
  <si>
    <t>25 (IHC)</t>
  </si>
  <si>
    <t>Cox + functional</t>
  </si>
  <si>
    <t>⚠ no external</t>
  </si>
  <si>
    <t>JUP → worse OS</t>
  </si>
  <si>
    <t>Xiong 2025</t>
  </si>
  <si>
    <t>12-gene manganese metabolism signature (NPPA, KYNU, ITGB6, etc.)</t>
  </si>
  <si>
    <t>Multi-gene (metabolism-related)</t>
  </si>
  <si>
    <t>Transcriptomics (bulk RNA-seq + microarray)</t>
  </si>
  <si>
    <t>176 (TCGA) + 107 (GEO)</t>
  </si>
  <si>
    <t>yes (clinical covariates)</t>
  </si>
  <si>
    <t>yes (external GEO)</t>
  </si>
  <si>
    <t>Wu 2025</t>
  </si>
  <si>
    <t>ALDH family (ALDH1L1, ALDH3A1, ALDH3B1, ALDH5A1)</t>
  </si>
  <si>
    <t>Multi-gene (family-based biomarkers)</t>
  </si>
  <si>
    <t>Transcriptomics (+ single-cell &amp; protein validation)</t>
  </si>
  <si>
    <t>Multiple single biomarkers</t>
  </si>
  <si>
    <t>yes (unclear covariates)</t>
  </si>
  <si>
    <t>partial (internal + biological)</t>
  </si>
  <si>
    <t>High ALDH3A1/3B1 &amp; low ALDH5A1 → worse OS</t>
  </si>
  <si>
    <t>Wang 2025</t>
  </si>
  <si>
    <t>Multi-gene (immune/efferocytosis-related signature)</t>
  </si>
  <si>
    <t>Multi-omics (bulk RNA-seq + scRNA-seq + protein validation)</t>
  </si>
  <si>
    <t>178 (TCGA) + 199 (GEO) + 81 (tissue cohort)</t>
  </si>
  <si>
    <t>Risk score model + single biomarker</t>
  </si>
  <si>
    <t>yes (external GEO + clinical cohort + experimental)</t>
  </si>
  <si>
    <t>High EFFscore &amp; P2RY6 → worse OS; immune suppression phenotype</t>
  </si>
  <si>
    <t>7-gene mCAF-related signature (USP36, KLF5, MT2A, etc.); PHLDA1</t>
  </si>
  <si>
    <t>Multi-gene (TME/CAF-related signature)</t>
  </si>
  <si>
    <t>Multi-omics (bulk + scRNA-seq + spatial transcriptomics + protein validation)</t>
  </si>
  <si>
    <t>176 (TCGA) + multi GEO cohorts + clinical samples</t>
  </si>
  <si>
    <t>yes (multi-cohort + immunotherapy cohorts + experimental)</t>
  </si>
  <si>
    <t>High-risk &amp; PHLDA1+ CAFs → worse OS; immunosuppressive TME</t>
  </si>
  <si>
    <t>18-gene immune-related signature; IL6R</t>
  </si>
  <si>
    <t>Multi-gene (immune-related signature + nomogram)</t>
  </si>
  <si>
    <t>172 (TCGA) + 113 (ICGC)</t>
  </si>
  <si>
    <t>Risk score model + nomogram</t>
  </si>
  <si>
    <t>yes (external ICGC + local cohort)</t>
  </si>
  <si>
    <t>High-risk → worse OS; IL6R protective; model outperforms TNM</t>
  </si>
  <si>
    <t>6-gene programmed cell death (PCD) signature (ITGA3, CDCP1, IL1RAP, etc.)</t>
  </si>
  <si>
    <t>Multi-gene (PCD-related signature; ML-based)</t>
  </si>
  <si>
    <t>183 (TCGA) + ~828 (GEO/ICGC)</t>
  </si>
  <si>
    <t>Risk score model (ML-based)</t>
  </si>
  <si>
    <t>yes (multi-cohort external + qRT-PCR)</t>
  </si>
  <si>
    <t>High-risk → worse OS; immune infiltration differences</t>
  </si>
  <si>
    <t>Ma 2025</t>
  </si>
  <si>
    <t>11-gene ICD-related signature; AJM1</t>
  </si>
  <si>
    <t>Multi-gene (immune/ICD-related signature)</t>
  </si>
  <si>
    <t>176 (TCGA) + 63 (GEO) + 33 (internal)</t>
  </si>
  <si>
    <t>Risk score model (WGCNA + LASSO)</t>
  </si>
  <si>
    <t>yes (external GEO + internal + HPA + in vitro)</t>
  </si>
  <si>
    <t>High-risk → worse OS; AJM1 protective; immune suppression phenotype</t>
  </si>
  <si>
    <t>Liu 2025</t>
  </si>
  <si>
    <t>MDRG signature (incl. CITED4, CIRBP); CITED4</t>
  </si>
  <si>
    <t>Multi-gene (metastasis/TME-related signature)</t>
  </si>
  <si>
    <t>Multi-omics (snRNA-seq + spatial transcriptomics + bulk RNA-seq)</t>
  </si>
  <si>
    <t>TCGA + snRNA/ST cohorts (small)</t>
  </si>
  <si>
    <t>Primary vs metastatic PDAC</t>
  </si>
  <si>
    <t>partial (TCGA + experimental)</t>
  </si>
  <si>
    <t>High-risk → worse OS/DSS; CITED4 drives metastasis &amp; Treg-mediated immunosuppression</t>
  </si>
  <si>
    <t>Guan 2025</t>
  </si>
  <si>
    <t>IGFBP-based 8-gene signature (IGFBP1–7 axis; key gene IGFBP3)</t>
  </si>
  <si>
    <t>Multi-gene (immune–metabolic signature / subtype model)</t>
  </si>
  <si>
    <t>Multi-omics (bulk RNA-seq + scRNA + spatial + in vitro)</t>
  </si>
  <si>
    <t>Risk score + subtype model</t>
  </si>
  <si>
    <t>yes (GSE62452)</t>
  </si>
  <si>
    <t>High-risk / subtype A → worse OS; IGFBP3 linked to immune exclusion</t>
  </si>
  <si>
    <t>Ge 2025</t>
  </si>
  <si>
    <t>A2ML1 + 23-gene signature (basal-like subtype model)</t>
  </si>
  <si>
    <t>Multi-gene (subtype + ML prognostic model)</t>
  </si>
  <si>
    <t>Multi-omics (mRNA + miRNA + lncRNA + methylation + scRNA + spatial)</t>
  </si>
  <si>
    <t>168 + multi-cohort</t>
  </si>
  <si>
    <t>ML risk model + subtype classification</t>
  </si>
  <si>
    <t>yes (12 external cohorts)</t>
  </si>
  <si>
    <t>Basal-like subtype → worse OS; A2ML1 drives EMT &amp; progression</t>
  </si>
  <si>
    <t>Gao 2025</t>
  </si>
  <si>
    <t>4-TF ER-stress signature (STAT1, IRF6, NRF1, RXRA)</t>
  </si>
  <si>
    <t>Multi-gene (transcription factor / pathway signature)</t>
  </si>
  <si>
    <t>Transcriptomics + experimental validation</t>
  </si>
  <si>
    <t>yes (GEO + experimental)</t>
  </si>
  <si>
    <t>High-risk → worse OS; IRF6 regulates proliferation/apoptosis</t>
  </si>
  <si>
    <t>Chen 2025</t>
  </si>
  <si>
    <t>PLAAT2</t>
  </si>
  <si>
    <t>Single gene (metabolic / therapeutic biomarker)</t>
  </si>
  <si>
    <t>Transcriptomics + experimental</t>
  </si>
  <si>
    <t>TCGA + GEO + small cohort</t>
  </si>
  <si>
    <t>Single biomarker (+ signature secondary)</t>
  </si>
  <si>
    <t>yes (GEO + in vitro)</t>
  </si>
  <si>
    <t>High PLAAT2 → worse OS + chemoresistance (oxaliplatin)</t>
  </si>
  <si>
    <t xml:space="preserve">in silico </t>
  </si>
  <si>
    <t>Multivariable + external validation</t>
  </si>
  <si>
    <t>Multivariable only</t>
  </si>
  <si>
    <t>C</t>
  </si>
  <si>
    <t>No multivariable / weak validation</t>
  </si>
  <si>
    <t>JUP</t>
  </si>
  <si>
    <t>Low</t>
  </si>
  <si>
    <t>High</t>
  </si>
  <si>
    <t xml:space="preserve">Prognostic biomarkers for Pancreatic Ductal Adenocarcinoma. A Systematic Review and Modelling Study </t>
  </si>
  <si>
    <t>NCT</t>
  </si>
  <si>
    <t xml:space="preserve">Intervention </t>
  </si>
  <si>
    <t xml:space="preserve">Primary outcome </t>
  </si>
  <si>
    <t xml:space="preserve">Secondary </t>
  </si>
  <si>
    <t xml:space="preserve">Study design </t>
  </si>
  <si>
    <t>Single-arm</t>
  </si>
  <si>
    <t>Personalized periop (chemo/CRT/surgery)</t>
  </si>
  <si>
    <t>Resectable/Borderline</t>
  </si>
  <si>
    <t>108/130 (83.1%)</t>
  </si>
  <si>
    <t>OS: 45 vs 11 mo; PFS: 36/130 (27.7%); Biomarker: 93/130 (71.5%); CR: 0/107; Near CR: 17/107; PR: 44/107; Poor: 42/107</t>
  </si>
  <si>
    <t>The study demonstrated a high completion rate to surgery (83.1%)</t>
  </si>
  <si>
    <t>Result for primary outcome</t>
  </si>
  <si>
    <t>Completion to surgery (feasibility)</t>
  </si>
  <si>
    <t>Gemcitabine + Oxaliplatin (neoadjuvant)</t>
  </si>
  <si>
    <t>OS rate (18 mo)</t>
  </si>
  <si>
    <t>63% (45–76)</t>
  </si>
  <si>
    <t>OS: 39.6 mo; PR: 4/35; SD: 28/35; PD: 3/35; CEA Δ: -5.1%; CA19-9 Δ: -25.6%</t>
  </si>
  <si>
    <t>The 18-month overall survival rate was 63% (95% CI: 45–76).</t>
  </si>
  <si>
    <t>Randomized</t>
  </si>
  <si>
    <t>13/12</t>
  </si>
  <si>
    <t>Locally advanced (unresectable)</t>
  </si>
  <si>
    <t>mFOLFIRINOX vs mFOLFIRINOX+SBRT</t>
  </si>
  <si>
    <t>6.5 vs 8.4 mo</t>
  </si>
  <si>
    <t>Local PFS: 6.5 vs 8.4; PFS 1y: 5/13 vs 2/12; MFS: 12.9 vs 10.8; OS: 12.9 vs 13.4; GI tox events: 16 vs 19</t>
  </si>
  <si>
    <t>Median PFS was numerically higher in the SBRT arm (8.4 vs 6.5 months).</t>
  </si>
  <si>
    <t>Key finding</t>
  </si>
  <si>
    <t>Notes</t>
  </si>
  <si>
    <t>Small sample (n=25)
No HR / p-values
High variability
Event-based toxicity
Limited generalizability</t>
  </si>
  <si>
    <t>Single-arm
Small N (35)
OS rate (no HR)
Resectable-only (selection bias)
No comparator</t>
  </si>
  <si>
    <t>Single-arm
Feasibility endpoint
Selection bias (resected)
Heterogeneous treatment
No comparator
No HR</t>
  </si>
  <si>
    <t>Gemcitabine + Erlotinib</t>
  </si>
  <si>
    <t>Advanced/Metastatic</t>
  </si>
  <si>
    <t>PFS (median)</t>
  </si>
  <si>
    <t>2.07 mo (1.87–5.50)</t>
  </si>
  <si>
    <t>ORR: 11%; OS: 5.67 mo (2.83–11.87)</t>
  </si>
  <si>
    <t>Single-arm
Small N (30)
Advanced disease (poor prognosis)
No comparator
Low PFS / OS</t>
  </si>
  <si>
    <t>The observed median PFS of 2.07 months indicates limited disease control</t>
  </si>
  <si>
    <t>Phase I/II, non-randomized, multi-arm</t>
  </si>
  <si>
    <t>~15/arm</t>
  </si>
  <si>
    <t>MK-0646 + Gem ± Erlotinib</t>
  </si>
  <si>
    <t>Stage IV (metastatic)</t>
  </si>
  <si>
    <t>MTD + PFS (time to progression/death)</t>
  </si>
  <si>
    <t>MTD: 10 mg/kg (Gem), 5 mg/kg (Gem+Erl); PFS: ~1.8–2.0 mo</t>
  </si>
  <si>
    <t>OS: 5.7–10.4 mo; ORR: ~13–17%; Toxicity: high</t>
  </si>
  <si>
    <t>The study achieved its dose-escalation objective (MTD), but showed limited efficacy with median PFS of approximately 2 months</t>
  </si>
  <si>
    <t>Small sample size (n≈15/arm)
Phase I/II design (exploratory)
No powered comparison
Metastatic population (poor prognosis baseline)
Very low PFS (~2 mo)
No biomarker-driven selection (despite IGF axis target)
Missing biomarker correlation data</t>
  </si>
  <si>
    <t>Bevacizumab + Erlotinib</t>
  </si>
  <si>
    <t>Metastatic, gemcitabine-refractory</t>
  </si>
  <si>
    <t>OS rate (6 mo) + safety</t>
  </si>
  <si>
    <t>8/36 (22.2%)</t>
  </si>
  <si>
    <t>ORR: 1/36 (2.8%); TTP: 40 d (35–41); CA19-9 decline ≥25%: 4/26 (15.4%)</t>
  </si>
  <si>
    <t>Low 6-month OS rate (22.2%)</t>
  </si>
  <si>
    <t>Single-arm
Heavily pretreated / refractory population
No comparator
Dual primary outcome structure
Small sample
TTP reported in days, όχι HR
Toxicity reported mostly as counts, όχι always standardized patient-level severity summary</t>
  </si>
  <si>
    <t>46 / 46</t>
  </si>
  <si>
    <t>Gemcitabine+Erlotinib vs +Panitumumab</t>
  </si>
  <si>
    <t>Metastatic</t>
  </si>
  <si>
    <t>OS (median; Arm B vs Arm A)</t>
  </si>
  <si>
    <t>4.2 vs 8.3 mo; p=0.36</t>
  </si>
  <si>
    <t>ORR: 8.7% vs 6.5%; PFS: 2.0 vs 3.6 mo, p=0.419; TTF: 2.0 vs 3.8 mo, p=0.36; G3+ AE: 41/46 vs 41/46; G4+ AE: 15/46 vs 14/46</t>
  </si>
  <si>
    <t>Primary endpoint not met</t>
  </si>
  <si>
    <t>Small phase II sample
Open-label
No HR reported
Wide uncertainty around medians
High toxicity burden in both arms
ORR did not improve despite numerically longer OS/PFS in Arm B</t>
  </si>
  <si>
    <t>Randomized, double-blind</t>
  </si>
  <si>
    <t>143 / 141</t>
  </si>
  <si>
    <t>Pamrevlumab + G/nab-P or FOLFIRINOX vs Placebo + G/nab-P or FOLFIRINOX</t>
  </si>
  <si>
    <t>Locally advanced unresectable</t>
  </si>
  <si>
    <t>17.25 vs 17.94 mo; HR 1.08 (0.83–1.41); p=0.5487</t>
  </si>
  <si>
    <t>EFS: 5.72 vs 5.78 mo; PFS: 9.36 vs 9.40 mo; ORR: 43/143 (30.1%) vs 64/141 (45.4%)</t>
  </si>
  <si>
    <t>Mixed backbone chemotherapy (G/nab-P or FOLFIRINOX)
Composite EFS endpoint
ORR registry formatting bug
No efficacy signal despite large sample
Unresectable-only population, so limited generalizability outside LAPC</t>
  </si>
  <si>
    <t>38–39</t>
  </si>
  <si>
    <t>Gemcitabine + Oxaliplatin + Cetuximab → reassessment → surgery or RT/capecitabine</t>
  </si>
  <si>
    <t>Locally advanced unresectable, nonmetastatic</t>
  </si>
  <si>
    <t>PFS rate at 6 mo</t>
  </si>
  <si>
    <t>82% (70–95)</t>
  </si>
  <si>
    <t>G3–4 AE: 9/39 (23.1%); OS rate: 49% (36–68); ORR: 5/38 (13.2%)</t>
  </si>
  <si>
    <t>High 6-month PFS rate</t>
  </si>
  <si>
    <t>Single-arm
No comparator
Primary endpoint based on time-point proportion, όχι HR/median PFS
Different analyzed N across endpoints (38 vs 39)
ORR registry formatting bug
Response duration and CA19-9 endpoints not collected
Multimodality pathway after induction adds heterogeneity</t>
  </si>
  <si>
    <t>CS-1008 (anti-DR5) + gemcitabine</t>
  </si>
  <si>
    <t>Unresectable / metastatic (chemo-naïve)</t>
  </si>
  <si>
    <t>PFS rate at 16 weeks</t>
  </si>
  <si>
    <t>52.5% (39.3–64.1)</t>
  </si>
  <si>
    <t>PFS: 3 mo 59%, 6 mo 34.4%; OS: 6 mo 55.7%, 12 mo 24.6%; ORR: 5/61 (8.2%); SD: 28/61 (45.9%)</t>
  </si>
  <si>
    <t>Modest activity</t>
  </si>
  <si>
    <t>Single-arm (no comparator)
Time-point endpoint (not median PFS ή HR)
Per-protocol analysis (selection bias)
High “unknown response” (~18%)
Registry data inconsistencies (major formatting errors)
Mixed population (resectable + metastatic in eligibility αλλά τελικά unresectable/metastatic analyzed)</t>
  </si>
  <si>
    <t>39–40</t>
  </si>
  <si>
    <t>Bevacizumab + Gemcitabine + infusional 5-FU</t>
  </si>
  <si>
    <t>Stage III–IV</t>
  </si>
  <si>
    <t>ORR: 12/40 (30%); SD: 18/40 (45%); PD: 10/40 (25%)</t>
  </si>
  <si>
    <t>Moderate activity</t>
  </si>
  <si>
    <t>Single-arm (no comparator)
No CI for primary endpoint 
No OS / median PFS reported
Small sample size
Mixed stage (III + IV → heterogeneity)
No biomarker stratification</t>
  </si>
  <si>
    <t>Advanced PDAC, post-gemcitabine (refractory)</t>
  </si>
  <si>
    <t>Sirolimus monotherapy</t>
  </si>
  <si>
    <t>OS rate at 6 months</t>
  </si>
  <si>
    <t>CR + PR: 0%
SD: 4 patients (~13%)
ORR = 0%</t>
  </si>
  <si>
    <t>mTOR inhibition alone is insufficient in PDAC</t>
  </si>
  <si>
    <t>Single-arm
Small sample (n=31)
Gemcitabine-refractory → worst prognosis group
Selection bias (ECOG 0–1)</t>
  </si>
  <si>
    <t>mFOLFIRINOX → gemcitabine-based CRT → surgery</t>
  </si>
  <si>
    <t>Borderline resectable / high-risk resectable</t>
  </si>
  <si>
    <t>Resectability rate</t>
  </si>
  <si>
    <t>15/33 (45.5%)</t>
  </si>
  <si>
    <t>R0: 10/15 (66.7%) or ~11/15 (73.3%); DFS: 11.1 mo (5.8–NA); OS: 24.0 mo (16.2–29.6); SMAD4+ pre: 4/15 (26.7%); SMAD4+ post: 4/15 (26.7%); Local recurrence: 0/15; Distant recurrence: 10/15 (66.7%) or ~11/15 (73.3%)</t>
  </si>
  <si>
    <t>Moderate conversion to surgery; distant failure predominates</t>
  </si>
  <si>
    <t>Single-arm
Registry percentage/count formatting errors
Small sample
Mixed high-risk resectable + borderline resectable population
Survival and recurrence strongly influenced by post-selection to surgery
DFS CI not estimable at upper bound</t>
  </si>
  <si>
    <t>SBRT + Gemcitabine</t>
  </si>
  <si>
    <t>Late GI toxicity ≥Grade 2 at 1 year</t>
  </si>
  <si>
    <t>5/49 (10.2%)</t>
  </si>
  <si>
    <t>Acute GI tox: 14/49 (28.6%); PFS: 7.8 mo (5.8–10.2); OS: 13.9 mo (10.2–16.7); FFLP: 0.78 (0.60–0.89)</t>
  </si>
  <si>
    <t>Low late GI toxicity; local control &gt; systemic control</t>
  </si>
  <si>
    <t>Single-arm
No comparator
Primary endpoint is safety, not efficacy
Toxicity reported as counts, not full comparative risk framework
Locally advanced-only population
Good local control metric (FFLP) but no direct comparator for systemic outcomes</t>
  </si>
  <si>
    <t>Type</t>
  </si>
  <si>
    <t>Outcome</t>
  </si>
  <si>
    <t>Multivariable</t>
  </si>
  <si>
    <t>Independent prognostic</t>
  </si>
  <si>
    <t>Likely</t>
  </si>
  <si>
    <t>Limited</t>
  </si>
  <si>
    <t>Single protein</t>
  </si>
  <si>
    <t>OS/PFS</t>
  </si>
  <si>
    <t>Internal</t>
  </si>
  <si>
    <t>9-gene signature</t>
  </si>
  <si>
    <t>External</t>
  </si>
  <si>
    <t>3-gene MRS</t>
  </si>
  <si>
    <t>LMRGS</t>
  </si>
  <si>
    <t>Multi-gene ML</t>
  </si>
  <si>
    <t>PCLM-BM signature</t>
  </si>
  <si>
    <t>APOBEC score</t>
  </si>
  <si>
    <t>Genomic</t>
  </si>
  <si>
    <t>Mn metabolism signature</t>
  </si>
  <si>
    <t>ALDH family</t>
  </si>
  <si>
    <t>EFFscore / P2RY6</t>
  </si>
  <si>
    <t>mCAF signature</t>
  </si>
  <si>
    <t>Immune 18-gene</t>
  </si>
  <si>
    <t>PCD signature</t>
  </si>
  <si>
    <t>ICD signature (AJM1)</t>
  </si>
  <si>
    <t>MDRG / CITED4</t>
  </si>
  <si>
    <t>IGFBP signature</t>
  </si>
  <si>
    <t>A2ML1 subtype model</t>
  </si>
  <si>
    <t>ER-stress TF signature</t>
  </si>
  <si>
    <r>
      <t xml:space="preserve">Among patients with pancreatic ductal adenocarcinoma, are there </t>
    </r>
    <r>
      <rPr>
        <b/>
        <sz val="9"/>
        <color rgb="FF485656"/>
        <rFont val="Calibri"/>
        <family val="2"/>
        <scheme val="minor"/>
      </rPr>
      <t>independent</t>
    </r>
    <r>
      <rPr>
        <sz val="9"/>
        <color rgb="FF485656"/>
        <rFont val="Calibri"/>
        <family val="2"/>
        <scheme val="minor"/>
      </rPr>
      <t xml:space="preserve"> tumour transcriptomic or proteomic </t>
    </r>
    <r>
      <rPr>
        <b/>
        <sz val="9"/>
        <color rgb="FF485656"/>
        <rFont val="Calibri"/>
        <family val="2"/>
        <scheme val="minor"/>
      </rPr>
      <t>prognostic</t>
    </r>
    <r>
      <rPr>
        <sz val="9"/>
        <color rgb="FF485656"/>
        <rFont val="Calibri"/>
        <family val="2"/>
        <scheme val="minor"/>
      </rPr>
      <t xml:space="preserve"> </t>
    </r>
    <r>
      <rPr>
        <b/>
        <sz val="9"/>
        <color rgb="FF485656"/>
        <rFont val="Calibri"/>
        <family val="2"/>
        <scheme val="minor"/>
      </rPr>
      <t>biomarkers</t>
    </r>
    <r>
      <rPr>
        <sz val="9"/>
        <color rgb="FF485656"/>
        <rFont val="Calibri"/>
        <family val="2"/>
        <scheme val="minor"/>
      </rPr>
      <t xml:space="preserve"> - associated with differences in </t>
    </r>
    <r>
      <rPr>
        <b/>
        <sz val="9"/>
        <color rgb="FF485656"/>
        <rFont val="Calibri"/>
        <family val="2"/>
        <scheme val="minor"/>
      </rPr>
      <t>survival</t>
    </r>
    <r>
      <rPr>
        <sz val="9"/>
        <color rgb="FF485656"/>
        <rFont val="Calibri"/>
        <family val="2"/>
        <scheme val="minor"/>
      </rPr>
      <t xml:space="preserve"> outcomes?</t>
    </r>
  </si>
  <si>
    <t>(multiple public datasets + experimental cohorts)</t>
  </si>
  <si>
    <t>(multi-cohort integration across GEO and TCGA datasets)</t>
  </si>
  <si>
    <t xml:space="preserve">PDAC/PC mixed stages </t>
  </si>
  <si>
    <t>training + 8 validation cohorts</t>
  </si>
  <si>
    <t>PDAC mixed stages ; heterogeneous population across cohorts</t>
  </si>
  <si>
    <t xml:space="preserve">Risk score derived from machine learning model; stratification using median/optimal cutoff </t>
  </si>
  <si>
    <t>clinical models appear to incorporate standard clinical features and risk score</t>
  </si>
  <si>
    <t>screening via DEG + LASSO</t>
  </si>
  <si>
    <t>First author</t>
  </si>
  <si>
    <t>Yang et al.</t>
  </si>
  <si>
    <t>UNC93B1 / cGAS-STING signaling in PDAC</t>
  </si>
  <si>
    <t>Wang et al.</t>
  </si>
  <si>
    <t>Esculin-associated mechanisms of drug resistance in PDAC</t>
  </si>
  <si>
    <t>Manoukian et al.</t>
  </si>
  <si>
    <t>Estrogen-mediated stromal regulation in PDAC</t>
  </si>
  <si>
    <t>Liu et al.</t>
  </si>
  <si>
    <t>PRSS23-mediated Hippo-YAP signaling in PDAC progression</t>
  </si>
  <si>
    <t>Liang et al.</t>
  </si>
  <si>
    <t>CD4+ T cell-derived six-gene prognostic signature in PDAC</t>
  </si>
  <si>
    <t>Li et al.</t>
  </si>
  <si>
    <t>Mitochondrial unfolded protein response-related prognostic signature in PDAC</t>
  </si>
  <si>
    <t>Campos et al.</t>
  </si>
  <si>
    <t>STAT3/integrin signaling axis in PDAC initiation and progression</t>
  </si>
  <si>
    <t>Chen et al.</t>
  </si>
  <si>
    <t>PLAAT2 as a prognostic biomarker and mediator of chemoresistance in PDAC</t>
  </si>
  <si>
    <t>Lactate-associated MCU as a driver of PDAC proliferation, migration, and invasion</t>
  </si>
  <si>
    <t>ITGB5-mediated biomechanical regulation of PDAC stroma and its association with tumor progression and prognosis</t>
  </si>
  <si>
    <t>Gulbey et al.</t>
  </si>
  <si>
    <t>Argonaute family members as potential biomarkers in pancreatic adenocarcinoma</t>
  </si>
  <si>
    <t>Ge et al.</t>
  </si>
  <si>
    <t>Gao et al.</t>
  </si>
  <si>
    <t>Spatial transcriptomic characterization of lactate metabolism in the PDAC microenvironment</t>
  </si>
  <si>
    <t>Chianese et al.</t>
  </si>
  <si>
    <t>Glycolytic heterogeneity and metabolic-targeted therapeutic vulnerabilities in PDAC</t>
  </si>
  <si>
    <t>Zhou et al.</t>
  </si>
  <si>
    <t>Liver metastasis- and basement membrane-related transcriptomic signature in PDAC</t>
  </si>
  <si>
    <t>Zhang et al.</t>
  </si>
  <si>
    <t>MCMBP as a prognostic and immune-related biomarker in PDAC via the JAK-STAT3 pathway</t>
  </si>
  <si>
    <t>Tumor-associated tertiary lymphoid structure genes as prognostic biomarkers in PDAC</t>
  </si>
  <si>
    <t>DNA damage and repair-related prognostic markers identified through single-cell and bulk RNA sequencing in PDAC</t>
  </si>
  <si>
    <t>Yuan et al.</t>
  </si>
  <si>
    <t>Centrosome amplification-related prognostic model and tumor microenvironment stratification in PDAC</t>
  </si>
  <si>
    <t>Yu et al.</t>
  </si>
  <si>
    <t>APOBEC mutagenesis in PDAC progression and therapeutic response stratification</t>
  </si>
  <si>
    <t>PCDH1-mediated regulation of PDAC proliferation, migration, and stemness through PI3K-Akt signaling</t>
  </si>
  <si>
    <t>FOXM1-JUP signaling as a dual oncogenic driver of PDAC tumorigenesis and therapeutic resistance</t>
  </si>
  <si>
    <t>Xiong et al.</t>
  </si>
  <si>
    <t>Manganese metabolism-related prognostic gene signature in PDAC</t>
  </si>
  <si>
    <t>Wu et al.</t>
  </si>
  <si>
    <t>Efferocytosis-associated 14-gene prognostic panel in PDAC</t>
  </si>
  <si>
    <t>Prognostic and therapeutic relevance of the ALDH family in PDAC</t>
  </si>
  <si>
    <t>ADGRG6 as a prognostic biomarker in PDAC</t>
  </si>
  <si>
    <t>Efferocytosis-associated prognostic biomarkers and identification of P2RY6 as a therapeutic target in PDAC</t>
  </si>
  <si>
    <t>PHLDA1⁺ fibroblasts as prognostic biomarkers and mediators of PDAC biology</t>
  </si>
  <si>
    <t>Immune-related prognostic nomogram for PDAC</t>
  </si>
  <si>
    <t>Programmed cell death-related machine learning prognostic model in PDAC</t>
  </si>
  <si>
    <t>Shu et al.</t>
  </si>
  <si>
    <t>ARHGAP11A as a prognostic biomarker and therapeutic target in PDAC</t>
  </si>
  <si>
    <t>Qiu et al.</t>
  </si>
  <si>
    <t>DEAD/H-box RNA helicase 10 as a regulator of PDAC proliferation via RRM2</t>
  </si>
  <si>
    <t>Qin et al.</t>
  </si>
  <si>
    <t>EDC4-mediated multidrug chemosensitivity in PDAC using GR50-based profiling</t>
  </si>
  <si>
    <t>Ma et al.</t>
  </si>
  <si>
    <t>Immunogenic cell death-related prognostic signature and AJM1 biomarker identification in PDAC</t>
  </si>
  <si>
    <t>Noggin-mediated PDAC proliferation through EGFR/HER2 upregulation</t>
  </si>
  <si>
    <t>Immunosuppressive tumor microenvironment associated with PDAC liver metastasis</t>
  </si>
  <si>
    <t>Liao et al.</t>
  </si>
  <si>
    <t>Necrotizing apoptosis-related subpopulation classification and immunotherapy response prediction in PDAC</t>
  </si>
  <si>
    <t>Dendritic cell-related prognostic signature and KCTD14-TNF signaling axis in PDAC</t>
  </si>
  <si>
    <t>Guan et al.</t>
  </si>
  <si>
    <t>IGFBP-based prognostic score and immune microenvironment interactions in PDAC</t>
  </si>
  <si>
    <t>Molecular basal-like PDAC subtype identification and A2ML1-mediated epithelial-mesenchymal transition</t>
  </si>
  <si>
    <t>ER stress-related transcription factor prognostic signature in PDAC</t>
  </si>
  <si>
    <t>Du et al.</t>
  </si>
  <si>
    <t>SCAMP1-mediated PDAC progression through miR-106a-5p/AGK signaling</t>
  </si>
  <si>
    <t>4 PDAC cell lines (PANC-1, BxPC-3, Capan-1, SW1990</t>
  </si>
  <si>
    <t xml:space="preserve">Experiment </t>
  </si>
  <si>
    <t>qRT, sh-UNC93B1, CCK-8, wound healing, transwell and colony formation assays</t>
  </si>
  <si>
    <t>In vivo</t>
  </si>
  <si>
    <t>flow cytometry for cell cycle analysis and molecular profiling of the cGAS-STING pathway, senescence markers (e.g., p16^INK4a), and epithelial-mesenchymal transition (EMT)-related genes</t>
  </si>
  <si>
    <t xml:space="preserve">xenograft model - tumor growth </t>
  </si>
  <si>
    <t xml:space="preserve">In vitro </t>
  </si>
  <si>
    <t xml:space="preserve">Study </t>
  </si>
  <si>
    <t>Result</t>
  </si>
  <si>
    <t>* Capan-1 cells showed the highest endogenous UNC93B1 expression among tested PDAC cell lines.
* Stable UNC93B1 knockdown achieved ~82% reduction in UNC93B1 expression.
* UNC93B1 silencing reduced proliferation by 22.3% at 72 h (P &lt; 0.05).
* Migration was reduced by 29.6% in wound healing assays (P &lt; 0.05).
* Colony formation decreased by 342 colonies following UNC93B1 knockdown (P &lt; 0.01).
* UNC93B1 depletion induced an 8.9% increase in G1-phase arrest (P &lt; 0.05).
* STING, IFN-β, CXCL10, and p16INK4a expression increased after knockdown.
* EMT reversal was observed, with decreased VIM and increased CDH1 expression.
* Xenograft tumors showed significantly reduced volume and weight after UNC93B1 silencing (P &lt; 0.01).
* IHC confirmed reduced UNC93B1 and increased STING/CXCL10 signaling in vivo.
* H-151 treatment partially restored proliferation, migration, and clonogenicity in UNC93B1-knockdown cells.</t>
  </si>
  <si>
    <t>RT-qPCR</t>
  </si>
  <si>
    <t>9-gene-LASSO risk model, to identify resistance-associated PDAC subtypes and proposes esculin as a potential multi-target compound capable of reducing chemoresistance through reduction of TP53-, EP300-, and PIAS1-related pathways</t>
  </si>
  <si>
    <t>PS-1 stellate cells, BJ fibroblasts, patient-derived CAFs, NIH/3T3, C3H/10T1/2, PSN1 PDAC cells, P411/P067 organoids</t>
  </si>
  <si>
    <t>β-estradiol treatment, CLEC3B/Clec3b &amp; SLC25A44 knockdown, qRT-PCR, flow cytometry, conditioned medium assays, cocultures, EMT analysis</t>
  </si>
  <si>
    <t>Human PDAC tissues/TMAs/serum, PDAC tissue homogenates, PDX tumors, KPC mouse tumors, PDAC patients</t>
  </si>
  <si>
    <t>IHC, Picrosirius red collagen staining, LC/MS-MS estrogen detection, ELISA, magnetic resonance elastography, stromal/histologic analyses</t>
  </si>
  <si>
    <t>* Estrogen made fibroblasts more tumor-restrictive
* CLEC3B helped maintain “good” CAF states
* Loss of CLEC3B made tumors more aggressive
* Tumor cells became more mesenchymal/invasive after CLEC3B loss
* Female PDAC tumors had more supportive stroma
* PDAC cells synthesized their own estrogen
* BCAA metabolism helped produce estrogen
* Estrogen signaling associated with better prognosis</t>
  </si>
  <si>
    <t>PDAC cell lines</t>
  </si>
  <si>
    <t>PRSS23 knockdown, proliferation/migration assays, RNA-seq, western blot, protein interaction assays</t>
  </si>
  <si>
    <t>Mouse xenograft &amp; metastasis models + human PDAC tissues</t>
  </si>
  <si>
    <t>PRSS23 promoted YAP activation, proliferation and metastasis; PRSS23 silencing reduced tumor growth and restored Hippo signaling</t>
  </si>
  <si>
    <t>Metastasis experiments</t>
  </si>
  <si>
    <t>H6C7, CAPAN-1, PANC-1 cell lines</t>
  </si>
  <si>
    <t>qRT-PCR, Western blot validation of 6-gene signature</t>
  </si>
  <si>
    <t>CD4⁺ T-cell–derived 6-gene signature predicted prognosis; high-risk tumors showed immune exclusion, stromal activation, checkpoint upregulation, and poorer survival</t>
  </si>
  <si>
    <t>PANC-1 and BxPC-3 pancreatic cancer cell lines</t>
  </si>
  <si>
    <t>Rotenone-induced UPRmt activation, CEBPB knockdown, qRT-PCR, Western blot, CCK-8 proliferation assay, wound healing migration assay</t>
  </si>
  <si>
    <t>A 3-gene MRS signature was built: CAT, CEBPB, PRKN. High-MRS patients had worse OS, more advanced stage/grade, colder immune microenvironment, higher TMB/TIDE scores, and activation of p53/glycolysis pathways. CEBPB knockdown reduced proliferation and migration.</t>
  </si>
  <si>
    <t>BxPC-3 PDAC cells, HEK293 cells</t>
  </si>
  <si>
    <t>qRT-PCR of AGO1-4 expression</t>
  </si>
  <si>
    <t>AGO2 was overexpressed in PDAC and associated with poor prognosis and immune infiltration</t>
  </si>
  <si>
    <t>ASPC-1, MIA-PACA2, PANC-1, SW1990, HPDE cells; human PDAC tissue samples</t>
  </si>
  <si>
    <t>RT-PCR, qRT-PCR, Western blot, immunohistochemistry (IHC)</t>
  </si>
  <si>
    <t>Lactate metabolism–related genes were associated with poor prognosis and immune suppression in PDAC; PIGR and LYZ emerged as potential biomarkers; lactate metabolism promoted aggressive tumor behavior</t>
  </si>
  <si>
    <t>PL45, SW1990, PANC-1, HPAF-II, MIAPaCa-2, HPDE6c7 cells; human PDAC organoids</t>
  </si>
  <si>
    <t>Oxamate/gemcitabine treatment, MTT viability, Seahorse metabolic assays, Western blot, colony formation, transwell migration, live-cell imaging, organoid growth assays, proteomics/metabolomics/lipidomics</t>
  </si>
  <si>
    <t>CAM assay using MIAPaCa-2-derived tumors</t>
  </si>
  <si>
    <t>Oxamate efficacy and toxicity testing</t>
  </si>
  <si>
    <t>Glycolytic heterogeneity in PDAC was linked to prognosis and treatment response. High-glycolytic tumors/cell models showed distinct metabolic programs, and glycolytic inhibition with oxamate reduced tumor cell viability, migration, colony formation, and organoid growth, supporting glycolysis-based patient stratification.</t>
  </si>
  <si>
    <t>CAFs (cancer-associated fibroblasts) and pancreatic cancer cells</t>
  </si>
  <si>
    <t>COL7A1 knockdown in CAFs followed by migration and gemcitabine chemosensitivity assays</t>
  </si>
  <si>
    <t>The study developed a 6-gene prognostic signature related to liver metastasis and basement membrane remodeling in PDAC (COL7A1, ITGA6, ITGA7, ITGB5, ITGB7, NTN4). High-risk patients exhibited poorer survival, higher tumor mutation burden, a more immunosuppressive microenvironment (increased Tregs and M0 macrophages, reduced CD8+ T cells), and lower predicted responses to chemotherapy and immunotherapy. Additionally, COL7A1 was predominantly expressed in CAFs, and its knockdown reduced pancreatic cancer cell migration and increased gemcitabine sensitivity.</t>
  </si>
  <si>
    <t>HPNE, MIA PaCa-2, BxPC-3, PANC-1, Capan-2, AsPC-1, Jurkat T cells, PAAD tissue microarray</t>
  </si>
  <si>
    <t>MCMBP overexpression/knockdown, Western blot, cell cycle analysis, colony formation assay, migration/invasion Transwell assays, co-culture with Jurkat T cells, IFN-γ ELISA, immunohistochemistry</t>
  </si>
  <si>
    <t>High MCMBP expression promoted PDAC progression, immune suppression, and PD-L1/JAK-STAT3 activation, while MCMBP knockdown inhibited tumor cell growth and invasion.</t>
  </si>
  <si>
    <t>PANC-1, MiaPaCa-2, AsPC-1, T3M4, Patu8988, hTERT-HPNE, Jurkat cells</t>
  </si>
  <si>
    <t>DNASE1L3 overexpression, Western blot, CCK-8 proliferation, colony formation, Transwell migration, Luminex cytokine assay, Jurkat co-culture</t>
  </si>
  <si>
    <t>20 paired human PDAC and adjacent normal tissues</t>
  </si>
  <si>
    <t>IHC for DNASE1L3, RAMP2, IL33; multiplex immunofluorescence for DNASE1L3, CD20, CD3 and TLS assessment</t>
  </si>
  <si>
    <t>High TLS score predicted better prognosis and immune-active TME. DNASE1L3 was lower in PDAC tumors, and its overexpression reduced PDAC proliferation/migration while increasing immune-related cytokines and reducing T-cell exhaustion markers.</t>
  </si>
  <si>
    <t>SW1990, PATU-8988T PDAC cells</t>
  </si>
  <si>
    <t>LY6D knockdown (siRNA), RT-qPCR, EdU proliferation assay, cell cycle assay, apoptosis/caspase-3 assay, γ-H2AX and 53BP1 immunofluorescence</t>
  </si>
  <si>
    <t>A 16-gene DDR prognostic signature predicted prognosis, immune status, immunotherapy response, and drug sensitivity in PDAC. LY6D knockdown inhibited proliferation, induced apoptosis, and increased DNA damage.</t>
  </si>
  <si>
    <t>Patient-derived pancreatic cancer and paired normal tissue samples</t>
  </si>
  <si>
    <t>qRT-PCR for IFI27, KIF20A, KLK10, SPINK7, TOP2A expression</t>
  </si>
  <si>
    <t>The 5-gene centrosome amplification signature predicted poor prognosis, immune suppression, chemoresistance, and aggressive tumor biology. IFI27, KIF20A, KLK10, and TOP2A were upregulated in PAAD tissues, while SPINK7 was not significantly changed.</t>
  </si>
  <si>
    <t>KPC pancreatic cancer cells; murine CAFs; PBMC co-culture system; scRNA-seq datasets (GSE217845, GSE155698)</t>
  </si>
  <si>
    <t>qPCR (Snail1, Snail2, N-cadherin, ZEB1); Western blot (CD73, ACTA2, COL1A1, TGFB1, PDGFB, glycolysis markers); CCK-8 proliferation assay; Seahorse ECAR/OCR; flow cytometry for Tregs/CD8 T cells</t>
  </si>
  <si>
    <t>Subcutaneous KPC xenograft mouse model (C57BL/6J); human PAAD cohorts; multi-cohort WES datasets</t>
  </si>
  <si>
    <t>Tumor burden/weight analysis; Ki67 and TUNEL staining; flow cytometry of tumor immune cells; multiplex IF; immune microenvironment remodeling after irinotecan</t>
  </si>
  <si>
    <t>APOBEC mutagenesis (especially APOBEC1/APOBEC3A-driven signatures) was associated with genomic instability, KRAS-driven progression, immunosuppressive remodeling, CAF activation, reduced CD8+ T-cell infiltration, and poor prognosis in PAAD. A machine-learning APOBEC risk model predicted survival, while irinotecan emerged as the strongest negative correlate of APOBEC-associated risk and experimentally reduced tumor proliferation, CAF activation, glycolysis, Tregs, and tumor burden both in vitro and in vivo.</t>
  </si>
  <si>
    <t>HPNE, HPAC, SW1990, PATU8988T, CFPAC1, BxPC3, PANC-1</t>
  </si>
  <si>
    <t>PCDH1 knockdown, qRT-PCR, MTT, colony formation, Transwell, wound healing, flow cytometry for CD24/CD133, sphere formation, IGF-1 rescue</t>
  </si>
  <si>
    <t>6 paired human PDAC and adjacent normal tissues</t>
  </si>
  <si>
    <t>IHC for PCDH1 expression; no animal in vivo experiment</t>
  </si>
  <si>
    <t>PCDH1 was overexpressed in PDAC and linked to poor prognosis, stemness, immune exclusion, and drug response. PCDH1 knockdown reduced proliferation, migration, colony formation, CD24/CD133 stem-like cells, and sphere formation, partly through PI3K/AKT inhibition.</t>
  </si>
  <si>
    <t>HPNE, HPDE, AsPC-1, BxPC-3, Capan-2, CFPAC-1, HPAC, HPAF-II, MIA PaCa-2, PANC-1, PL45, PK-59, Panc02</t>
  </si>
  <si>
    <t>JUP/FOXM1 knockdown or overexpression, CCK-8, colony formation, EdU, wound healing, Transwell invasion, RT-qPCR, Western blot, ChIP, luciferase assay, GEM/OXA resistance assays</t>
  </si>
  <si>
    <t>Human PDAC/PanIN tissues; ADM, PanIN, KPC/KC mouse models; subcutaneous, orthotopic, and liver metastasis mouse models</t>
  </si>
  <si>
    <t>IHC/IF for JUP/FOXM1/Ki67/CA199; tumor growth and weight; liver metastasis; in vivo gemcitabine/oxaliplatin treatment response</t>
  </si>
  <si>
    <t>FOXM1 activates JUP transcription. High JUP promotes PDAC growth, invasion, metastasis, and gemcitabine/oxaliplatin resistance, while JUP knockdown suppresses these effects.</t>
  </si>
  <si>
    <t>Primary CAFs from PDAC tissues; CFPAC-1; Mia PaCa-2</t>
  </si>
  <si>
    <t>ITGB5 knockdown in CAFs; conditioned medium/co-culture with PDAC cells; CCK-8, colony formation, EdU, Transwell migration/invasion; AFM, SEM, Western blot for COL1A1/α-SMA</t>
  </si>
  <si>
    <t>Human PDAC tissues; nude mouse xenografts; KPC mouse model</t>
  </si>
  <si>
    <t>MRE, AFM, Masson staining, IHC for ITGB5/α-SMA/Ki67; tumor growth/weight; gemcitabine, cilengitide, and combination treatment</t>
  </si>
  <si>
    <t>High CAF activity → stiffer PDAC tumors.
Stiffer tumors → more collagen, more α-SMA, more Ki67, worse prognosis.
ITGB5 was highly expressed in CAFs, especially in high-stiffness tumors.
ITGB5 knockdown in CAFs reduced tumor-cell proliferation, migration, invasion, and colony formation.
ITGB5 knockdown reduced CAF stiffness and fibrosis markers.
In mice, targeting ITGB5 reduced tumor stiffness, fibrosis, and tumor growth.
Cilengitide + gemcitabine reduced stiffness/fibrosis and improved survival best.</t>
  </si>
  <si>
    <t>Cell-based functional assays</t>
  </si>
  <si>
    <t>CCK-8/MTT proliferation assays, colony formation, wound healing, Transwell migration/invasion, sphere formation, EdU, RT-qPCR, Western blot, flow cytometry, siRNA/shRNA knockdown, overexpression, luciferase reporter assays, ChIP assays</t>
  </si>
  <si>
    <t>Enhanced proliferation, migration, invasion, stemness, stromal remodeling, immune exclusion, fibrosis, biomechanical stiffening, chemoresistance, tumor growth/metastasis, and poorer survival/prognosis depending on the pathway/gene studied</t>
  </si>
  <si>
    <t>LGALS3 correlated with ASPH and efferocytosis-related genes; helped identify ASPH as tumor-cell-specific efferocytosis-related target</t>
  </si>
  <si>
    <t>BxPC-3 pancreatic cancer cells</t>
  </si>
  <si>
    <t>LGALS3 overexpression model; RNA/protein validation and RNA-seq comparison</t>
  </si>
  <si>
    <t>BxPC-3, Capan-1, AsPC-1, Su.86.86, MIA PaCa-2, PANC-1</t>
  </si>
  <si>
    <t>qPCR and Western blot for ALDH3A1 expression</t>
  </si>
  <si>
    <t>ALDH3A1 highly expressed in tumor cells vs normal pancreas</t>
  </si>
  <si>
    <t>AsPC-1, CFPAC-1, MIA PaCa-2, BxPC-3, PANC-1, hTERT-HPNE</t>
  </si>
  <si>
    <t>RT-qPCR / Western blot for ADGRG6 expression</t>
  </si>
  <si>
    <t>Nude mice with CFPAC-1 xenografts</t>
  </si>
  <si>
    <t>Subcutaneous tumor xenograft assay after ADGRG6 knockdown</t>
  </si>
  <si>
    <t>ADGRG6 knockdown suppressed PAAD tumor growth</t>
  </si>
  <si>
    <t>HPNE, CAPAN-1, MIA-PaCa2, PANC-1, BxPC-3, AsPC-1</t>
  </si>
  <si>
    <t>qPCR / Western blot for ADAM9, P2RY6, CD36</t>
  </si>
  <si>
    <t>P2RY6 was upregulated in PDAC and associated with poor prognosis</t>
  </si>
  <si>
    <t>PATU-8988, PANC-1, CAFs</t>
  </si>
  <si>
    <t>PHLDA1 knockdown / validation by qPCR and WB</t>
  </si>
  <si>
    <t>PHLDA1 was enriched in CAFs and linked to poor prognosis</t>
  </si>
  <si>
    <t>Murine peritoneal macrophages</t>
  </si>
  <si>
    <t>Treated with IL-4 + anti-IL6R or IgG to test M2-like polarization</t>
  </si>
  <si>
    <t>Nomogram predicted prognosis better than TNM stage</t>
  </si>
  <si>
    <t>qRT-PCR validation only; no functional mechanistic assays</t>
  </si>
  <si>
    <t>Expression validation consistent with bioinformatic findings</t>
  </si>
  <si>
    <t>ARHGAP11A promotes proliferation, cell-cycle progression, and apoptosis resistance in PDAC cells</t>
  </si>
  <si>
    <t>Knockdown and overexpression assays; proliferation, apoptosis, and cell-cycle assays</t>
  </si>
  <si>
    <t>PANC-1, AsPC-1 (expression also evaluated in MIA PaCa-2, SW1990, BxPC-1)</t>
  </si>
  <si>
    <t>shRNA-mediated DDX10 knockdown, CCK-8 proliferation assay, colony formation, wound-healing, transwell migration/invasion, apoptosis flow cytometry, RNA-seq, proteomics, western blot, RRM2 rescue experiments</t>
  </si>
  <si>
    <t>Female BALB/c nude mouse subcutaneous xenograft model using PANC-1 cells</t>
  </si>
  <si>
    <t>DDX10 promotes pancreatic cancer proliferation, migration, invasion, and apoptosis resistance, partly through upregulation of RRM2</t>
  </si>
  <si>
    <t xml:space="preserve">tumour growth and progression </t>
  </si>
  <si>
    <t>HPAF2, PATU8988T, MIA PaCa-2, T3M4, PANC-1, AsPC-1, SW1990, BxPC-3; functional validation mainly in MIA PaCa-2 and AsPC-1</t>
  </si>
  <si>
    <t>GR50 drug profiling with gemcitabine, nab-paclitaxel, irinotecan, 5-FU and cisplatin; EDC4 knockdown/overexpression; SRB proliferation/viability assays; IC50 drug-response assays; qRT-PCR; western blot</t>
  </si>
  <si>
    <t>Female BALB/c nude mouse subcutaneous xenograft model using EDC4-overexpressing AsPC-1 cells and EDC4-knockdown MIA PaCa-2 cells, treated with mFOLFIRINOX or gemcitabine/nab-paclitaxel</t>
  </si>
  <si>
    <t>EDC4 enhanced multidrug chemosensitivity in PDAC; EDC4 knockdown increased proliferation and chemoresistance, whereas EDC4 overexpression suppressed growth and improved chemotherapy response, possibly through MATN3 and SGCE downregulation</t>
  </si>
  <si>
    <t>multidrug chemosensitivity and chemoresistance in pancreatic cancer</t>
  </si>
  <si>
    <t>Mia PaCa-2, PANC-1 pancreatic cancer cell lines</t>
  </si>
  <si>
    <t>Noggin overexpression; cell proliferation assay; wound healing migration assay; transwell invasion assay; EGFR/HER2 inhibitor treatment (gefitinib, CP724714); western blot and qPCR for EGFR/HER2, MYC, CCND1, AKT/ERK signaling</t>
  </si>
  <si>
    <t>Noggin was overexpressed in pancreatic cancer tissues and associated with poor survival. Noggin overexpression increased proliferation of Mia PaCa-2 and PANC-1 cells, upregulated EGFR/HER2 and downstream AKT/ERK signaling, while EGFR/HER2 inhibitors reduced Noggin-induced proliferation. No major effect on migration or invasion was observed.</t>
  </si>
  <si>
    <t>AsPC-1 pancreatic cancer cells</t>
  </si>
  <si>
    <t>siAJM1 knockdown followed by CCK-8 proliferation assay, EdU incorporation assay, and colony formation assay</t>
  </si>
  <si>
    <t>AJM1 expression was lower in tumor tissues than adjacent tissues. AJM1 knockdown increased proliferation and colony formation of AsPC-1 cells, suggesting AJM1 acts as a tumor-suppressive/protective gene in PAAD.</t>
  </si>
  <si>
    <t>L3.6p1</t>
  </si>
  <si>
    <t>snRNA-seq/ST</t>
  </si>
  <si>
    <t>PDAC contains EMT-like metastatic dissemination cell states that interact with the tumor microenvironment to promote metastasis, while CITED4 appears to contribute to this metastatic program</t>
  </si>
  <si>
    <t>HPDE6-C7
CFPAC-1</t>
  </si>
  <si>
    <t>qPCR expression validation</t>
  </si>
  <si>
    <t>The seven-gene necroptosis-related signature (CHST11, SLC16A1, RHOF, ANO6, PAH, MAN1C1, and SPRR1B) successfully stratified PDAC patients by prognosis, tumor aggressiveness, immune microenvironment characteristics, and predicted drug sensitivity. CHST11 may serve as a potential prognostic biomarker and therapeutic target in pancreatic ductal adenocarcinoma (PDAC).</t>
  </si>
  <si>
    <t>CAPAN-1
PANC-1</t>
  </si>
  <si>
    <t>KCTD14 knockdown, functional assays</t>
  </si>
  <si>
    <t>PANC-1</t>
  </si>
  <si>
    <t>siRNA against IGFBP3</t>
  </si>
  <si>
    <t>High IGFBP3
→ immune exclusion
→ fewer CD8 T cells
→ worse prognosis
→ πιθανή resistance to immunotherapy</t>
  </si>
  <si>
    <t>KCTD14
   ↓
TNF/TNFR1 signaling
   ↓
tumor progression + immune modulation       (biological validation KCTD14)</t>
  </si>
  <si>
    <t>H6C7, T3M-4, PANC-1, BxPC-3, Capan-2; patient-derived PC organoids</t>
  </si>
  <si>
    <t>A2ML1 knockdown in T3M-4 and A2ML1 overexpression in PANC-1; CCK-8, colony formation, wound healing, Transwell migration/invasion, apoptosis/cell-cycle flow cytometry, EMT marker WB/IF, Co-IP with LZTR1, Ras activation, ubiquitination assays</t>
  </si>
  <si>
    <t>A2ML1 was overexpressed in PC tissues/cell lines and promoted proliferation, migration, invasion, EMT, apoptosis resistance, and cell-cycle progression; mechanistically, it interacted with LZTR1 and activated KRAS/MAPK signaling</t>
  </si>
  <si>
    <t xml:space="preserve">PC cell lines </t>
  </si>
  <si>
    <t>IRF6 promotes pancreatic cancer cell survival, while its depletion induces ER stress and apoptosis.</t>
  </si>
  <si>
    <t>IRF6 knockdown</t>
  </si>
  <si>
    <t>SCAMP1 knockdown/overexpression, CCK-8, colony formation, Transwell invasion, EMT western blot, luciferase assays, RIP assay, rescue experiments</t>
  </si>
  <si>
    <t>Nude mouse xenograft model</t>
  </si>
  <si>
    <t>shSCAMP1 Panc-1 xenografts in NOD/SCID mice</t>
  </si>
  <si>
    <t>SCAMP1 promoted proliferation, invasion, EMT, tumor growth, and 5-FU resistance through the miR-106a-5p/AGK axis</t>
  </si>
  <si>
    <t>MCU knockdown using shRNA/plasmids; qRT-PCR, western blot, CCK-8, colony formation, transwell migration/invasion, sphere formation, lactate assay, NAD+/NADH assay</t>
  </si>
  <si>
    <t xml:space="preserve">Panc-1, BxPC-3 </t>
  </si>
  <si>
    <t xml:space="preserve">BxPC-3 and Capan-1 </t>
  </si>
  <si>
    <t>MCU promoted PDAC proliferation, migration, invasion, stemness, glycolysis, and lactate production; MCU knockdown reduced malignant behavior and attenuated the Warburg/lactate phenotype</t>
  </si>
  <si>
    <t>MiaPaCa-2 and CFPAC-1 pancreatic cancer cell lines</t>
  </si>
  <si>
    <t>PLAAT2 knockdown; proliferation, migration, invasion, oxaliplatin sensitivity assays; qRT-PCR and IHC validation in paired tissues</t>
  </si>
  <si>
    <t>PLAAT2 silencing suppressed proliferation, migration, and invasion and increased oxaliplatin sensitivity (reduced IC₅₀); PLAAT2 was overexpressed in PDAC tissues and associated with poor prognosis and immune dysregulation</t>
  </si>
  <si>
    <t>PDAC cell lines under hypoxia or oncostatin-M stimulation</t>
  </si>
  <si>
    <t>phospho-STAT3 ChIP-seq, enhancer/chromatin accessibility analysis, gene expression studies, single-cell transcriptomic integration</t>
  </si>
  <si>
    <t>STAT3 directly induced ITGB3 through stress-responsive enhancers; ITGB3 promoted adaptive/aggressive PDAC states associated with hypoxia, oxidative stress, chemotherapy resistance, and basal-like phenotype; an 18-gene STAT3 adaptive-response signature stratified survival outcomes</t>
  </si>
  <si>
    <t>Risk of bias and certainty of evidence — included studies</t>
  </si>
  <si>
    <t>QUIPS overall</t>
  </si>
  <si>
    <t>QUIPS domains</t>
  </si>
  <si>
    <t>PROBAST domains (model studies)</t>
  </si>
  <si>
    <t>Helper columns (parsing)</t>
  </si>
  <si>
    <t>Study</t>
  </si>
  <si>
    <t>Category</t>
  </si>
  <si>
    <t>Platform / omics</t>
  </si>
  <si>
    <t>N (as reported)</t>
  </si>
  <si>
    <t>Model type</t>
  </si>
  <si>
    <t>Multivariable adjustment</t>
  </si>
  <si>
    <t>D1 Participation</t>
  </si>
  <si>
    <t>D2 Attrition</t>
  </si>
  <si>
    <t>D3 PF measurement</t>
  </si>
  <si>
    <t>D4 Outcome measurement</t>
  </si>
  <si>
    <t>D5 Confounding</t>
  </si>
  <si>
    <t>D6 Analysis &amp; reporting</t>
  </si>
  <si>
    <t>PROBAST applicable</t>
  </si>
  <si>
    <t>P1 Participants</t>
  </si>
  <si>
    <t>P2 Predictors</t>
  </si>
  <si>
    <t>P3 Outcome</t>
  </si>
  <si>
    <t>P4 Analysis</t>
  </si>
  <si>
    <t>PROBAST overall</t>
  </si>
  <si>
    <t>Applicability</t>
  </si>
  <si>
    <t>Domains driving a High rating</t>
  </si>
  <si>
    <t>N parsed</t>
  </si>
  <si>
    <t>Validation class</t>
  </si>
  <si>
    <t>Model study (1/0)</t>
  </si>
  <si>
    <t>N text cleaned</t>
  </si>
  <si>
    <t>Evidence stream</t>
  </si>
  <si>
    <t>Section 2 — GRADE certainty of evidence, by evidence stream</t>
  </si>
  <si>
    <t>No. of studies</t>
  </si>
  <si>
    <t>No. of patients (sum of reported N)</t>
  </si>
  <si>
    <t>Study design</t>
  </si>
  <si>
    <t>Starting certainty</t>
  </si>
  <si>
    <t>Risk of bias</t>
  </si>
  <si>
    <t>Inconsistency</t>
  </si>
  <si>
    <t>Indirectness</t>
  </si>
  <si>
    <t>Imprecision</t>
  </si>
  <si>
    <t>Publication bias</t>
  </si>
  <si>
    <t>Total downgrades</t>
  </si>
  <si>
    <t>Certainty of evidence</t>
  </si>
  <si>
    <t>Rationale for the judgements</t>
  </si>
  <si>
    <t>Multi-gene / multi-protein signatures</t>
  </si>
  <si>
    <t>Single-gene / single-protein markers</t>
  </si>
  <si>
    <t>Pathway, epigenetic, multi-modal &amp; histopathologic markers</t>
  </si>
  <si>
    <t>Overall survival / cancer-specific survival</t>
  </si>
  <si>
    <t>Retrospective cohort / secondary analysis of public multi-omics cohorts</t>
  </si>
  <si>
    <t>High (prognostic-factor cohort evidence)</t>
  </si>
  <si>
    <t>Retrospective cohort / single-centre IHC or expression cohorts with public-data corroboration</t>
  </si>
  <si>
    <t>Section 3 — Risk-of-bias distribution (summary for the manuscript text and figure)</t>
  </si>
  <si>
    <t>Rating</t>
  </si>
  <si>
    <t>Low risk of bias</t>
  </si>
  <si>
    <t>High risk of bias</t>
  </si>
  <si>
    <t>Not applicable (no model developed)</t>
  </si>
  <si>
    <t>Total</t>
  </si>
  <si>
    <t>–</t>
  </si>
  <si>
    <t>Downgrade codes: 0 = not serious; –1 = serious (one level); –2 = very serious (two levels). Certainty = High with no downgrades, Moderate at –1, Low at –2, Very low at –3 or more. Risk-of-bias downgrades are calculated from the Section 1 QUIPS overall ratings; the remaining four domains are reviewer judgements (blue) with the reasoning recorded in the Rationale column.</t>
  </si>
  <si>
    <t>These 14 records are interventional treatment trials, not prognostic-factor or prognostic-model studies, so QUIPS and PROBAST do not apply. Randomised trials are appraised with Cochrane RoB 2 (Low / Some concerns / High) and non-randomised or single-arm trials with ROBINS-I (Low / Moderate / Serious / Critical). Single-arm trials are rated Critical for the confounding domain by design: with no comparator, a comparative effect estimate is not assessable. Domain judgements are reviewer inputs (blue); the tool, comparator status and overall rating are calculated.</t>
  </si>
  <si>
    <t>NCT number</t>
  </si>
  <si>
    <t>Design</t>
  </si>
  <si>
    <t>Intervention</t>
  </si>
  <si>
    <t>Stage</t>
  </si>
  <si>
    <t>Primary outcome</t>
  </si>
  <si>
    <t>Appraisal tool</t>
  </si>
  <si>
    <t>D1 Confounding / randomisation</t>
  </si>
  <si>
    <t>D2 Deviations / classification</t>
  </si>
  <si>
    <t>D3 Missing data</t>
  </si>
  <si>
    <t>D5 Selection of reported result</t>
  </si>
  <si>
    <t>Overall risk of bias</t>
  </si>
  <si>
    <t>Relevance to the review question</t>
  </si>
  <si>
    <t>Registry / reporting limitations</t>
  </si>
  <si>
    <t>N analysed</t>
  </si>
  <si>
    <t>Critical</t>
  </si>
  <si>
    <t>Serious</t>
  </si>
  <si>
    <t>Moderate</t>
  </si>
  <si>
    <t>Partial — a biomarker completion endpoint is reported, but no prognostic-biomarker analysis</t>
  </si>
  <si>
    <t>Partial — CEA / CA19-9 change reported; not analysed as a prognostic factor</t>
  </si>
  <si>
    <t>Some concerns</t>
  </si>
  <si>
    <t>Indirect — therapeutic efficacy only</t>
  </si>
  <si>
    <t>Indirect — IGF-1R–targeted agent; biomarker correlation data not reported</t>
  </si>
  <si>
    <t>Partial — CA19-9 decline reported; not analysed as a prognostic factor</t>
  </si>
  <si>
    <t>Partial — SMAD4 status reported before and after treatment</t>
  </si>
  <si>
    <t>Indirect — therapeutic efficacy and toxicity only</t>
  </si>
  <si>
    <t>Overall risk of bias — ClinicalTrials.gov records</t>
  </si>
  <si>
    <t>Critical (ROBINS-I)</t>
  </si>
  <si>
    <t>High (RoB 2)</t>
  </si>
  <si>
    <t>Some concerns (RoB 2)</t>
  </si>
  <si>
    <t>Total records</t>
  </si>
  <si>
    <t>Total patients (analysed, as reported)</t>
  </si>
  <si>
    <t>Registered therapeutic trials (contextual)</t>
  </si>
  <si>
    <t>Overall survival / progression-free survival</t>
  </si>
  <si>
    <t>Interventional trials: 11 single-arm / non-randomised, 3 randomised (1 double-blind)</t>
  </si>
  <si>
    <t>High (randomised trials) / Low (single-arm)</t>
  </si>
  <si>
    <t>Included for context only; this stream does not address the review's prognostic-biomarker question. Risk of bias: 11 of 14 records are single-arm trials rated Critical under ROBINS-I and one randomised trial is High under RoB 2. Inconsistency: 13 different regimens across resectable, locally advanced and metastatic populations, with no replicated comparison. Indirectness: downgraded twice — the population, intervention and outcome address therapeutic efficacy, not the prognostic value of a molecular marker; only four records report any tumour-marker or SMAD4 data and none analyse it as a prognostic factor. Imprecision: median n = 37 excluding the two largest trials, with time-point proportions rather than hazard ratios reported for most primary endpoints. Publication bias: registry-sourced records with selective and in several cases internally inconsistent results reporting.</t>
  </si>
  <si>
    <t>n</t>
  </si>
  <si>
    <t>Biomarker modality &amp; sample type</t>
  </si>
  <si>
    <t>Eligible only if the biomarker is a transcriptomic (RNA) or proteomic readout measured in PDAC tumour tissue (resection specimen, biopsy, or FFPE/fresh-frozen archival tissue), including tumour tissue profiled by RNA-seq, microarray, qPCR, NanoString, mass spectrometry, RPPA or IHC-validated protein expression where the protein readout is the tested prognostic marker. Multimodal studies are eligible if tumour transcriptomic/proteomic results are reported separately and can be disaggregated</t>
  </si>
  <si>
    <t>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t>
  </si>
  <si>
    <t>No survival outcome</t>
  </si>
  <si>
    <t>No survival or prognostic time-to-event outcome reported; diagnostic/mechanistic study with in vitro and in vivo validation (PICOS Outcomes exclusion)</t>
  </si>
  <si>
    <t>Liquid biopsy / circulating biomarker only</t>
  </si>
  <si>
    <t>Biomarker is serum miR-24 measured by RT-PCR — a circulating analyte with no tumour-tissue transcriptomic or proteomic readout (PICOS biomarker modality exclusion (i))</t>
  </si>
  <si>
    <t>PRISMA 2020 flow of information</t>
  </si>
  <si>
    <t>Systematic review of tumour transcriptomic and proteomic prognostic biomarkers in pancreatic ductal adenocarcinoma. Searches run 6 March 2026 (PubMed, Europe PMC, ClinicalTrials.gov). All counts below are formulas driven by the 'Search strategy' and 'Abstract review' sheets — they update automatically if a screening decision changes.</t>
  </si>
  <si>
    <t>Databases (PubMed + Europe PMC)</t>
  </si>
  <si>
    <t>Registers (ClinicalTrials.gov)</t>
  </si>
  <si>
    <t>Source / note</t>
  </si>
  <si>
    <t>IDENTIFICATION</t>
  </si>
  <si>
    <t>Records identified</t>
  </si>
  <si>
    <t>PubMed 258 + Europe PMC 105; ClinicalTrials.gov 413</t>
  </si>
  <si>
    <t>SCREENING</t>
  </si>
  <si>
    <t>INCLUDED</t>
  </si>
  <si>
    <t>Studies / records included in the review</t>
  </si>
  <si>
    <t>of which carried into the quantitative evidence table and RoB / GRADE assessment</t>
  </si>
  <si>
    <t>no pdac</t>
  </si>
  <si>
    <t>No prognostic value</t>
  </si>
  <si>
    <t>Reason code (as recorded in 'Abstract review' column J)</t>
  </si>
  <si>
    <t>% of excluded</t>
  </si>
  <si>
    <t>PICOS criterion breached</t>
  </si>
  <si>
    <t>Population (P) — not pancreatic ductal adenocarcinoma</t>
  </si>
  <si>
    <t>Study design (S) — not original research</t>
  </si>
  <si>
    <t>Outcomes (O) — no time-to-event outcome reported</t>
  </si>
  <si>
    <t>Outcomes (O) — diagnostic rather than prognostic endpoint</t>
  </si>
  <si>
    <t>Study design (S) — preclinical / mechanistic only</t>
  </si>
  <si>
    <t>Outcomes (O) — biomarker not tested against outcome</t>
  </si>
  <si>
    <t>Outcomes (O) — descriptive profiling, no prognostic analysis</t>
  </si>
  <si>
    <t>Total excluded at screening</t>
  </si>
  <si>
    <t>Ties to B10 (records excluded, database stream)</t>
  </si>
  <si>
    <t>Notes and reconciliation</t>
  </si>
  <si>
    <t>Register stream (ClinicalTrials.gov): 413 records were retrieved and screened, of which 14 interventional trials were retained as contextual evidence. Individual screen-out decisions for the 399 excluded register records were not logged per-record in this workbook, so the register stream cannot be itemised by reason — only the aggregate is reportable.</t>
  </si>
  <si>
    <t>Check: screened equals identified less duplicates</t>
  </si>
  <si>
    <t>Biomarker modality (PICOS row 12) — wrong analyte class</t>
  </si>
  <si>
    <t>Biomarker modality (PICOS row 12) — imaging / histopathology-derived model</t>
  </si>
  <si>
    <t>Biomarker modality (PICOS row 12) — circulating analyte, no tumour tissue readout</t>
  </si>
  <si>
    <t>Biomarker is a serum exosomal miRNA panel (let-7g-3p, miR-490-5p, miR-519a/522-5p) profiled by small RNA sequencing of serum from 92 PDAC patients and 44 controls — circulating analyte with no tumour-tissue transcriptomic or proteomic readout (PICOS biomarker modality exclusion (i))</t>
  </si>
  <si>
    <t>Three records were reclassified from Include to Exclude at revision, after the biomarker-modality criterion was added to the PICOS grid: 'Abstract review' row 215 (Huang 2025, serum miR-24 nomogram), row 244 (Feng 2025, serum exosomal miR-519a/522-5p panel) — both circulating-analyte biomarkers with no tumour-tissue readout — and row 139 (Shi 2025, METTL3/IGF2BP3/ORC6, no time-to-event outcome). All three were removed from 'Data extraction'; the two liquid-biopsy studies were additionally removed from 'Data extraction 2' and 'RoB &amp; GRADE', and the now-empty 'Liquid-biopsy markers' GRADE evidence stream was retired.</t>
  </si>
  <si>
    <t>BM-related gene signature (LAMA3, ITGA3, ITGB6); SPP1+ TAMs</t>
  </si>
  <si>
    <t>Multi-gene (basement membrane-related signature; SPP1+ TAM / ITGB6 axis)</t>
  </si>
  <si>
    <t>Transcriptomics + scRNA-seq + experimental validation</t>
  </si>
  <si>
    <t>Risk score model (LASSO + survival-SVM)</t>
  </si>
  <si>
    <t>yes (adjusted covariates not clearly reported)</t>
  </si>
  <si>
    <t>yes (multi-cohort TCGA + GEO + experimental validation of ITGB6)</t>
  </si>
  <si>
    <t>High BM-signature risk score associated with worse OS; SPP1+ TAMs promote progression via ITGB6-mediated interactions</t>
  </si>
  <si>
    <t>BM-related signature (LAMA3/ITGA3/ITGB6)</t>
  </si>
  <si>
    <t xml:space="preserve">In pancreatic ductal adenocarcinoma (PDAC), venous invasion (VI) is a critical step in metastasis and is associated with poor survival. However, little is known about the molecular features of VI. To investigate, we performed spatial transcriptomic analysis of 95 human PDAC tissue samples from eight treatment-naïve patients. Our analysis revealed that, compared with PDAC in stroma, PDAC with VI demonstrated up-regulation of genes associated with epithelial differentiation, classical subtype, and benign exocrine function. Conversely, PDAC with VI demonstrated down-regulation of genes associated with mesenchymal differentiation, basal-like subtype, and disease aggression. Additionally, we uncovered characteristics of VI morphology that correlated with these molecular features. VI-intraepithelial neoplasia-like foci had preserved venous architecture and had a classical, epithelial molecular phenotype, whereas VI-destructive foci had destroyed venous architecture and had a more basal-like, mesenchymal phenotype. We contextualized our findings using public RNA-seq data and observed that metastatic PDAC had greater similarity to PDAC in stroma than to PDAC with VI, whereas circulating tumor cells showed no preferential association. We confirmed our findings by spatial proteomic analysis of VI in an independent cohort of 19 treatment-naïve patients with PDAC. Overall, our work provides a reference atlas of spatial transcriptomics and proteomics of VI in PDAC and reveals unexpected increases in molecular features associated with better patient outcomes.
</t>
  </si>
  <si>
    <t>Original human studies evaluating the prognostic significance of tumour-derived transcriptomic and/or proteomic biomarkers in PDAC, published in a peer-reviewed journal. Eligible designs include prospective or retrospective cohort studies, nested biomarker studies, translational correlative studies embedded within clinical trials, and secondary analyses of publicly available human molecular datasets (e.g., TCGA, ICGC, CPTAC)</t>
  </si>
  <si>
    <t>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t>
  </si>
  <si>
    <t>DUP</t>
  </si>
  <si>
    <t>Duplicate record removed before screening</t>
  </si>
  <si>
    <t>Research Square preprint (10.21203/rs.3.rs-6709366/v1) of the same CALU brown-adipocyte study as row 9; identical authors and abstract. Peer-reviewed version retained (10.1007/s12672-025-04309-x). Not counted as screened or excluded.</t>
  </si>
  <si>
    <t>Exact duplicate of row 54 (same DOI 10.3389/fcell.2026.1769023 and same title). First occurrence retained.</t>
  </si>
  <si>
    <t>Duplicate of row 145 (same DOI 10.3390/genes16101170); titles differ only by stray italic markup. First occurrence retained.</t>
  </si>
  <si>
    <t>bioRxiv preprint (10.1101/2025.05.08.652966) of the same aging-microenvironment study as row 45 (10.1158/0008-5472.Can-25-1904). Peer-reviewed version retained.</t>
  </si>
  <si>
    <t>Deep serum proteome analysis (1,011 proteins, 211 samples, 62 patients); survival-associated biomarkers derived from serum protein abundance, with tumour biopsies used only for correlation of expression. Fails PICOS exclusion E12(i) — plasma/serum proteomics as the sole prognostic readout.</t>
  </si>
  <si>
    <t>Plasma proteomics (SOMAscan, 1,345 plasma proteins) with proteome-wide association study, Mendelian randomisation and colocalisation; biomarkers are circulating proteins (FN1, ABO, ROR1, APOA5). Fails PICOS exclusion E12(i).</t>
  </si>
  <si>
    <t>Re-screened after the incorrect abstract stored against this record was corrected. Spatial transcriptomic and proteomic atlas of venous invasion in 95 tissue samples from 8 treatment-naive patients, validated in 19 patients. Compares molecular features of PDAC with venous invasion versus PDAC in stroma; no time-to-event analysis, hazard ratio or survival endpoint is reported for any biomarker. Fails the Outcomes criterion.</t>
  </si>
  <si>
    <t>Preprint (not peer-reviewed)</t>
  </si>
  <si>
    <t>Preprints.org preprint 10.20944/preprints202508.0803.v1 (Sun Yuan et al., centrosome amplification-related prognostic model). Excluded under the PICOS study-design criterion; no peer-reviewed version was retrieved by the search.</t>
  </si>
  <si>
    <t>bioRxiv preprint 10.1101/2025.07.07.663493 (Azurmendi Senar et al., glycation-stress MG-GEM signature). Excluded under the PICOS study-design criterion; no peer-reviewed version was retrieved by the search.</t>
  </si>
  <si>
    <t>bioRxiv preprint 10.1101/2025.10.21.683745 (tumour-intrinsic MHC-II activation). Excluded under the PICOS study-design criterion.</t>
  </si>
  <si>
    <t>Research Square preprint 10.21203/rs.3.rs-7335783/v1 (integrative multiomic and deep-learning profiling of KRAS mutant/wildtype genomes). Excluded under the PICOS study-design criterion.</t>
  </si>
  <si>
    <t>Records removed before screening (duplicates, incl. preprint / published version pairs)</t>
  </si>
  <si>
    <t>Derived: database records identified less records entered into the screening log. Marked 'DUP' in 'Abstract review' column I: rows 55, 103, 146, 225</t>
  </si>
  <si>
    <t>Second revision — eligibility corrections arising from the QC audit (see 'QC log'). (1) Preprints: the PICOS study-design criterion was amended to state explicitly that non-peer-reviewed preprints are excluded, so that no GRADE conclusion rests on unrefereed work. Five preprints had been included and were reclassified to Exclude ('Abstract review' rows 80, 103, 144, 272, 290); two of them sat in the evidence table — Sun Yuan 2025 (centrosome amplification signature, Preprints.org) and Azurmendi Senar 2025 (MG-GEM glycation signature, bioRxiv) — and were withdrawn from 'Data extraction 2' and 'RoB &amp; GRADE'. (2) Circulating biomarkers: two further studies failing PICOS criterion E12(i) were reclassified to Exclude — row 123 (Tognetti et al., deep serum proteome of 1,011 proteins) and row 245 (Feng et al., plasma SOMAscan proteome-wide association / Mendelian randomisation of circulating FN1, ABO, ROR1, APOA5). (3) Duplicates: four records were reclassified to 'DUP' and removed before screening rather than counted as screened — row 103 (Research Square preprint of the CALU study at row 9), row 55 (exact duplicate of row 54), row 146 (duplicate of row 145, differing only in italic markup) and row 225 (bioRxiv preprint of the aged-microenvironment study at row 45); in each pair the peer-reviewed or first occurrence was retained. (4) Mis-stored abstract: row 283 (Bell et al., Science Translational Medicine) had held the abstract of row 284 (Bararia et al.), so its extraction was invalid; with the correct abstract restored it was re-screened and excluded, because the study is a spatial transcriptomic and proteomic atlas of venous invasion and reports no time-to-event or survival endpoint for any biomarker.</t>
  </si>
  <si>
    <t xml:space="preserve">Pancreatic ductal adenocarcinoma (PDAC) is characterized by a complex tumor microenvironment (TME). We utilized single cell RNA sequencing to compare the TMEs of metastatic sites and primary tumors. We detected increased prevalence of exhausted CD8+ T cells in metastases, as well as the enrichment of complement pathway encoding genes in immunosuppressive tumor-associated macrophages, consistent with profound immunosuppression in metastatic disease. In cancer-associated fibroblasts, we identified a unique upregulation of metabolic genes, including UPP1, in metastasis. In cancer cells, we uncovered a specific gene signature upregulated in liver metastases; this signature was present in a proportion of primary tumors in the TCGA dataset, where it correlated with worse survival. Overall, our analysis of primary and metastatic PDAC defines a "high-risk" gene signature, metabolic reprogramming, and increased immune suppression in metastasis.
</t>
  </si>
  <si>
    <t>Retrospective translational single-cell transcriptomic study comparing the tumour microenvironment of primary and metastatic PDAC, with prognostic validation of the derived gene signature in an external public bulk-transcriptomic cohort</t>
  </si>
  <si>
    <t>Human PDAC primary tumours and metastatic lesions profiled by single-cell RNA sequencing; prognostic validation in TCGA-PAAD bulk RNA-seq. iScience 2025, DOI 10.1016/j.isci.2025.113012</t>
  </si>
  <si>
    <t>Not clearly reported in abstract (single-cell cohort of primary and metastatic PDAC samples); TCGA-PAAD used for survival validation</t>
  </si>
  <si>
    <t>Not clearly reported in abstract</t>
  </si>
  <si>
    <t>Primary (resected/biopsied) PDAC and metastatic disease, including liver metastases</t>
  </si>
  <si>
    <t>Human PDAC patients contributing primary tumour and metastatic tissue for single-cell profiling; survival analysis performed in the TCGA-PAAD primary-tumour cohort</t>
  </si>
  <si>
    <t>Transcriptomics (single-cell RNA sequencing) with prognostic validation in bulk transcriptomics</t>
  </si>
  <si>
    <t>Single-cell RNA sequencing; cell-type annotation and differential expression; gene-signature scoring in TCGA-PAAD bulk RNA-seq</t>
  </si>
  <si>
    <t>Liver-metastasis-associated cancer-cell gene signature ("high-risk" signature); exhausted CD8+ T cell prevalence; complement-pathway genes in immunosuppressive tumour-associated macrophages; UPP1 and other metabolic genes in cancer-associated fibroblasts</t>
  </si>
  <si>
    <t>Metastatic lesions vs primary tumours; signature-high vs signature-low primary tumours in TCGA-PAAD</t>
  </si>
  <si>
    <t>Not clearly reported in abstract (signature score used to stratify TCGA-PAAD primary tumours)</t>
  </si>
  <si>
    <t>Overall survival (in the TCGA-PAAD validation cohort)</t>
  </si>
  <si>
    <t>Differential cellular composition and gene expression between primary and metastatic PDAC; immune-suppression and metabolic reprogramming phenotypes</t>
  </si>
  <si>
    <t>Single-cell differential expression; gene-signature scoring; survival comparison by signature status in TCGA-PAAD (multivariable modelling not reported in abstract)</t>
  </si>
  <si>
    <t>The liver-metastasis cancer-cell gene signature was present in a proportion of TCGA-PAAD primary tumours and correlated with worse overall survival</t>
  </si>
  <si>
    <t>Yes — prognostic association assessed in an independent external cohort (TCGA-PAAD)</t>
  </si>
  <si>
    <t>TCGA-PAAD bulk RNA-seq primary-tumour cohort</t>
  </si>
  <si>
    <t>Metastatic PDAC shows profound immunosuppression (exhausted CD8+ T cells, complement-high immunosuppressive macrophages) and CAF metabolic reprogramming (including UPP1); a liver-metastasis cancer-cell gene signature is detectable in a subset of primary tumours and marks worse survival</t>
  </si>
  <si>
    <t>Defines a transcriptomic "high-risk" signature that may identify primary tumours with metastasis-like biology and poorer prognosis, and nominates immunosuppressive and metabolic targets in metastatic disease</t>
  </si>
  <si>
    <t>Sample size and per-patient composition not reported in the abstract; prognostic association shown only as a signature-versus-survival correlation in a public cohort, with no multivariable adjustment, no reported effect estimate and no cut-off definition; single-cell cohort likely small</t>
  </si>
  <si>
    <t>Comparison of primary and metastatic PDAC by single-cell RNA sequencing defines a liver-metastasis cancer-cell gene signature that is present in a subset of primary tumours and correlates with worse overall survival, alongside increased immune suppression and metabolic reprogramming in metastasis</t>
  </si>
  <si>
    <t>Included at revision: tumour-tissue single-cell transcriptomics with a reported survival association in TCGA-PAAD. Previous exclusion was based on a mis-stored abstract (see 'QC log' ERR-2).</t>
  </si>
  <si>
    <t>Third revision — corrections arising from the remaining QC-log items. (1) Mis-stored abstract, second instance: cell H132 of 'Abstract review' held the abstract of row 131 (Su et al., KRAS wild-type precision-medicine profiling, 10.1111/cas.16456), so row 132 (Steele et al., 'Primary and metastatic cellular landscapes in human pancreatic cancer', iScience, 10.1016/j.isci.2025.113012) had been excluded for 'No survival outcome' on the strength of the wrong text. With the correct abstract restored the record was re-screened and INCLUDED: the readout is tumour-tissue single-cell transcriptomics (eligible under PICOS D12) and a liver-metastasis cancer-cell gene signature is reported to correlate with worse overall survival in TCGA-PAAD (eligible under Outcomes). It was extracted into 'Data extraction' row 66. Independent prognostic value is not demonstrated — no multivariable analysis, effect estimate or cut-off is reported — so column AA = no and the study does not enter the quantitative evidence table. Row 131 was checked and its abstract is correct; its exclusion stands. (2) Mis-coded 'independent prognostic biomarker' field: four studies whose column AA read No in fact report adjusted multivariable results and were corrected to Yes, then transferred to 'Data extraction 2' and 'RoB &amp; GRADE' — Han 2025 (monocyte and CD68+ infiltration by digital spatial profiling, 'Data extraction' row 100), Ge 2025 (hypoxia-responsive macrophage 13-gene signature, row 106), Fang 2025 (cancer stem cell 5-gene index CSCLPI, row 109) and Fang 2025 (23-feature immunologic signature-gene-set risk score, row 110). Three studies flagged in the same sweep were confirmed as correctly coded No (rows 88, 124 and the LGALS3 study), and the ITGB5 study (row 45) was reviewed and left as No: ITGB5 is an independent predictor of progression-free interval only, the gene independently associated with overall survival is TGFB1 rather than the nominated biomarker, and the adjustment set is not specified.</t>
  </si>
  <si>
    <t>Net effect of the third revision: records screened unchanged at 286; excluded at screening 160 → 159; included 126 → 127; evidence table 56 → 60 studies; records assessed in 'RoB &amp; GRADE' 70 → 74. GRADE evidence streams become 41 multi-gene / multi-protein signatures (8,208 patients), 11 single-gene / single-protein markers (783), 8 pathway, epigenetic, multi-modal and histopathologic markers (752), plus 14 registered trials (930).</t>
  </si>
  <si>
    <t>Check: reason table total equals records excluded at screening (database stream)</t>
  </si>
  <si>
    <t>n/a</t>
  </si>
  <si>
    <t>Per-record decisions in 'Abstract review' column I; reasons itemised in the table below</t>
  </si>
  <si>
    <t>Register records not carried forward (registry-level filtering)</t>
  </si>
  <si>
    <t>Removed by the registry search filters themselves (condition, intervention and study-type limits), not by per-record title / abstract screening; therefore not itemisable by reason and not comparable with the 159 above</t>
  </si>
  <si>
    <t>Records screened</t>
  </si>
  <si>
    <t>Database stream: 286 records screened on title and abstract against the PICOS grid, decisions recorded per record in 'Abstract review' column I ('I' and 'E' only; 'DUP' rows were removed before screening). Register stream: all 413 ClinicalTrials.gov records were passed through the registry search filters and their record summaries reviewed, but individual screen-out decisions were not logged, so this is not equivalent to title / abstract screening and the two figures should not be pooled as a single screening total.</t>
  </si>
  <si>
    <t>Presentation correction (flow rows 10–11): the earlier version of this sheet showed a single 'Records excluded at title / abstract screening' line totalling 558, formed by adding the 159 database-stream exclusions to the 399 register records. That pooling was wrong: the 159 are per-record PICOS decisions recorded in 'Abstract review', whereas the 399 ClinicalTrials.gov records were removed by the registry search filters (condition, intervention and study-type limits) with no per-record screening log. The two mechanisms are now reported on separate lines and are no longer summed, so no combined screening-exclusion figure is presented.</t>
  </si>
  <si>
    <t>Retrospective cohort / secondary analysis of public multi-omics cohorts, with IHC or experimental corroboration</t>
  </si>
  <si>
    <t>Multivariable model fitted?</t>
  </si>
  <si>
    <t>Biomarker independent?</t>
  </si>
  <si>
    <t>unclear</t>
  </si>
  <si>
    <t>independent prognostic biomarker (LEGACY — superseded, see AB/AC)</t>
  </si>
  <si>
    <t>Nelson 2026</t>
  </si>
  <si>
    <t>Liang 2025</t>
  </si>
  <si>
    <t>Analysis &amp; synthesis eligibility</t>
  </si>
  <si>
    <t>Full article review</t>
  </si>
  <si>
    <t>Evidence-table reconciliation (revision): the 134 extracted records were carried into 'Data extraction 2' on the basis of column AA ('independent prognostic biomarker' = Yes), which holds for 58 of them. Two transfer errors were identified and corrected. (1) Duplicate — the study by Sun Yuan et al. 2025 (5-gene centrosome amplification signature: IFI27, KIF20A, KLK10, SPINK7, TOP2A; 'Data extraction' row 40) had been entered twice, as 'Yuan 2025' and as 'Sun 2025', because the author field records the name without a comma and the surname was read inconsistently; the abbreviated duplicate was deleted. This duplicate had double-counted 177 TCGA patients, so the multi-gene stream patient total falls from 8,766 to 8,589. (2) Omission — Ge et al. 2025 (basement-membrane-related gene signature LAMA3 / ITGA3 / ITGB6 with SPP1+ TAMs; 'Data extraction' row 108) is coded AA = Yes but had never been transferred; it was added. The two errors offset in count, so the evidence table remains at 58 studies and the flow figures above are unchanged.  ——— SUPERSEDED 2026-09-03 (first revision; retained for audit). Current figures: 127 extracted records (PRISMA B14); 60 records coded independent = yes (Data extraction column AC, formerly AA); evidence table 25 studies (PRISMA B15). The '134 extracted records' and '58 with AA = Yes' figures belong to the first revision and are approximately reconcilable with today's 127 and 60 through the documented removals. The statement that 'the evidence table remains at 58 studies' is NOT reconcilable with any current figure — the table holds 25. See QC log DATA-3.</t>
  </si>
  <si>
    <t>Net effect of the second revision: duplicates removed before screening 73 → 77; records screened 290 → 286; excluded at screening 156 → 160; included 134 → 126; evidence table 58 → 56 studies; records assessed in 'RoB &amp; GRADE' 72 → 70. Multi-gene stream patient total falls from 8,589 to 7,693 following withdrawal of the two preprint signatures.  ——— SUPERSEDED 2026-09-03 (second revision; retained for audit). Current figures, all read from the sheets: duplicates removed before screening 4 ('Abstract review' column I = DUP); records screened 286 (agrees); excluded at screening 159 (narrative says 160); included 127 (narrative says 126); evidence table 25 studies (narrative says 56); records assessed in 'RoB &amp; GRADE' 39, being 25 studies in Section 1 plus 14 registered trials in Section 5 (narrative says 70). The screened total agrees and the excluded and included counts differ by one each, which is within the range of the documented reclassifications. The evidence-table and RoB figures do NOT reconcile: they are 31 higher than the sheets contain, in both cases. That single 31-study gap explains both discrepancies, because the RoB sheet is driven off the evidence table. See QC log DATA-3 — the gap is not a bookkeeping artefact.</t>
  </si>
  <si>
    <t>DATA-3 — studies coded "independent prognostic biomarker = yes" that are ABSENT from the evidence table</t>
  </si>
  <si>
    <t>Reference list only. Nothing here has been added to 'Data extraction 2' or to any analysis. Produced so the author can decide, per QC log DATA-3, whether these belong in the evidence table or whether an undocumented inclusion criterion was applied. Column AC coding is as corrected under AA-7.</t>
  </si>
  <si>
    <t>Data extraction row</t>
  </si>
  <si>
    <t>Omics / platform</t>
  </si>
  <si>
    <t>Main finding</t>
  </si>
  <si>
    <t>Shi 2026</t>
  </si>
  <si>
    <t>Single-cell transcriptomics + bulk RNA-seq + epigenomics (AT</t>
  </si>
  <si>
    <t>Not explicitly stated; includes multiple scRNA-seq datasets,</t>
  </si>
  <si>
    <t>LY6D marks a persistent stem-like gastric cell state that emerges early, drives tumorigenesis, and promotes metastasis through OXP</t>
  </si>
  <si>
    <t>Pei 2026</t>
  </si>
  <si>
    <t>Disulfidptosis-related gene (DRG) signature; key genes: RPN1, PML; model genes: NDUFA11, M</t>
  </si>
  <si>
    <t>Transcriptomics (bulk RNA-seq) and single-cell transcriptomi</t>
  </si>
  <si>
    <t>DRG-based ML prognostic model stratifies PDAC patients into high- and low-risk survival groups; RPN1 and PML identified as key pro</t>
  </si>
  <si>
    <t>Lu 2026</t>
  </si>
  <si>
    <t>Palmitoylation-related gene signature (PRGS, 7 genes: DCBLD2, CXCL5, ASPH, LAMC2, KRT6A, T</t>
  </si>
  <si>
    <t>Transcriptomics + single-cell RNA-seq + mutational profiling</t>
  </si>
  <si>
    <t>A novel palmitoylation-related molecular classification identifies two PDAC subtypes and a 7-gene PRGS that predicts prognosis and</t>
  </si>
  <si>
    <t>Kuang 2026</t>
  </si>
  <si>
    <t>7-gene SASP prognostic signature: ANGPTL4, DKK1, EREG, IGFBP3, IL18, MMP13, PLAU; plus SAS</t>
  </si>
  <si>
    <t>Bulk transcriptomics, CNV, scRNA-seq, immunoinformatics, mut</t>
  </si>
  <si>
    <t>SASP-based clustering identified two prognostically distinct molecular subtypes, and a 7-gene SASP signature stratified prognosis,</t>
  </si>
  <si>
    <t>Jin 2026</t>
  </si>
  <si>
    <t>SEMA3 family genes; 9-gene prognostic signature derived from SEMA3-related DEGs; key drive</t>
  </si>
  <si>
    <t>Bulk transcriptomics + single-cell RNA-seq + spatial transcr</t>
  </si>
  <si>
    <t>SEMA3-based clustering identified two PDAC subtypes with distinct survival and immune microenvironments; a 9-gene risk model strat</t>
  </si>
  <si>
    <t>Cai 2026</t>
  </si>
  <si>
    <t>Six-gene mitophagy-related signature stratified PDAC patients into prognostic groups and correlated with immune microenvironment d</t>
  </si>
  <si>
    <t>Zhu 2025</t>
  </si>
  <si>
    <t>Six ICD-associated lncRNA prognostic signature: ZEB2-AS1, AC099792.1, LINC01091, LINC02613</t>
  </si>
  <si>
    <t>A six-lncRNA ICD-associated signature stratified PAAD patients into prognostic groups; low-risk patients showed more immune-active</t>
  </si>
  <si>
    <t>Zhao 2025</t>
  </si>
  <si>
    <t>178 TCGA cases for training; 69 GEO cases for external valid</t>
  </si>
  <si>
    <t>An 11-gene ITH-related signature stratified PDAC patients by survival, with high-risk patients showing worse outcomes, distinct im</t>
  </si>
  <si>
    <t>A ferroptosis-related 3-gene signature predicted poor prognosis; NOTCH2 emerged as the dominant component, was overexpressed in pa</t>
  </si>
  <si>
    <t xml:space="preserve">16-gene DNA damage and repair-related prognostic risk score model; key experimental gene: </t>
  </si>
  <si>
    <t xml:space="preserve">scRNA-seq: 30,483 cells after QC; TCGA/GEO survival cohorts </t>
  </si>
  <si>
    <t>A 16-gene DDR-related model showed strong prognostic performance in training and validation cohorts; high- and low-risk groups dif</t>
  </si>
  <si>
    <t>STING signaling pathway-derived 6-gene prognostic signature: DTX4, IFI16, MAVS, PRKDC, ZDH</t>
  </si>
  <si>
    <t xml:space="preserve">STING-pathway activity defines biologically distinct PAAD subtypes; the 6-gene STING-related signature stratifies survival; IFIT2 </t>
  </si>
  <si>
    <t>7-gene mCAF-related prognostic signature (USP36, KLF5, MT2A, KDM6B, PHLDA1, REL, DDIT4); k</t>
  </si>
  <si>
    <t>Bulk transcriptomics; scRNA-seq; spatial transcriptomics; pa</t>
  </si>
  <si>
    <t>TCGA training n=176; scRNA analysis based on 56,853 tumor ce</t>
  </si>
  <si>
    <t>mCAFs were the CAF subtype most strongly associated with poor prognosis; a 7-gene mCAF-derived model robustly stratified pancreati</t>
  </si>
  <si>
    <t>TCGA analyzed n=172 PDAC; ICGC analyzed n=113 PDAC; local va</t>
  </si>
  <si>
    <t>Risk signature showed strong predictive performance (AUC up to 0.827; C-index 0.76–0.79), outperforming TNM staging; IL6R identifi</t>
  </si>
  <si>
    <t>Bulk transcriptomics; scRNA-seq; methylation; somatic mutati</t>
  </si>
  <si>
    <t xml:space="preserve">TCGA n=123 for main clinical/prognostic analyses; scRNA-seq </t>
  </si>
  <si>
    <t>SERPINE1 is consistently upregulated in PDAC, enriched in fibroblasts especially myCAF/iCAF, associated with poor prognosis, immun</t>
  </si>
  <si>
    <t>1034 transcriptomic samples; additional 18 paired clinical s</t>
  </si>
  <si>
    <t>A 6-gene programmed cell death (PCD) signature robustly stratifies patients into high- and low-risk groups with significant surviv</t>
  </si>
  <si>
    <t>Stålberg 2025</t>
  </si>
  <si>
    <t>Proteomics: 41 PDAC; Transcriptomics: 38 PDAC; Survival anal</t>
  </si>
  <si>
    <t xml:space="preserve">KRAS mRNA and protein were both higher in PDAC than benign pancreas, but only KRAS protein level and KRAS mutation subtype showed </t>
  </si>
  <si>
    <t>Rezagholizadeh 2025</t>
  </si>
  <si>
    <t>Bulk transcriptomics, LCM-based cell-specific transcriptomic</t>
  </si>
  <si>
    <t>Yes (multi-level validation: in-silico + RT-qPCR + IHC + TCG</t>
  </si>
  <si>
    <t>Nie 2025</t>
  </si>
  <si>
    <t>Mitochondria-related 12-gene prognostic signature; mechanistic emphasis on CAMK2A and THEM</t>
  </si>
  <si>
    <t>Bulk transcriptomics, single-cell transcriptomics, immunohis</t>
  </si>
  <si>
    <t>TCGA training cohort and multiple external validation datase</t>
  </si>
  <si>
    <t>Yes; validated in four independent public datasets, a retros</t>
  </si>
  <si>
    <t>A mitochondria-related 12-gene signature robustly predicts PDAC survival and outperforms 7 published signatures and 101 machine-le</t>
  </si>
  <si>
    <t>Luo 2025</t>
  </si>
  <si>
    <t>Innate immune barrier gene signature (84 genes); key genes: UBASH3B, ITGB6, COL17A1, MMP28</t>
  </si>
  <si>
    <t>TCGA ~178 used for modelling; validation across 3 GEO cohort</t>
  </si>
  <si>
    <t>Yes (multi-cohort validation + scRNA validation + GEPIA vali</t>
  </si>
  <si>
    <t>RSF-based immune gene model stratifies prognosis; UBASH3B identified as novel prognostic gene negatively regulating NK cell activa</t>
  </si>
  <si>
    <t>CITED4 (primary); MDRG signature (MT-CO3, CIRBP, PDGFC, MT2A, CITED4, MT-CO2, CLDN1); SPP1</t>
  </si>
  <si>
    <t>Internal validation via TCGA; biological validation via IHC,</t>
  </si>
  <si>
    <t>Metastatic dissemination cells drive PDAC liver metastasis via EMT and immune suppression; CITED4 promotes invasion, metastasis, a</t>
  </si>
  <si>
    <t>Lin 2025</t>
  </si>
  <si>
    <t>Lansbergen 2025</t>
  </si>
  <si>
    <t>KRAS mutational status as key biomarker; integrated molecular classifier of KRAS wild-type</t>
  </si>
  <si>
    <t>108 FOLFIRINOX-treated patients with successful WGS in pretr</t>
  </si>
  <si>
    <t>Yes, but mainly internal/prospective cohort validation of in</t>
  </si>
  <si>
    <t>KRAS wild-type tumors formed a distinct subgroup (12%) with longer OS on FOLFIRINOX (17.7 vs 7.8 months), more targetable alterati</t>
  </si>
  <si>
    <t>Kim 2025</t>
  </si>
  <si>
    <t>Protein expression by immunohistochemistry with transcript/p</t>
  </si>
  <si>
    <t>PAUF is overexpressed in PDAC, strongly associated with nodal metastasis, and high protein expression predicts shorter survival; t</t>
  </si>
  <si>
    <t>Kang 2025</t>
  </si>
  <si>
    <t>Transcriptomics (bulk RNA-seq), single-cell RNA-seq, in sili</t>
  </si>
  <si>
    <t>6-gene BA-related signature robustly predicts survival; high RS associated with worse OS, higher TMB, immune alterations, and diff</t>
  </si>
  <si>
    <t>Jiang 2025</t>
  </si>
  <si>
    <t>Transcriptomics, single-cell RNA-seq, Mendelian randomizatio</t>
  </si>
  <si>
    <t xml:space="preserve">Yes (multi-level validation: TCGA + scRNA + MR + functional </t>
  </si>
  <si>
    <t xml:space="preserve">TIPARP overexpression promotes proliferation, invasion, migration; knockdown suppresses tumor growth; MR shows causal association </t>
  </si>
  <si>
    <t>Hu 2025</t>
  </si>
  <si>
    <t>Histopathology, immunohistochemistry, bulk RNA-seq bioinform</t>
  </si>
  <si>
    <t>iTLS+ patients had significantly better survival and showed higher B-cell, T-cell, and plasma-cell infiltration, whereas TLS− tumo</t>
  </si>
  <si>
    <t>Han 2025</t>
  </si>
  <si>
    <t>Microenvironmental/stromal and immune markers including MFAP4, EGR3, KRT8, monocyte infilt</t>
  </si>
  <si>
    <t>Digital spatial transcriptomics, immunohistochemistry, immun</t>
  </si>
  <si>
    <t xml:space="preserve">48 total analyzed; NAT response subgroup: CAP score 2 n=10, </t>
  </si>
  <si>
    <t>No external validation cohort; internal comparison across UF</t>
  </si>
  <si>
    <t>MFAP4, EGR3, and KRT8 in stromal compartments plus CD3/CD4/CD8 infiltration may act as predictive indicators of NAT response; high</t>
  </si>
  <si>
    <t>Transcriptomics + single-cell transcriptomics + functional v</t>
  </si>
  <si>
    <t>Yes (multi-cohort validation + experimental validation of IT</t>
  </si>
  <si>
    <t>A BM-related gene signature stratifies PDAC into prognostic subtypes, while SPP1+ TAMs promote tumor progression via ITGB6-mediate</t>
  </si>
  <si>
    <t>scRNA-seq + bulk RNA-seq (hypoxia hallmark genes from MSigDB</t>
  </si>
  <si>
    <t>Fang 2025</t>
  </si>
  <si>
    <t>Duo 2025</t>
  </si>
  <si>
    <t>A cuproptosis-related lncRNA model predicts prognosis in pancreatic cancer, and LINC00900 and AC078820.1 emerge as key survival-as</t>
  </si>
  <si>
    <t>Deng 2025</t>
  </si>
  <si>
    <t xml:space="preserve">Lipid metabolism-related transcriptomics; bulk RNA-seq with </t>
  </si>
  <si>
    <t>N_analyzed not fully consistent across sections; model devel</t>
  </si>
  <si>
    <t>Main finding was that a 4-gene lipid-metabolism signature stratified postoperative PAAD patients into high- and low-risk groups wi</t>
  </si>
  <si>
    <t>Cui 2025</t>
  </si>
  <si>
    <t>Transcriptomics (bulk + single-cell), RNA-seq after gene kno</t>
  </si>
  <si>
    <t>TCGA cohort analyzed after filtering; exact final n not cons</t>
  </si>
  <si>
    <t>DCBLD2, OCIAD2, and SAMD9 are novel independent prognostic biomarkers; OCIAD2 plays a functional oncogenic role via JAK-STAT and c</t>
  </si>
  <si>
    <t>Disulfidptosis-related prognostic signature / DPS (8-gene signature: SLC3A2, HMGA1, S100A2</t>
  </si>
  <si>
    <t>Bulk transcriptomics, single-cell transcriptomics, spatial t</t>
  </si>
  <si>
    <t xml:space="preserve">1250 bulk samples included after filtering; 582 RNA-array + </t>
  </si>
  <si>
    <t>High DPS predicted poor prognosis, reduced immune-cell infiltration, higher TIDE score, lower sensitivity to immune checkpoint blo</t>
  </si>
  <si>
    <t>M2 macrophage-related 6-gene prognostic signature: CCL2, CD9, FBP1, LIMS1, LYZ, TGFBI; als</t>
  </si>
  <si>
    <t xml:space="preserve">scRNA-seq, bulk RNA expression, SNV, CNV, clinical survival </t>
  </si>
  <si>
    <t>TCGA-PDAC training cohort: 153 PDAC cases with OS&gt;0; externa</t>
  </si>
  <si>
    <t>A 6-gene M2 macrophage-related signature predicts poor prognosis in PDAC, associates with higher TMB, KRAS/TP53 mutations, lower C</t>
  </si>
  <si>
    <t>Aref 2025</t>
  </si>
  <si>
    <t>20-protein diagnostic panel; four proteomic prognostic subtypes; 18-protein prognostic ris</t>
  </si>
  <si>
    <t>115 tumor samples and 61 matched adjacent normal samples aft</t>
  </si>
  <si>
    <t>Identified a 20-protein diagnostic panel, four prognostic proteomic subtypes, and an 18-protein risk score independently associate</t>
  </si>
  <si>
    <t>yes (Not explicitly detailed (likely adjusted for clinical variables in Cox model, but not specified))</t>
  </si>
  <si>
    <t>Yes (strong multi-level validation); Human PDAC cohorts + in vivo mouse models + multi-omics data</t>
  </si>
  <si>
    <t>Multi-gene signature</t>
  </si>
  <si>
    <t>Signature / risk model</t>
  </si>
  <si>
    <t>yes (Age, sex, tumor grade, clinical stage, T stage, N stage, M stage)</t>
  </si>
  <si>
    <t>yes; External validation using GEO dataset GSE28735</t>
  </si>
  <si>
    <t>PDAC/PC mixed stages</t>
  </si>
  <si>
    <t>yes (LASSO model inherently adjusts for gene interactions; specific clinical covariates not clearly reported)</t>
  </si>
  <si>
    <t>Yes (external validation across multiple GEO/TCGA cohorts); Multiple independent GEO cohorts and TCGA-PAAD; validation a</t>
  </si>
  <si>
    <t>yes (Age, sex, pathological grade, TNM stage, and SASP cluster were assessed; exact final adjustment set beyond reported clin)</t>
  </si>
  <si>
    <t>yes; Internal training/test split from merged TCGA-ICGC cohort; b</t>
  </si>
  <si>
    <t>yes (Clinicopathologic characteristics included in nomogram (specific covariates not explicitly detailed))</t>
  </si>
  <si>
    <t>yes; External validation cohort GSE183795 (n=134)</t>
  </si>
  <si>
    <t>yes (Age, tumor grade, T stage, N stage)</t>
  </si>
  <si>
    <t>Yes; External GEO cohorts (GSE21501, GSE71729)</t>
  </si>
  <si>
    <t>yes (Age, gender, stage, T stage, N stage)</t>
  </si>
  <si>
    <t>yes; Internal split-sample validation (training set n=89; test se</t>
  </si>
  <si>
    <t>yes (Age, sex, grade, stage, T stage)</t>
  </si>
  <si>
    <t xml:space="preserve">Yes; External validation in GEO bulk cohort GSE62452; biological </t>
  </si>
  <si>
    <t>yes (Age and clinicopathologic variables included in multivariable/nomogram analyses (sex, stage, grade, and related clinical)</t>
  </si>
  <si>
    <t xml:space="preserve">Yes; External validation in GSE28735 and GSE85916 for signature; </t>
  </si>
  <si>
    <t>yes (Age and stage explicitly mentioned; text says multivariable Cox on clinical characteristics including age and stage)</t>
  </si>
  <si>
    <t xml:space="preserve">yes; Internal training: TCGA-PDAC; external validation: GSE62452 </t>
  </si>
  <si>
    <t>yes (Clinical features and N stage included; exact full covariate list not fully reported in the pasted text for final model)</t>
  </si>
  <si>
    <t>Yes; External validation in GSE224564</t>
  </si>
  <si>
    <t>yes (Age and lymph node metastasis explicitly reported with SERPINE1 in final nomogram)</t>
  </si>
  <si>
    <t>yes; External transcriptomic validation in GSE71989, E-MEXP-1121,</t>
  </si>
  <si>
    <t>yes (Clinicopathological variables considered included age, sex, blood type, CA19-9, surgery type, tumor size, TNM, different)</t>
  </si>
  <si>
    <t>No external validation; None</t>
  </si>
  <si>
    <t>yes (Age, TNM stage, tumor size, metastasis, histological grade)</t>
  </si>
  <si>
    <t>Yes (multi-level validation: in-silico + RT-qPCR + IHC + TCGA); TCGA cohort (n=177), IHC cohort (n=353), LCM cohort (n=20)</t>
  </si>
  <si>
    <t>yes (Age, sex, and pathological TNM stage for the signature model; other clinical indicators included in CAMK2A/THEM4 multiva)</t>
  </si>
  <si>
    <t>Yes; validated in four independent public datasets, a retrospective institutional cohort, single-cell analyses, IHC cohort, and in vitro/in vivo functional experiments; GSE78229, GSE71729, E-MTAB-6134, GSE21501, 119 institutional</t>
  </si>
  <si>
    <t>yes (Clinical variables included stage, tumor status, and other clinicopathologic features (exact final covariate list not fu)</t>
  </si>
  <si>
    <t xml:space="preserve">Yes (multi-cohort validation + scRNA validation + GEPIA validation); GSE62452, GSE78229, GSE85916; scRNA from 61 patients; GEPIA </t>
  </si>
  <si>
    <t>yes (Tumor stage (early vs late))</t>
  </si>
  <si>
    <t>Yes; GSE78229 + GSE79668 (n=100)</t>
  </si>
  <si>
    <t>yes (Age, sex, stage, only lymph node metastases, peritoneal metastases, liver metastases, number of metastatic sites)</t>
  </si>
  <si>
    <t>Yes, but mainly internal/prospective cohort validation of integrated modeling rather than external independent cohort validation; No separate external validation cohort; exploratory non-FOLF</t>
  </si>
  <si>
    <t>yes (Age, tumor location, stage (RPC vs BRPC), histology, resection margin, nodal status, adjuvant therapy, CA19-9)</t>
  </si>
  <si>
    <t>Partial validation only; Public validation through TCGA/GTEx (mRNA) and CPTAC (protei</t>
  </si>
  <si>
    <t xml:space="preserve">Yes (internal + external dataset validation); GSE57495 external validation cohort; RT-qPCR small clinical </t>
  </si>
  <si>
    <t>yes (Age, sex, tumor grade, stage, pN stage)</t>
  </si>
  <si>
    <t>Yes (multi-level validation: TCGA + scRNA + MR + functional assays); No independent external cohort (but MR + experimental valida</t>
  </si>
  <si>
    <t>yes (Age, sex, pT/pN, differentiation, resection margin, invasion variables, CA19-9, treatment group, multiple DSP-derived im)</t>
  </si>
  <si>
    <t>No external validation cohort; internal comparison across UFS/NAT and CAP subgroups only; No formal external validation; internal orthogonal validatio</t>
  </si>
  <si>
    <t>yes (Adjusted for clinicopathologic variables (age, TNM, etc.))</t>
  </si>
  <si>
    <t>YES → external validation (ICGC cohorts); PACA-CA &amp; PACA-AU</t>
  </si>
  <si>
    <t>yes (Adjusted (clinical covariates in Cox))</t>
  </si>
  <si>
    <t>YES (GEO + CPTAC); External cohorts validated</t>
  </si>
  <si>
    <t>yes (Stage_N and RS in nomogram)</t>
  </si>
  <si>
    <t>YES; GEO merged validation cohort</t>
  </si>
  <si>
    <t>yes (Not clearly detailed in excerpt)</t>
  </si>
  <si>
    <t>Partial validation; TCGA model plus human pancreatic cancer tissue validation by</t>
  </si>
  <si>
    <t>yes (Tumor location, T stage/tumor size, N stage/tumor invasion, M stage/tumor metastasis, and other clinicopathologic variab)</t>
  </si>
  <si>
    <t>Yes; ICGC cohort and multicenter surgical cohort</t>
  </si>
  <si>
    <t>yes (Age, lymph node metastasis (LNM), and gene expression variables)</t>
  </si>
  <si>
    <t xml:space="preserve">Yes; GSE79668 external validation cohort; multiple GEO datasets; </t>
  </si>
  <si>
    <t>yes (Clinicopathological features including age, gender, stage / clinical variables depending on cohort)</t>
  </si>
  <si>
    <t>Yes; External validation in TCGA-PAAD, ICGC-CA, ICGC-AU, CPTAC-PD</t>
  </si>
  <si>
    <t>yes (Not clearly specified in the pasted excerpt; multivariable analysis likely adjusted for clinicopathologic features, but )</t>
  </si>
  <si>
    <t>Yes; External validation in merged GEO cohort (GSE183795 + GSE287</t>
  </si>
  <si>
    <t>yes (Clinical prognostic variables included age, stage, grade, histology, margin, recurrence-related features, and other avai)</t>
  </si>
  <si>
    <t>Yes; Independent CPTAC PDA proteomic cohort generated using a dif</t>
  </si>
  <si>
    <t>LY6D (stem-like gastric-like cell state marke</t>
  </si>
  <si>
    <t>Yes (strong multi-level vali</t>
  </si>
  <si>
    <t xml:space="preserve">Disulfidptosis-related gene (DRG) signature; </t>
  </si>
  <si>
    <t>yes; External validation usi</t>
  </si>
  <si>
    <t xml:space="preserve">Palmitoylation-related gene signature (PRGS, </t>
  </si>
  <si>
    <t>Yes (external validation acr</t>
  </si>
  <si>
    <t>7-gene SASP prognostic signature: ANGPTL4, DK</t>
  </si>
  <si>
    <t xml:space="preserve">yes; Internal training/test </t>
  </si>
  <si>
    <t>SEMA3 family genes; 9-gene prognostic signatu</t>
  </si>
  <si>
    <t>yes; External validation coh</t>
  </si>
  <si>
    <t xml:space="preserve">Six-gene mitophagy-related signature (PAPPA, </t>
  </si>
  <si>
    <t>Yes; External GEO cohorts (G</t>
  </si>
  <si>
    <t>Six ICD-associated lncRNA prognostic signatur</t>
  </si>
  <si>
    <t>yes; Internal split-sample v</t>
  </si>
  <si>
    <t xml:space="preserve">Yes; External validation in </t>
  </si>
  <si>
    <t>Ferroptosis-related 3-gene signature (NOTCH2,</t>
  </si>
  <si>
    <t>16-gene DNA damage and repair-related prognos</t>
  </si>
  <si>
    <t>yes; Internal training: TCGA</t>
  </si>
  <si>
    <t>STING signaling pathway-derived 6-gene progno</t>
  </si>
  <si>
    <t>yes; External transcriptomic</t>
  </si>
  <si>
    <t>KRAS protein level, KRAS mRNA expression, KRA</t>
  </si>
  <si>
    <t>Yes (multi-level validation:</t>
  </si>
  <si>
    <t>Mitochondria-related 12-gene prognostic signa</t>
  </si>
  <si>
    <t>Yes; validated in four indep</t>
  </si>
  <si>
    <t>Innate immune barrier gene signature (84 gene</t>
  </si>
  <si>
    <t>Yes (multi-cohort validation</t>
  </si>
  <si>
    <t>Yes; GSE78229 + GSE79668 (n=</t>
  </si>
  <si>
    <t>KRAS mutational status as key biomarker; inte</t>
  </si>
  <si>
    <t>Yes, but mainly internal/pro</t>
  </si>
  <si>
    <t>PAUF (pancreatic adenocarcinoma upregulated f</t>
  </si>
  <si>
    <t>Partial validation only; Pub</t>
  </si>
  <si>
    <t>Six BA-related prognostic genes: SERPINB5, CA</t>
  </si>
  <si>
    <t>Yes (internal + external dat</t>
  </si>
  <si>
    <t>Microenvironmental/stromal and immune markers</t>
  </si>
  <si>
    <t>No external validation cohor</t>
  </si>
  <si>
    <t xml:space="preserve">Hypoxia score; 13-gene signature (LYZ, PLAU, </t>
  </si>
  <si>
    <t>YES → external validation (I</t>
  </si>
  <si>
    <t>SHCBP1, CEP55, GMNN, CDCA5, FAM111B (CSCLPI g</t>
  </si>
  <si>
    <t xml:space="preserve">YES (GEO + CPTAC); External </t>
  </si>
  <si>
    <t>YES; GEO merged validation c</t>
  </si>
  <si>
    <t xml:space="preserve">Cuproptosis-related lncRNA prognostic model; </t>
  </si>
  <si>
    <t>Partial validation; TCGA mod</t>
  </si>
  <si>
    <t>Yes; ICGC cohort and multice</t>
  </si>
  <si>
    <t>Yes; GSE79668 external valid</t>
  </si>
  <si>
    <t>Disulfidptosis-related prognostic signature /</t>
  </si>
  <si>
    <t>M2 macrophage-related 6-gene prognostic signa</t>
  </si>
  <si>
    <t>20-protein diagnostic panel; four proteomic p</t>
  </si>
  <si>
    <t>Yes; Independent CPTAC PDA p</t>
  </si>
  <si>
    <t>QUIPS domain</t>
  </si>
  <si>
    <t>N total: 117 | N analysed: 117 for clinicopathological and survival analyses; proteomics performed in 117 total cases grouped as short-DM n=31, long-DM n=23, non-DM n=63</t>
  </si>
  <si>
    <t>Primary outcome: Cancer-specific survival (CSS; equivalent to OS because all deaths were cancer-related) | Secondary: MEG3 expression differences, association with long-DM and HbA1c, tumor differentiation, venous invasion, recurrence, F11R expression, proteomic target</t>
  </si>
  <si>
    <t>Design: Retrospective proteomic biomarker discovery and validation study in unresectable pancreatic cancer | Source: Single-center hospital cohort; discovery proteomics cohort (n=10 FFPE samples) and independent validation cohort (n=91 unresectable pancreatic cancer patients) | N total: 101 patients total | Stage: unresectable stage III and IV | Population: Patients with unresectable pancreatic cancer treated at Shandong Cancer Hospital, including locally advanced and metastatic disease</t>
  </si>
  <si>
    <t>N total: 101 patients total | N analysed: 10 for discovery proteomics; 91 for IHC validation and survival analysis</t>
  </si>
  <si>
    <t>Primary outcome: PFS and OS | Secondary: Treatment response and association with clinicopathologic features, especially TNM stage</t>
  </si>
  <si>
    <t>Multivariable result: PFS: HR 0.343, 95% CI 0.207-0.567, P &lt; 0.001
OS: HR 0.304, 95% CI 0.182-0.510, P &lt; 0.001 | Adjusted covariates: For PFS: TNM stage, UFM1 expression
For OS: TNM stage, treatment regimen, UFM1 expression</t>
  </si>
  <si>
    <t>Statistical methods: Welch’s t-test, B-H correction for proteomics, chi-square/Fisher’s exact tests, Kaplan-Meier analysis, log-rank test, univariate and multivariable Cox regression | Univariable: PFS: HR 0.335, 95% CI 0.209-0.537, P &lt; 0.001
OS: HR 0.298, 95% CI 0.184-0.484, P &lt; 0.001 | Validation: yes | Validation cohort: Independent IHC cohort of 91 unresectable pancreatic cancer patients</t>
  </si>
  <si>
    <t>Design: Integrated bioinformatics study with experimental validation (in vitro and in vivo) using scRNA-seq-based discovery and prognostic modeling | Source: scRNA-seq dataset GSE111672 (GEO); bulk transcriptomic data from TCGA-PAAD; external validation cohorts from ICGC (PACA-CA and PACA-AU); experimental validation using clinical samp | N total: (multiple public datasets + experimental cohorts) | Stage: PAAD/PDAC mixed stages (not explicitly stratified); represents typical heterogeneous clini | Population: Public datasets (TCGA, ICGC, GEO) combined with experimental validation; includes human tumor samples for IHC/RT-qPCR and drug-resistant PDAC cell lines and animal models</t>
  </si>
  <si>
    <t>N total: (multiple public datasets + experimental cohorts) | N analysed: TCGA-PAAD used for model construction; ICGC cohorts used for validation; scRNA-seq dataset used for hub gene discovery</t>
  </si>
  <si>
    <t>Primary outcome: Overall survival (OS) | Secondary: Model performance (predictive accuracy), immune infiltration differences, subtype characterization, drug resistance modulation, target validation</t>
  </si>
  <si>
    <t>Multivariable result: Nine-gene model demonstrated strong independent prognostic predictive capability (validated across external cohorts); specific HR values not reported in abstract | Adjusted covariates: LASSO inherently adjusts for gene interactions; exact clinical covariates not clearly described</t>
  </si>
  <si>
    <t>Design: Retrospective multi-omics bioinformatics study with machine-learning model development and experimental validation | Source: TCGA-PAAD (training cohort), GEO GSE224564, CPTAC-PDAC, GTEx normal pancreas samples | N total: TCGA: 177 tumor + 4 normal, GTEx: 167 normal, GEO GSE224564: 175 tumors, CPTAC-PDAC: 135 t | Stage: Mixed stages (TNM stage I-IV; stage information analyzed but not restricted) | Population: Human pancreatic ductal adenocarcinoma (PDAC) patients from public transcriptomic cohorts with available survival data</t>
  </si>
  <si>
    <t>N total: TCGA: 177 tumor + 4 normal, GTEx: 167 normal, GEO GSE224564: 175 tumors, CPTAC-PDAC: 135 tumors + 21 normal | N analysed: TCGA training cohort 177 PDAC patients with survival data</t>
  </si>
  <si>
    <t>Primary outcome: Overall Survival (OS) | Secondary: Immune infiltration patterns, drug sensitivity prediction (IC50), pathway activity (GSVA), TIDE immunotherapy prediction</t>
  </si>
  <si>
    <t>Multivariable result: 3-gene prognostic model retained: CAT, CEBPB, PRKN | Adjusted covariates: Age, tumor site, TNM stage, pathological grade (in nomogram model)</t>
  </si>
  <si>
    <t>Design: Machine learning-based multi-cohort bioinformatics study with experimental validation | Source: Public datasets (TCGA, GEO, ICGC and others; 8 independent cohorts used for validation); gene sets from MSigDB | N total: Not explicitly stated (multiple cohorts combined) | Stage: PDAC mixed stages ; heterogeneous population across cohorts | Population: Human PDAC transcriptomic datasets across multiple cohorts with survival data; experimental validation in PDAC cell lines</t>
  </si>
  <si>
    <t>N total: Not explicitly stated (multiple cohorts combined) | N analysed: training + 8 validation cohorts</t>
  </si>
  <si>
    <t>Primary outcome: Overall survival (OS) | Secondary: Immune infiltration, immunotherapy response prediction, tumor proliferation/migration, metabolic pathway activity</t>
  </si>
  <si>
    <t>Multivariable result: LMRGS identified as an independent prognostic predictor for OS (exact HR not specified in abstract) | Adjusted covariates: Likely includes clinical covariates (not explicitly detailed)</t>
  </si>
  <si>
    <t>Statistical methods: Univariable and multivariable Cox regression; Kaplan-Meier survival analysis; machine learning model construction; multi-cohort validation; functional assays | Univariable: High-risk group associated with significantly worse survival and reduced immune infiltration | Validation: Yes (strong external validation) | Validation cohort: Validated across 8 independent cohorts (TCGA + GEO + others)</t>
  </si>
  <si>
    <t>Design: Retrospective multi-omics biomarker study with bioinformatic analyses and experimental validation | Source: TCGA, GTEx, CPTAC, GEO (GSE183795, GSE62452, GSE85916, GSE79668), GDSC, TIDE, HPA, MethSurv, DiseaseMeth, LinkedOmicsKB, CMap; PAAD tissue microarray | N total: TCGA pan-cancer 33 tumor types; PAAD-specific cohorts not pooled into one total clearly; t | Stage: PAAD/PDAC; clinicopathologic analyses included T stage, N stage, grade, stage, age | Population: Human PAAD/PDAC transcriptomic and proteomic cohorts with clinical data, plus PAAD tissue samples for IHC and cell-line functional assays</t>
  </si>
  <si>
    <t>N total: TCGA pan-cancer 33 tumor types; PAAD-specific cohorts not pooled into one total clearly; tissue microarray included 70 P | N analysed: TCGA-PAAD and CPTAC PAAD cohorts for clinicopathologic/prognostic analyses; tissue microarray/IHC on 70 PAAD cases; in vitro validation in PAAD cell lines</t>
  </si>
  <si>
    <t xml:space="preserve">Primary outcome: Overall survival (OS) | Secondary: DSS, PFI, clinicopathologic associations, DNA methylation and m6A correlations, immune infiltration, immune checkpoint expression, TIDE/immunotherapy </t>
  </si>
  <si>
    <t>N total: ~170–180 TCGA PAAD patients plus additional GEO cohorts | N analysed: TCGA survival cohort after filtering for clinical data</t>
  </si>
  <si>
    <t>Primary outcome: Overall survival (OS) | Secondary: Immune microenvironment features, immune cell infiltration, drug sensitivity prediction, tumor metabolism and CAF activation</t>
  </si>
  <si>
    <t>Multivariable result: AMrs risk score remained significant prognostic factor in multivariate Cox | Adjusted covariates: Clinical variables including age, stage and other clinicopathologic characteristics (not fully detailed)</t>
  </si>
  <si>
    <t>Design: Retrospective bioinformatic transcriptomic study with experimental validation | Source: TCGA-PDAC (training cohort) and GEO datasets GSE62452 + GSE28735 (external validation) | N total: 176 TCGA PDAC samples + 107 GEO PDAC samples | Stage: Not clearly specified | Population: Patients with pancreatic ductal adenocarcinoma from public transcriptomic datasets with available survival data</t>
  </si>
  <si>
    <t>N total: 176 TCGA PDAC samples + 107 GEO PDAC samples | N analysed: ~176 training + 107 validation</t>
  </si>
  <si>
    <t>Primary outcome: Overall survival (OS) | Secondary: Immune infiltration, tumor mutational burden, drug sensitivity prediction, pathway enrichment</t>
  </si>
  <si>
    <t>Multivariable result: Risk score remained significant prognostic factor in multivariable Cox analysis | Adjusted covariates: Age, sex, T stage, N stage, M stage, tumor stage</t>
  </si>
  <si>
    <t>Statistical methods: Differential expression analysis, univariate Cox regression, LASSO regression, multivariable Cox regression, Kaplan-Meier survival analysis, ROC analysis, PCA, GSVA/GSEA, immune infiltration algorithms | Univariable: High-risk group associated with significantly worse OS (KM p&lt;0.05) | Validation: Yes | Validation cohort: External validation using merged GEO cohorts (GSE62452, GSE28735)</t>
  </si>
  <si>
    <t>Design: Retrospective multi-cohort transcriptomic prognostic study with scRNA-seq and experimental validation | Source: TCGA-PAAD; GTEx; GEO (GSE62452, GSE183795); scRNA-seq (GSE194247, GSE235449, CRA001160); institutional PDAC cohort | N total: 458 bulk transcriptomic samples + 81 PDAC + 44 normal | Stage: Mixed PDAC (grade, TNM, T/N/M included) | Population: Human primary PDAC from public cohorts and hospital cohort</t>
  </si>
  <si>
    <t>N total: 458 bulk transcriptomic samples + 81 PDAC + 44 normal | N analysed: 178 TCGA; 134 GSE183795; 65 GSE62452; 81 tissue cohort</t>
  </si>
  <si>
    <t>Primary outcome: Overall Survival (OS) | Secondary: Grade; T stage; TMB; CNV; immune infiltration; TIDE; drug sensitivity; pseudotime; cell-cell interaction; functional assays</t>
  </si>
  <si>
    <t>Multivariable result: EFFscore and age independent prognostic factors; P2RY6 multivariable independence not clearly shown | Adjusted covariates: Age; sex; grade; stage included in modeling/nomogram</t>
  </si>
  <si>
    <t>Statistical methods: Differential expression; GSEA; GO/KEGG; univariate Cox; LASSO; multivariate Cox; Kaplan-Meier; ROC; ESTIMATE; CIBERSORT; ssGSEA; TIDE; GSVA; inferCNV; Monocle3; CellChat; t-test; chi-square | Univariable: High EFFscore and high P2RY6 associated with worse OS | Validation: Yes | Validation cohort: GSE183795 (n=134); GSE62452 (n=65); 81-patient tissue cohort</t>
  </si>
  <si>
    <t>Design: Transcriptomic prognostic signature development study with WGCNA, external validation, immunogenomic characterization, surrogate immunotherapy analysi | Source: TCGA-PAAD training cohort, GEO validation cohort GSE57495, IMvigor210 immunotherapy cohort as surrogate, Human Protein Atlas, internal surgical cohort from Zhongnan Hospital of Wuh | N total: TCGA: 181 samples (177 tumor, 4 normal); GEO validation: 63 PAAD samples; internal cohort: | Stage: Mixed PAAD stages; stage, grade, tumor status, sex, age, and histologic subtype were inclu | Population: Patients with PAAD from TCGA and GEO public cohorts; additional internal resection cohort without neoadjuvant therapy; in vitro validation in AsPC-1 cells</t>
  </si>
  <si>
    <t>N total: TCGA: 181 samples (177 tumor, 4 normal); GEO validation: 63 PAAD samples; internal cohort: 33 paired tissues | N analysed: Prognostic model development used 176 PAAD patients in TCGA; external validation used 63 PAAD samples; AJM1 validation used 33 paired tumor/paracancerous tissues</t>
  </si>
  <si>
    <t>Primary outcome: Overall survival | Secondary: Immune infiltration, stromal/immune/ESTIMATE scores, SNV/CNV landscape, Hallmark pathway activity, predicted chemotherapy response, surrogate immunoth</t>
  </si>
  <si>
    <t>Design: Integrative multi-omics bioinformatics study with experimental validation (in vitro + mIHC) | Source: Public datasets (TCGA, GSE62452, GSE202051, GSE235315) combined with single-cell RNA-seq, spatial transcriptomics, and limited laboratory validation (PANC-1 assays) | N total: 309 PDAC patients (TCGA + GSE62452 combined cohort) | Stage: Mixed PDAC stages from TCGA/GEO (not explicitly stratified; real-world heterogeneous cohor | Population: Human PDAC patients (retrospective transcriptomic cohorts) plus experimental validation in cell lines (PANC-1)</t>
  </si>
  <si>
    <t>N total: 309 PDAC patients (TCGA + GSE62452 combined cohort) | N analysed: 309 analyzed for survival and clustering; additional datasets used for scRNA-seq and spatial validation</t>
  </si>
  <si>
    <t>Primary outcome: Overall survival (OS) | Secondary: Tumor microenvironment (TME), immune infiltration, tumor mutation burden (TMB), drug sensitivity (IC50), immune checkpoint expression, CD8+ T-cell inf</t>
  </si>
  <si>
    <t>Multivariable result: Multivariate Cox confirmed prognostic value of risk score (model-based); IGFBP3 showed strongest prognostic association (HR≈1.205; additional HR≈4.18 in validation) | Adjusted covariates: Clinical variables + risk score included in multivariate models; exact covariates not fully detailed but include standard TCGA clinical parameters and immune/TMB features</t>
  </si>
  <si>
    <t>Design: Multi-omics integrative molecular subtyping + machine learning prognostic model + experimental validation | Source: TCGA-PAAD, GEO (multiple cohorts), ICGC, ArrayExpress, scRNA-seq datasets, spatial transcriptomics | N total: TCGA: n=168; 12 external validation cohorts (GEO, ICGC, ArrayExpress); multiple scRNA-seq  | Stage: PDAC heterogeneous (multi-stage, multi-cohort) | Population: Human cohorts + in vitro + organoids + patient tissues</t>
  </si>
  <si>
    <t>N total: TCGA: n=168; 12 external validation cohorts (GEO, ICGC, ArrayExpress); multiple scRNA-seq datasets; organoids + clinical | N analysed: Training: E-MTAB-6134; Validation: 12 independent cohorts</t>
  </si>
  <si>
    <t>Primary outcome: Overall survival (OS) | Secondary: Immune infiltration, EMT, pathway activity, drug sensitivity (IC50), clinical features (TNM, grade)</t>
  </si>
  <si>
    <t>Multivariable result: YES → multivariable Cox confirms risk score as independent prognostic factor | Adjusted covariates: Adjusted for age, grade, therapy, TNM, etc.</t>
  </si>
  <si>
    <t>Design: Bioinformatics-driven prognostic model study with experimental validation of key transcription factor | Source: Public datasets (TCGA, GEO) + experimental validation (cell lines, tissue microarray) | N total: Not clearly reported | Stage: Not clearly reported | Population: Human PDAC cohorts from TCGA and GEO + pancreatic cancer cell lines and tissue samples</t>
  </si>
  <si>
    <t>N total: Not clearly reported | N analysed: Not clearly reported</t>
  </si>
  <si>
    <t>Primary outcome: Overall survival | Secondary: Immune infiltration, ER stress activation, cell proliferation, apoptosis</t>
  </si>
  <si>
    <t>Multivariable result: Yes (multivariate Cox used for model construction) | Adjusted covariates: Not clearly reported</t>
  </si>
  <si>
    <t>Statistical methods: Univariate Cox, LASSO regression, multivariate Cox, clustering, enrichment analysis, immune infiltration analysis | Univariable: High-risk group associated with poorer survival and altered immune infiltration | Validation: Yes (external GEO validation + experimental validation of IRF6) | Validation cohort: GEO dataset + tissue microarray + in vitro assays</t>
  </si>
  <si>
    <t>N total: 77,155 malignant cells from 42 tumors for scRNA-seq analysis; 42 tumors total | N analysed: 77,155 malignant cells across 42 PDAC tumors; 10 largest malignant clusters used for divergent-edge analysis (~69% of malignant cells)</t>
  </si>
  <si>
    <t>Primary outcome: Overall survival association of module activity; identification of adaptive transcriptional modules and therapeutic vulnerability axes | Secondary: CRISPR dependencies; drug sensitivities; subtype/program correlations; clinical subtype associations; poor-prognosis stress-immune-invasion axis</t>
  </si>
  <si>
    <t>Multivariable result: Adaptive module scores did not retain independent prognostic significance after adjustment; pathologic stage remained dominant predictor of OS | Adjusted covariates: Adjusted for AJCC pathologic stage and tumor grade</t>
  </si>
  <si>
    <t>Design: Integrated multi-omics mechanistic study combining scRNA-seq discovery, in vivo genetic models, proteomics, epigenetics, and clinical validation | Source: Public and in-house datasets: scRNA-seq (GSE299487, GSE313383), bulk RNA-seq (GSE299488), ATAC-seq (GSE299489); additional human PDAC cohorts for clinical validation; KrasG12D mous | N total: Not explicitly stated (multi-dataset + experimental models) | Stage: PDAC across early to late stages (pan-stage analysis); focus on premalignant → tumor progr | Population: Human PDAC samples + mouse KrasG12D-driven models + multi-omics datasets; includes premalignant and malignant cell states with focus on cellular heterogeneity</t>
  </si>
  <si>
    <t>N total: Not explicitly stated (multi-dataset + experimental models) | N analysed: Not explicitly stated; includes multiple scRNA-seq datasets, mouse models, and human validation cohorts</t>
  </si>
  <si>
    <t>Primary outcome: Overall survival (OS) in human PDAC cohorts | Secondary: Tumor initiation, progression, metastasis, stemness, EMT signatures, metabolic dependency (OXPHOS), lineage persistence, mechanistic pathway activatio</t>
  </si>
  <si>
    <t>Multivariable result: LY6D identified as an independent prognostic marker of poor survival (exact HR not reported in abstract) | Adjusted covariates: Not explicitly detailed (likely adjusted for clinical variables in Cox model, but not specified)</t>
  </si>
  <si>
    <t>Statistical methods: Survival analysis (Kaplan-Meier, Cox regression implied); scRNA-seq clustering; differential expression; pathway analysis; functional assays; proteomics interaction mapping | Univariable: High LY6D expression associated with stemness, EMT phenotype, and poor survival (significant in survival analysis) | Validation: Yes (strong multi-level validation) | Validation cohort: Human PDAC cohorts + in vivo mouse models + multi-omics datasets + functional validation (loss/gain of function)</t>
  </si>
  <si>
    <t>Design: Retrospective bioinformatics study / machine learning-based prognostic model using public transcriptomic datasets | Source: TCGA-PAAD, GTEx database, GEO datasets GSE28735 (external validation) and GSE212966 (single-cell RNA-seq) | N total: 178 (TCGA tumors); validation: 90 (GSE28735 approx.) | Stage: Mixed PDAC stages (Stage I-IV; not restricted) | Population: Patients with pancreatic adenocarcinoma from TCGA; transcriptomic datasets integrated with GTEx normal pancreas samples</t>
  </si>
  <si>
    <t>N total: 178 (TCGA tumors); validation: 90 (GSE28735 approx.) | N analysed: 178 in training (TCGA-PAAD)</t>
  </si>
  <si>
    <t>Primary outcome: Overall survival (OS) | Secondary: Immune infiltration patterns; tumor mutation burden; drug sensitivity; immune checkpoint expression</t>
  </si>
  <si>
    <t>Multivariable result: Risk score and age remained independent prognostic factors in multivariable Cox | Adjusted covariates: Age, sex, tumor grade, clinical stage, T stage, N stage, M stage</t>
  </si>
  <si>
    <t>Statistical methods: Univariate Cox; multivariate Cox; machine learning framework (Mime) integrating 10 algorithms; StepCox[both] + Random Survival Forest; Kaplan-Meier; ROC curves; RMST; Spearman correlation | Univariable: 19 DRGs significantly associated with survival (p&lt;0.05) | Validation: yes | Validation cohort: External validation using GEO dataset GSE28735</t>
  </si>
  <si>
    <t>Design: Integrated multi-cohort bioinformatics study combining bulk RNA-seq, scRNA-seq, mutation analysis, and immune infiltration modeling | Source: Public datasets: TCGA-PAAD; GEO datasets GSE57495, GSE78229, GSE183795, GSE154778 (bulk and single-cell RNA-seq with clinical data) | N total: 113 patients used for subtype discovery (GSE57495 + GSE78229); larger combined cohorts for | Stage: PDAC/PC mixed stages | Population: Public transcriptomic datasets with associated clinical and survival data; includes both bulk RNA-seq and scRNA-seq for multi-level tumor analysis</t>
  </si>
  <si>
    <t>N total: 113 patients used for subtype discovery (GSE57495 + GSE78229); larger combined cohorts for model construction/validation | N analysed: (multi-cohort integration across GEO and TCGA datasets)</t>
  </si>
  <si>
    <t>Primary outcome: Overall survival (OS) | Secondary: Immune infiltration patterns (CD8+ T cells, macrophages, eosinophils), tumor mutation burden (TMB), KRAS/TP53 mutation frequency, pathway activation (</t>
  </si>
  <si>
    <t>Multivariable result: PRGS model demonstrated strong prognostic predictive capability across independent cohorts (exact HR values not reported in abstract) | Adjusted covariates: LASSO model inherently adjusts for gene interactions; specific clinical covariates not clearly reported</t>
  </si>
  <si>
    <t>N total: 269 | N analysed: 269 in merged TCGA-ICGC cohort</t>
  </si>
  <si>
    <t>Primary outcome: Overall survival | Secondary: Mutation burden/TMB, immune infiltration, immune function, checkpoint expression, drug sensitivity, pathway enrichment, clinicopathologic associations</t>
  </si>
  <si>
    <t>Design: Retrospective multi-omics bioinformatic cohort study with external validation | Source: TCGA-PAAD, GEO datasets GSE62452 (training), GSE183795 (external validation), scRNA-seq GSE202051, spatial transcriptomics GSE235315 | N total: 441 | Stage: Mixed PDAC stages | Population: Human PDAC patients with transcriptomic and survival data from public cohorts; non-PDAC histologies excluded</t>
  </si>
  <si>
    <t>N total: 441 | N analysed: 441</t>
  </si>
  <si>
    <t>Primary outcome: Overall survival (OS) | Secondary: Immune infiltration, tumor mutational burden (TMB), mutation profile, drug sensitivity, immune checkpoint expression, molecular subtypes</t>
  </si>
  <si>
    <t>Multivariable result: Risk score derived from LASSO-Cox model showed significant independent prognostic ability for OS | Adjusted covariates: Clinicopathologic characteristics included in nomogram (specific covariates not explicitly detailed)</t>
  </si>
  <si>
    <t>Design: Retrospective bioinformatic prognostic modelling study using public transcriptomic datasets | Source: TCGA, GTEx, GEO (GSE71729, GSE21501) | N total: 571 total samples across datasets | Stage: Mixed stages (I-IV) | Population: Patients with pancreatic cancer from TCGA cohort with survival data; normal pancreas samples from GTEx used as controls</t>
  </si>
  <si>
    <t>N total: 571 total samples across datasets | N analysed: 177 TCGA PDAC used for model development</t>
  </si>
  <si>
    <t>Primary outcome: Overall survival (OS) | Secondary: Immune cell infiltration, tumor microenvironment characteristics, pathway enrichment, predicted drug sensitivity</t>
  </si>
  <si>
    <t>Multivariable result: Risk score remained an independent predictor of OS in multivariable Cox analysis | Adjusted covariates: Age, tumor grade, T stage, N stage</t>
  </si>
  <si>
    <t>Statistical methods: Differential expression analysis (limma), consensus clustering, Cox regression, LASSO Cox regression, Kaplan-Meier survival analysis, time-dependent ROC, GSEA, CIBERSORT immune analysis | Univariable: Significant association between high risk score and worse OS in TCGA cohort | Validation: Yes | Validation cohort: External GEO cohorts (GSE21501, GSE71729)</t>
  </si>
  <si>
    <t>Design: Retrospective integrative transcriptomic prognostic modeling study combining bulk RNA-seq and scRNA-seq with external validation | Source: TCGA-PAAD; GEO bulk dataset GSE62452; GEO scRNA-seq dataset GSE212966 | N total: 247 total human samples described for bulk prognostic modeling and differential analysis ( | Stage: Pancreatic cancer / pancreatic adenocarcinoma; stage details not fully specified | Population: Human pancreatic cancer transcriptomic cohorts with clinical data; additional scRNA-seq from PDAC and matched adjacent tissues for cellular localization analyses</t>
  </si>
  <si>
    <t>N total: 247 total human samples described for bulk prognostic modeling and differential analysis (178 TCGA + 69 GEO); scRNA-seq  | N analysed: 178 TCGA cases for training; 69 GEO cases for external validation</t>
  </si>
  <si>
    <t>Primary outcome: Overall survival (OS) | Secondary: Immune infiltration, immune function, immune checkpoint expression, TIDE score, TMB, drug sensitivity, pathway enrichment, cell-cell communication</t>
  </si>
  <si>
    <t>Multivariable result: Multivariate Cox confirmed risk score as an independent prognostic factor | Adjusted covariates: Age, sex, grade, stage, T stage</t>
  </si>
  <si>
    <t>N total: 551 | N analysed: 315 for model/prognostic analyses</t>
  </si>
  <si>
    <t>Primary outcome: Overall survival (OS) | Secondary: PFS, DSS, DFS, diagnostic accuracy, immune infiltration, TIDE/immunotherapy response, somatic mutation profile, drug sensitivity, in vitro proliferati</t>
  </si>
  <si>
    <t>Multivariable result: Multivariable Cox confirmed age (HR 1.039, 95% CI 1.014–1.065, P=0.002) and risk score (HR 2.343, 95% CI 1.597–3.437, P&lt;0.001) as independent prognostic factors | Adjusted covariates: Age and clinicopathologic variables included in multivariable/nomogram analyses (sex, stage, grade, and related clinical features)</t>
  </si>
  <si>
    <t>Design: Retrospective bioinformatic prognostic biomarker study with external transcriptomic validation and functional experiments | Source: GEO datasets (GSE21501, GSE57495, GSE62452, GSE71729), TCGA-PAAD, GSE85916 | N total: 310 | Stage: Mixed PDAC stages | Population: Patients with pancreatic ductal adenocarcinoma from public transcriptomic cohorts with available survival data</t>
  </si>
  <si>
    <t>N total: 310 | N analysed: 310</t>
  </si>
  <si>
    <t>Primary outcome: Overall survival (OS) | Secondary: Immune infiltration, tumor microenvironment characteristics, gene expression differences</t>
  </si>
  <si>
    <t>Multivariable result: Multivariable Cox analysis not clearly reported for independent prognostic value | Adjusted covariates: no</t>
  </si>
  <si>
    <t>Design: Retrospective multi-cohort transcriptomic bioinformatics study with in vitro functional validation | Source: TCGA-PAAD (n=178) + GEO GSE224564 (n=175) | N total: 353 | Stage: Mixed/unspecified PAAD stages | Population: Patients with pancreatic adenocarcinoma from public transcriptomic cohorts; additional murine Panc02 cell-line experiments for functional validation</t>
  </si>
  <si>
    <t>N total: 353 | N analysed: 353 after excluding incomplete clinical data</t>
  </si>
  <si>
    <t>Primary outcome: Overall survival | Secondary: Tumor mutational burden, immune infiltration, stromal/immune scores, checkpoint expression, predicted immunotherapy response, functional role of IFIT2</t>
  </si>
  <si>
    <t>Multivariable result: Risk score remained an independent prognostic factor in multivariable Cox; N stage also independent | Adjusted covariates: Clinical features and N stage included; exact full covariate list not fully reported in the pasted text for final model</t>
  </si>
  <si>
    <t>Design: Retrospective multi-omics study integrating scRNA-seq, spatial transcriptomics, bulk transcriptomics, machine learning prognostic modeling, and experi | Source: scRNA-seq: GSE154778, GSE155698, GSE231535; spatial transcriptomics: GSE235315; training bulk cohort: TCGA-PAAD; validation bulk cohorts: GSE28735, GSE57495, GSE62452; expression c | N total: 38 scRNA samples; TCGA-PAAD n=176; controls in merged expression cohort n=167; validation  | Stage: Mixed pancreatic cancer / PDAC; clinical grade and stage assessed | Population: Human pancreatic cancer tissues, adjacent control tissues, public transcriptomic cohorts, and hospital-based patient samples; in vitro CAF-cancer coculture and PDO assays</t>
  </si>
  <si>
    <t>N total: 38 scRNA samples; TCGA-PAAD n=176; controls in merged expression cohort n=167; validation cohorts from GSE28735, GSE5749 | N analysed: TCGA training n=176; scRNA analysis based on 56,853 tumor cells and 5,805 normal cells after QC; expression cohort 176 tumor + 167 controls; validation cohorts sample sizes not all explicitly restated</t>
  </si>
  <si>
    <t>Primary outcome: Overall survival (OS) | Secondary: Disease-free survival; immune infiltration; TMB/TIDE/immunotherapy response; pathway enrichment; spatial colocalization; docking/drug screening; proli</t>
  </si>
  <si>
    <t>Multivariable result: Prognostic risk score showed robust performance with average C-index 0.748; exact single multivariable HRs/covariates not fully reported in pasted text | Adjusted covariates: clinical models appear to incorporate standard clinical features and risk score</t>
  </si>
  <si>
    <t>Design: Retrospective transcriptomic prognostic study with immune-related gene signature and nomogram development (TCGA + external validation + experimental v | Source: Training: TCGA-PAAD; Validation: ICGC (PACA-CA); ImmPort database for immune genes; GTEx for normal controls; local hospital cohort for qPCR validation | N total: TCGA: 178 tumor + 4 normal; ICGC: 317 initial patients; local cohort n=21 | Stage: Stages I–IV (majority stage II) | Population: Human PDAC patients with RNA-seq and clinical data (TCGA + ICGC) plus small local validation cohort</t>
  </si>
  <si>
    <t>N total: TCGA: 178 tumor + 4 normal; ICGC: 317 initial patients; local cohort n=21 | N analysed: TCGA analyzed n=172 PDAC; ICGC analyzed n=113 PDAC; local validation n=21</t>
  </si>
  <si>
    <t>Primary outcome: Overall survival (OS) | Secondary: Immune cell infiltration; tumor purity; immune score; nomogram prediction; IL6R functional role in macrophage polarization</t>
  </si>
  <si>
    <t>Multivariable result: Multivariate Cox confirmed risk score as independent prognostic factor (P&lt;0.05); nomogram included risk score + stage + postoperative treatment | Adjusted covariates: Adjusted for clinical variables: age, gender, tumor grade, stage, treatment, comorbidities, lifestyle factors (full list tested; 3 retained)</t>
  </si>
  <si>
    <t>Statistical methods: Univariate Cox; LASSO regression; multivariate Cox; Kaplan-Meier; ROC/AUC; C-index; DCA; CIBERSORT; ESTIMATE; xCell; t-test | Univariable: 227 genes significant in univariate Cox (P&lt;0.05) → reduced to 38 (LASSO) → 18-gene signature; high-risk group had significantly worse OS | Validation: Yes | Validation cohort: External validation: ICGC cohort (n=113); experimental validation: local cohort (n=21)</t>
  </si>
  <si>
    <t>Design: Retrospective integrative multi-omics biomarker study combining bulk transcriptomics, single-cell RNA-seq, immune/stromal deconvolution, methylation a | Source: TCGA-PAAD; GEO GSE71989; ArrayExpress E-EMBL-6 and E-MEXP-1121; scRNA-seq GSE212966; TIMER2; MethSurv; UALCAN; TCIA; CellMiner; IMvigor210; TIDE; EaSIeR; local serum/tissue cohort  | N total: TCGA 178 initial PDAC cases; final TCGA analyzed n=123; external expression cohorts: GSE71 | Stage: Mixed PDAC; stage and lymph node status analyzed | Population: Human PDAC patients from public cohorts plus local serum/tissue validation cohorts; pancreatic cancer cell lines for functional assays</t>
  </si>
  <si>
    <t>N total: TCGA 178 initial PDAC cases; final TCGA analyzed n=123; external expression cohorts: GSE71989 n=21, E-MEXP-1121 n=18, E- | N analysed: TCGA n=123 for main clinical/prognostic analyses; scRNA-seq from 6 PDAC patients; local validation cohorts as above</t>
  </si>
  <si>
    <t>Primary outcome: Overall survival (OS) | Secondary: Disease-free survival; immune infiltration; CAF infiltration; TMB; methylation; immunotherapy response; drug sensitivity; serum/tissue expression; pro</t>
  </si>
  <si>
    <t>Multivariable result: Age, lymph node metastasis, and SERPINE1 remained independent prognostic factors in multivariable Cox | Adjusted covariates: Age and lymph node metastasis explicitly reported with SERPINE1 in final nomogram</t>
  </si>
  <si>
    <t>N total: 41 PDAC patients; proteomics also included 20 benign pancreatic tissue samples; transcriptomics included 12 benign pancr | N analysed: Proteomics: 41 PDAC; Transcriptomics: 38 PDAC; Survival analyses: 36 PDAC with overlapping protein/mRNA data after exclusions</t>
  </si>
  <si>
    <t>Primary outcome: Overall survival (OS) | Secondary: Relapse-free survival (RFS), KRAS expression differences in benign vs tumor tissue, association with KRAS mutation subtype</t>
  </si>
  <si>
    <t>Multivariable result: KRAS protein level and KRAS mutation status were independently associated with OS in Cox model; KRAS mRNA was not | Adjusted covariates: Clinicopathological variables considered included age, sex, blood type, CA19-9, surgery type, tumor size, TNM, differentiation grade, resection margin status</t>
  </si>
  <si>
    <t>Design: Retrospective multi-layer biomarker study combining in-silico transcriptomics, LCM-based validation, and IHC clinical cohort analysis | Source: ArrayExpress (E-MEXP-950, E-MEXP-1121, E-MTAB-6134), GEO (GSE63158), TCGA PDAC, clinical cohorts (Iran hospitals) | N total: ~353 (IHC cohort) + transcriptomic datasets | Stage: Mixed stages I–IV PDAC; includes PanIN lesions and invasive PDAC | Population: Resected PDAC patients; treatment-naïve; includes PanIN, tumor epithelial, stromal, and adjacent normal tissues</t>
  </si>
  <si>
    <t>N total: ~353 (IHC cohort) + transcriptomic datasets | N analysed: LCM cohort: n=20; IHC cohort: n=353; TCGA: n=177</t>
  </si>
  <si>
    <t>Primary outcome: Overall survival (OS) | Secondary: DSS, PFS, tumor progression, metastasis, EMT correlation, diagnostic accuracy (AUC)</t>
  </si>
  <si>
    <t>Multivariable result: High nuclear RAD51AP1 identified as independent risk factor for DSS (multivariable Cox) | Adjusted covariates: Age, TNM stage, tumor size, metastasis, histological grade</t>
  </si>
  <si>
    <t>Statistical methods: Differential expression (limma), GSEA, Kaplan–Meier, log-rank test, univariate &amp; multivariate Cox regression, ROC analysis, correlation (Spearman), chi-square tests | Univariable: High RAD51AP1 expression associated with aggressive tumor features, EMT activation, metastasis, and poor survival (TCGA significant) | Validation: Yes (multi-level validation: in-silico + RT-qPCR + IHC + TCGA) | Validation cohort: TCGA cohort (n=177), IHC cohort (n=353), LCM cohort (n=20)</t>
  </si>
  <si>
    <t xml:space="preserve">N total: TCGA plus four public external validation cohorts, 119 institutional PDAC samples for expression-based validation, and 1 | N analysed: TCGA training cohort and multiple external validation datasets were analyzed; 119 retrospective institutional PDAC samples and 122 PDAC tissues were additionally assessed; exact total analyzed number </t>
  </si>
  <si>
    <t>Primary outcome: Overall survival | Secondary: Immune infiltration, pathway enrichment, drug sensitivity prediction, cell-cell interaction heterogeneity, mitochondrial dysfunction, apoptosis, proli</t>
  </si>
  <si>
    <t>Design: Multi-cohort transcriptomic + single-cell + ensemble machine learning prognostic modelling study focused on innate immune barrier genes with mechanist | Source: TCGA + GTEx integrated dataset; GEO validation cohorts (GSE62452, GSE78229, GSE85916); scRNA-seq datasets (6 GEO cohorts); GDSC2 drug response database; GEPIA validation | N total: TCGA+GTEx: 178 PC + 172 normal; scRNA: 61 patients | Stage: Mixed stages (stage-stratified analyses performed; stage associations evaluated) | Population: PC patients from public datasets; integrated bulk RNA-seq and single-cell cohorts; immune-focused analysis (NK cells, macrophages, etc.)</t>
  </si>
  <si>
    <t>N total: TCGA+GTEx: 178 PC + 172 normal; scRNA: 61 patients | N analysed: TCGA ~178 used for modelling; validation across 3 GEO cohorts; scRNA 61 patients</t>
  </si>
  <si>
    <t>Primary outcome: Overall survival (OS) | Secondary: Immune infiltration (CIBERSORT), TMB, pathway enrichment (GO/KEGG/GSEA), drug sensitivity (IC50), NK cell functional states (scRNA), immunotherapy pre</t>
  </si>
  <si>
    <t>Multivariable result: Riskscore independently predicted OS (HR=1.114, p&lt;0.001); UBASH3B and other genes confirmed as independent prognostic factors (p&lt;0.001) | Adjusted covariates: Clinical variables included stage, tumor status, and other clinicopathologic features (exact final covariate list not fully detailed)</t>
  </si>
  <si>
    <t>Design: Retrospective multi-cohort transcriptomic analysis with prognostic model development and external validation | Source: TCGA-PAAD; ICGC (PACA-CA, APIGI-AU); GEO (GSE224564); validation: GSE78229, GSE79668 | N total: 573 + 100 | Stage: Mixed stages (I–IV; early vs late included) | Population: Histopathologically confirmed PDAC patients with RNA-seq and survival data</t>
  </si>
  <si>
    <t>N total: 573 + 100 | N analysed: 573</t>
  </si>
  <si>
    <t>Primary outcome: Overall Survival (5-year OS) | Secondary: Pathways (GSEA/GSVA); immune infiltration (ESTIMATE/CIBERSORT); drug sensitivity (oncoPredict)</t>
  </si>
  <si>
    <t>Multivariable result: Risk score = 0.268×P4HA1 − 0.168×CCDC148 + 0.094×UCA1 + 0.054×TMPRSS11E + 0.31×Stage; HR=2.35 (training); HR=2.73 (validation) | Adjusted covariates: Tumor stage (early vs late)</t>
  </si>
  <si>
    <t>Statistical methods: edgeR; TMM; ComBat; LASSO-Cox; multivariable Cox (AIC); KM; ROC (timeROC); GSVA/GSEA; Spearman; Wilcoxon | Univariable: screening via DEG + LASSO | Validation: Yes | Validation cohort: GSE78229 + GSE79668 (n=100)</t>
  </si>
  <si>
    <t>Design: Prospective nationwide observational cohort study with integrated whole-genome and transcriptome profiling for prognostic modeling in metastatic PDAC | Source: CPCT-02 Dutch nationwide cohort; additional exploratory samples from DRUP, ACTIN, and WIDE studies; RNA-seq and WGS data generated by Hartwig Medical Foundation | N total: 253 patients considered for WGS; 148 with successful WGS; 108 FOLFIRINOX-treated patients  | Stage: Primarily metastatic PDAC; 96.3% metastatic and 2.8% locally advanced in FOLFIRINOX cohort | Population: Human patients with metastatic or locally advanced PDAC intending to start first-line FOLFIRINOX in a real-world Dutch national cohort</t>
  </si>
  <si>
    <t>N total: 253 patients considered for WGS; 148 with successful WGS; 108 FOLFIRINOX-treated patients in main prognostic cohort; 159 | N analysed: 108 FOLFIRINOX-treated patients with successful WGS in pretreatment biopsies; 83 complete cases in multivariable integrated molecular model</t>
  </si>
  <si>
    <t>Primary outcome: Overall survival (OS) from start of FOLFIRINOX | Secondary: Progression-free survival (PFS), objective response rate (ORR), disease control rate (DCR), targetable alterations, subtype enrichment, classifier-neg</t>
  </si>
  <si>
    <t>Design: Retrospective single-institution translational biomarker study with immunohistochemical tumor profiling and public-dataset validation | Source: Seoul National University Bundang Hospital surgical PDAC cohort (2003–2024); validation using TCGA, GTEx, and CPTAC | N total: 117 surgically treated pancreatic malignancy cases initially screened; 93 PDAC cases inclu | Stage: Resectable and borderline resectable PDAC only; advanced/metastatic and neoadjuvant-treate | Population: Human patients with surgically resected PDAC from a single-center Korean cohort</t>
  </si>
  <si>
    <t>N total: 117 surgically treated pancreatic malignancy cases initially screened; 93 PDAC cases included after exclusions; validati | N analysed: 93 PDAC patients in primary IHC prognostic cohort</t>
  </si>
  <si>
    <t xml:space="preserve">Primary outcome: Overall survival (OS) | Secondary: Lymph node metastasis, clinicopathological associations, transcript/protein differential expression versus normal pancreas, exploratory stage-related </t>
  </si>
  <si>
    <t>Multivariable result: Multivariable Cox: high PAUF independently associated with poorer OS (HR 2.05, 95% CI 1.19–3.53, P=0.009); poorly differentiated histology HR 2.47 (P=0.004); adjuvant therapy protective HR 0.39 (P=0.001) | Adjusted covariates: Age, tumor location, stage (RPC vs BRPC), histology, resection margin, nodal status, adjuvant therapy, CA19-9</t>
  </si>
  <si>
    <t>Design: Integrative bioinformatics multi-omics study with prognostic modeling and single-cell validation | Source: Public databases: TCGA-PAAD (n=178 tumors, 4 normal), GEO datasets GSE71729 (145 tumors/46 normal), GSE57495 (n=63 validation), GSE155698 (single-cell); HPA; GDSC; clinical RT-qPCR | N total: TCGA: 178 tumor samples; GEO discovery: 145 tumors/46 normal; validation cohort: 63 tumors | Stage: All PAAD stages included (TCGA-based, mixed stages) | Population: Human transcriptomic datasets + limited clinical tissue validation</t>
  </si>
  <si>
    <t>N total: TCGA: 178 tumor samples; GEO discovery: 145 tumors/46 normal; validation cohort: 63 tumors; scRNA-seq: 35,619 cells afte | N analysed: 178 patients (TCGA-PAAD primary cohort)</t>
  </si>
  <si>
    <t>Primary outcome: Overall survival (OS) | Secondary: Immune infiltration, pathway enrichment, tumor mutation burden (TMB), drug sensitivity (IC50), single-cell expression dynamics, cell communication, ps</t>
  </si>
  <si>
    <t>Multivariable result: Multivariable Cox: RS (HR=3.567, p&lt;0.05) and N stage (HR=1.69, p&lt;0.05) independent prognostic factors; RS strongly predictive of OS | Adjusted covariates: Age, gender, stage, T stage, N stage</t>
  </si>
  <si>
    <t>Design: Integrative multi-omics + Mendelian randomization + in vitro/in vivo functional study | Source: TCGA-PAAD (n=178 tumors), GTEx (n=171 normal), single-cell dataset GSE154778 (TISCH), GWAS (IEU OpenGWAS), in vitro cell lines (PANC-1, BxPC-3), in vivo mouse xenografts | N total: TCGA: 178 tumors; GTEx: 171 normal; scRNA-seq dataset; GWAS SNPs; experimental validation  | Stage: Mixed PAAD stages | Population: Human datasets + experimental validation (cell lines, mouse model)</t>
  </si>
  <si>
    <t>N total: TCGA: 178 tumors; GTEx: 171 normal; scRNA-seq dataset; GWAS SNPs; experimental validation (cell lines + mice) | N analysed: 178 patients (TCGA cohort)</t>
  </si>
  <si>
    <t>Primary outcome: Overall survival (OS) | Secondary: PFS, DSS, DFI, immune infiltration, immune checkpoint correlation, pathway enrichment, tumor growth (in vivo), proliferation/migration (in vitro)</t>
  </si>
  <si>
    <t>Multivariable result: Multivariable: TIPARP independent prognostic factor (adjusted for age, sex, grade, stage); included in nomogram (C-index=0.606) | Adjusted covariates: Age, sex, tumor grade, stage, pN stage</t>
  </si>
  <si>
    <t>Statistical methods: Differential expression (limma); Kaplan-Meier; univariable &amp; multivariable Cox; MR (IVW, MR-Egger); immune deconvolution; functional assays | Univariable: Univariable: high TIPARP associated with worse OS, PFS, DSS, DFI (p&lt;0.05) | Validation: Yes (multi-level validation: TCGA + scRNA + MR + functional assays) | Validation cohort: No independent external cohort (but MR + experimental validation performed)</t>
  </si>
  <si>
    <t>Design: Retrospective clinicopathologic cohort study with TCGA transcriptomic validation and immune/mutation/drug-sensitivity bioinformatics analysis | Source: Clinical cohort from First Affiliated Hospital of Chongqing Medical University (CQMU, 2017–2023) plus TCGA-PAAD RNA-seq and clinical data | N total: CQMU cohort: 65 surgically treated PDAC patients; TCGA cohort: 143 PDAC patients with surv | Stage: Mixed resected PDAC stages; mainly surgically treated patients | Population: Human PDAC clinical cohort + public transcriptomic validation cohort</t>
  </si>
  <si>
    <t>N total: CQMU cohort: 65 surgically treated PDAC patients; TCGA cohort: 143 PDAC patients with survival data and 147 with RNA-seq | N analysed: Clinical cohort n=65; TCGA survival cohort n=143</t>
  </si>
  <si>
    <t>Primary outcome: Overall survival (OS) | Secondary: Recurrence-free survival (RFS), immune infiltration, gene expression differences, pathway enrichment, mutation patterns, small-molecule drug sensitivi</t>
  </si>
  <si>
    <t>Multivariable result: Multivariate Cox: CQMU OS HR 0.407 (95% CI 0.180–0.921, p=0.031); CQMU RFS HR 0.407 (95% CI 0.145–0.738, p=0.007); TCGA OS HR 0.528 (95% CI 0.307–0.908, p=0.021) | Adjusted covariates: Adjusted for clinicopathologic covariates in multivariable Cox (including nodal status/resection-related factors depending on cohort)</t>
  </si>
  <si>
    <t>Design: Retrospective translational cohort study with digital spatial profiling (DSP), immunohistochemistry, and bioinformatic immune deconvolution | Source: Single-center clinical cohort from Seoul National University Bundang Hospital (2017–2019); NanoString GeoMx DSP on TMA; CIBERSORTx/TCGA-style gene-set analyses but primary material | N total: 48 resected pancreatic cancer patients total: 24 upfront surgery (UFS) and 24 neoadjuvant  | Stage: Resectable, borderline resectable, locally advanced, and one metastatic case at presentati | Population: Mainly surgically resected PDAC patients; comparison of UFS vs NAT and, within NAT, better response (CAP 2) vs poorer response (CAP 3)</t>
  </si>
  <si>
    <t>N total: 48 resected pancreatic cancer patients total: 24 upfront surgery (UFS) and 24 neoadjuvant FOLFIRINOX followed by surgery | N analysed: 48 total analyzed; NAT response subgroup: CAP score 2 n=10, CAP score 3 n=14</t>
  </si>
  <si>
    <t>Primary outcome: Overall survival (OS) | Secondary: Progression-free survival (PFS), NAT response association, stromal/tumor gene expression differences, immune infiltration patterns</t>
  </si>
  <si>
    <t>Design: Integrated multi-cohort bioinformatics study with machine learning (LASSO + survival-SVM), single-cell RNA-seq analysis, and experimental validation | Source: Public datasets (TCGA, GEO, scRNA-seq datasets) + experimental validation (in vitro) | N total: Not clearly reported | Stage: Not clearly reported | Population: Human pancreatic cancer cohorts with bulk RNA-seq and scRNA-seq data + validation in tumor samples and cell models</t>
  </si>
  <si>
    <t>Primary outcome: Overall survival (prognostic signature) | Secondary: TAM infiltration, tumor progression, subtype classification, gene expression differences</t>
  </si>
  <si>
    <t>Multivariable result: Yes (signature constructed and validated across cohorts) | Adjusted covariates: Not clearly reported</t>
  </si>
  <si>
    <t>Statistical methods: Differential expression analysis; LASSO regression; survival-SVM; survival analysis; scRNA-seq cell-type mapping; functional assays | Univariable: High BM-signature risk associated with poor prognosis; SPP1+ TAMs linked to tumor progression | Validation: Yes (multi-cohort validation + experimental validation of ITGB6) | Validation cohort: TCGA + GEO cohorts + scRNA-seq datasets + experimental validation</t>
  </si>
  <si>
    <t>Design: Hypoxia-driven macrophage-focused prognostic model using scRNA-seq integration | Source: TCGA-PAAD, GEO (GSE155698), ICGC (PACA-CA, PACA-AU) | N total: TCGA: n=159; scRNA-seq: 37,018 tumor cells + 7,316 normal cells; validation cohorts: PACA- | Stage: PDAC (primary tumors + normal pancreas) | Population: Human datasets (no experimental validation)</t>
  </si>
  <si>
    <t>N total: TCGA: n=159; scRNA-seq: 37,018 tumor cells + 7,316 normal cells; validation cohorts: PACA-CA (n=142), PACA-AU (n=76) | N analysed: Training: TCGA-PAAD; Validation: PACA-CA &amp; PACA-AU</t>
  </si>
  <si>
    <t>Primary outcome: Overall survival (OS); PFS | Secondary: Immune infiltration, TMB, CNV, drug sensitivity (IC50), pan-cancer relevance</t>
  </si>
  <si>
    <t>Multivariable result: YES → hypoxia score independent prognostic factor | Adjusted covariates: Adjusted for clinicopathologic variables (age, TNM, etc.)</t>
  </si>
  <si>
    <t>Statistical methods: Univariate Cox + LASSO + multivariable Cox + Kaplan-Meier + ROC + DCA | Univariable: High hypoxia → poor survival, immunosuppression, chemotherapy resistance | Validation: YES → external validation (ICGC cohorts) | Validation cohort: PACA-CA &amp; PACA-AU</t>
  </si>
  <si>
    <t>Design: Single-cell and bulk transcriptomic analysis identifies CSC-like subpopulation and constructs CSCLPI prognostic model in pancreatic adenocarcinoma | Source: TCGA-PAAD, GEO (GSE214295, GSE28735, GSE68465), CPTAC | N total: scRNA-seq: 8,037 cells (2 samples); TCGA: 178 tumors; GEO: 114 samples; CPTAC validation | Stage: PDAC / PAAD | Population: Human (transcriptomic datasets)</t>
  </si>
  <si>
    <t>N total: scRNA-seq: 8,037 cells (2 samples); TCGA: 178 tumors; GEO: 114 samples; CPTAC validation | N analysed: Discovery: TCGA; Validation: GEO + CPTAC</t>
  </si>
  <si>
    <t>Primary outcome: Overall survival (OS) | Secondary: Immune infiltration, TMB, mRNAsi, drug sensitivity</t>
  </si>
  <si>
    <t>Multivariable result: YES (independent prognostic index) | Adjusted covariates: Adjusted (clinical covariates in Cox)</t>
  </si>
  <si>
    <t>Statistical methods: Univariable + multivariable Cox + ML models (117 combinations) | Univariable: High CSCLPI → worse survival, high stemness, immune evasion | Validation: YES (GEO + CPTAC) | Validation cohort: External cohorts validated</t>
  </si>
  <si>
    <t>Design: Immunologic signature gene set activity-based molecular subtyping and prognostic risk score model in pancreatic adenocarcinoma | Source: TCGA-PAAD, GTEx, GEO (GSE28735, GSE62452) | N total: TCGA: 178 tumors + 4 normal; GTEx: 167 normal pancreas; GEO validation: 114 PAAD samples a | Stage: PAAD / PDAC-predominant | Population: Human transcriptomic datasets</t>
  </si>
  <si>
    <t>N total: TCGA: 178 tumors + 4 normal; GTEx: 167 normal pancreas; GEO validation: 114 PAAD samples after batch correction | N analysed: Training: TCGA/GTEx; Validation: GEO</t>
  </si>
  <si>
    <t>Primary outcome: Overall survival (OS) | Secondary: TIDE, immune infiltration, TMB, drug sensitivity</t>
  </si>
  <si>
    <t>Multivariable result: YES (RS independent in multivariable Cox) | Adjusted covariates: Stage_N and RS in nomogram</t>
  </si>
  <si>
    <t>Statistical methods: Univariable + multivariable Cox, LASSO, KM, ROC | Univariable: High RS associated with poorer OS, higher TMB, immune-microenvironment differences | Validation: YES | Validation cohort: GEO merged validation cohort</t>
  </si>
  <si>
    <t>Design: TCGA-based prognostic modeling study with limited human tissue validation | Source: TCGA pancreatic cancer RNA-seq data; UALCAN/TCGA subgroup analyses; human pancreatic cancer and normal tissue samples for qRT-PCR validation | N total: TCGA tumor samples n=178 and normal samples n=4 in database analysis; tissue validation sa | Stage: Not clearly reported | Population: Human pancreatic cancer transcriptomic data from TCGA with supplemental validation in clinical tissue specimens</t>
  </si>
  <si>
    <t>N total: TCGA tumor samples n=178 and normal samples n=4 in database analysis; tissue validation sample size not clearly reported | N analysed: Not clearly reported</t>
  </si>
  <si>
    <t>Primary outcome: Overall survival | Secondary: TMB, immune microenvironment, immune checkpoint expression, pathway enrichment</t>
  </si>
  <si>
    <t>Multivariable result: Yes, multivariate Cox model used and authors state LINC00900 and AC078820.1 were identified as independent prognostic biomarkers | Adjusted covariates: Not clearly detailed in excerpt</t>
  </si>
  <si>
    <t>Statistical methods: Differential expression analysis; Kaplan-Meier survival; multivariate Cox regression; ROC analysis; GO/KEGG enrichment; TMB and immune infiltration analyses | Univariable: High-risk group had worse survival; LINC00900 associated with favorable prognosis, AC078820.1 with poor prognosis | Validation: Partial validation | Validation cohort: TCGA model plus human pancreatic cancer tissue validation by qRT-PCR</t>
  </si>
  <si>
    <t>N total: TCGA: 174/178 PAAD patients reported; ICGC: 262 patients; multicenter: 99 patients; scRNA-seq dataset from GEO | N analysed: N_analyzed not fully consistent across sections; model development mainly in TCGA PAAD cohort, external validation in ICGC and multicenter cohort</t>
  </si>
  <si>
    <t>Primary outcome: Progression-free interval (PFI)/postoperative recurrence | Secondary: Overall survival, disease-specific survival, immune infiltration, TMB, drug sensitivity, functional enrichment</t>
  </si>
  <si>
    <t>Multivariable result: Risk score remained independently associated with PFI in multivariate Cox analysis; clinical variables lost significance except risk score in the final model | Adjusted covariates: Tumor location, T stage/tumor size, N stage/tumor invasion, M stage/tumor metastasis, and other clinicopathologic variables considered</t>
  </si>
  <si>
    <t>Design: Retrospective integrative transcriptomic bioinformatics study with external validation and in vitro functional validation | Source: GEO datasets (GSE102238, GSE183795, GSE71729, GSE62452, GSE28735, GSE62165, GSE60979), TCGA-PAAD (via UCSC Xena), GEO validation dataset GSE79668, single-cell GEO datasets (GSE1556 | N total: 7 GEO bulk cohorts (hundreds of samples combined); TCGA-PAAD cohort; validation cohort GSE | Stage: Pancreatic cancer / PDAC (mixed stages including primary and metastatic) | Population: Human pancreatic tumor, adjacent normal, and normal tissues from public datasets; BxPC-3 pancreatic cancer cell line for experiments</t>
  </si>
  <si>
    <t>N total: 7 GEO bulk cohorts (hundreds of samples combined); TCGA-PAAD cohort; validation cohort GSE79668; scRNA-seq: 93 samples ( | N analysed: TCGA cohort analyzed after filtering; exact final n not consistently restated across all analyses</t>
  </si>
  <si>
    <t>Primary outcome: Overall survival (OS) | Secondary: Prognostic model performance (AUC), pathway activation (JAK-STAT, cell cycle), drug sensitivity (IC50 correlations), single-cell expression distributi</t>
  </si>
  <si>
    <t>Multivariable result: Yes – DCBLD2, OCIAD2, SAMD9 identified as independent prognostic biomarkers in multivariable Cox model (along with age and lymph node metastasis) | Adjusted covariates: Age, lymph node metastasis (LNM), and gene expression variables</t>
  </si>
  <si>
    <t>Statistical methods: Limma DEG analysis, Kaplan-Meier, multivariable Cox regression, stepwise regression, nomogram construction, ROC, DCA, GSEA, pathway activity inference (decoupleR), correlation analysis | Univariable: Multiple DEGs (22 genes) showed significant association with survival in Kaplan-Meier analysis | Validation: Yes | Validation cohort: GSE79668 external validation cohort; multiple GEO datasets; single-cell datasets for biological validation</t>
  </si>
  <si>
    <t>Design: Multi-cohort retrospective transcriptomic prognostic modeling study with single-cell, spatial transcriptomic and biospecimen validation | Source: TCGA-PAAD, GEO (GSE28735, GSE57495, GSE62452, GSE85916, GSE102238), OmicsDI (E-MTAB-6134), ICGC (PACA-CA, PACA-AU), CPTAC-PDAC, single-cell dataset CRA001160, spatial transcriptomi | N total: 1250 PDAC samples across 10 bulk transcriptomic datasets; scRNA-seq: 24 PDAC + 11 control  | Stage: PDAC | Population: Histologically confirmed human PDAC with transcriptome and survival data; additional institutional paired tumor/adjacent tissues for qRT-PCR validation</t>
  </si>
  <si>
    <t>N total: 1250 PDAC samples across 10 bulk transcriptomic datasets; scRNA-seq: 24 PDAC + 11 control pancreases (52,534 cells after | N analysed: 1250 bulk samples included after filtering; 582 RNA-array + 541 RNA-seq explicitly detailed, plus CPTAC cohort for additional external validation</t>
  </si>
  <si>
    <t>Primary outcome: Overall survival (OS) | Secondary: Disease-specific survival, progression-free survival, disease-free survival, sensitivity to immune checkpoint blockade, TME characterization</t>
  </si>
  <si>
    <t>Multivariable result: Not clearly reported for individual genes; yes for DPS as multivariable prognostic factor in CPTAC and TCGA nomogram analyses | Adjusted covariates: Clinicopathological features including age, gender, stage / clinical variables depending on cohort</t>
  </si>
  <si>
    <t>N total: TCGA expression: 182 samples (178 tumor + 4 normal); TCGA mutation: 166 tumor samples from 165 patients; GSE62452: 125 s | N analysed: TCGA survival cohort: 178 PDAC patients; TCGA mutation cohort: 165 patients; GSE62452 survival cohort: 64–65 tumors with survival data; GSE183795 survival cohort: 134 tumors with survival data; instit</t>
  </si>
  <si>
    <t>Primary outcome: Overall survival (OS) | Secondary: Association with grade/stage; immune infiltration; mutation landscape; tumor microenvironment scores; predicted irinotecan/olaparib/oxaliplatin respon</t>
  </si>
  <si>
    <t>Multivariable result: PLAAT2 remained independently associated with poor OS: HR 1.71 (95% CI 1.09–2.66), P=0.019 | Adjusted covariates: Sex, age, clinical stage, tumor grade</t>
  </si>
  <si>
    <t>Design: Retrospective multi-center proteomic discovery and validation study with consensus clustering and risk-score development | Source: Australian Pancreatic Cancer Genome Initiative (APGI) discovery cohort; CPTAC validation cohort | N total: 125 patients initially; 128 tumor samples and 76 matched normal samples collected; final w | Stage: Predominantly resectable early-stage disease; mostly stage I/II | Population: Surgically resected, treatment-naïve PDA patients with fresh-frozen tumors and matched adjacent normal tissue; no neoadjuvant treatment</t>
  </si>
  <si>
    <t>N total: 125 patients initially; 128 tumor samples and 76 matched normal samples collected; final working matrix 176 samples | N analysed: 115 tumor samples and 61 matched adjacent normal samples after QC; CPTAC validation: 92 tumor samples</t>
  </si>
  <si>
    <t>Primary outcome: Overall survival (OS) | Secondary: Recurrence-free survival, 3-year survival, subtype biology, diagnostic potential, association with KRAS/HRD/COSMIC signatures</t>
  </si>
  <si>
    <t>PROBAST domain</t>
  </si>
  <si>
    <t>1. Participants</t>
  </si>
  <si>
    <t>2. Predictors</t>
  </si>
  <si>
    <t>3. Outcome</t>
  </si>
  <si>
    <t>4. Analysis</t>
  </si>
  <si>
    <t>Statistical methods: Univariable and multivariable Cox regression; Kaplan-Meier survival analysis; machine learning model construction; multi-cohort validation; functional assays | Univariable: High-risk group associated with significantly worse survival and reduced immune infiltration | Validation: Yes (strong external validation) | Validation cohort: Validated across 8 independent cohorts (TCGA + GEO + others)  ||  CONFOUNDING: Multivariable result: LMRGS identified as an independent prognostic predictor for OS (exact HR not specified in abstract) | Adjusted covariates: Likely includes clinical covariates (not explicitly detailed)</t>
  </si>
  <si>
    <t>Statistical methods: Differential expression analysis, univariate Cox regression, LASSO regression, multivariable Cox regression, Kaplan-Meier survival analysis, ROC analysis, PCA, GSVA/GSEA, immune infiltration algorithms | Univariable: High-risk group associated with significantly worse OS (KM p&lt;0.05) | Validation: Yes | Validation cohort: External validation using merged GEO cohorts (GSE62452, GSE28735)  ||  CONFOUNDING: Multivariable result: Risk score remained significant prognostic factor in multivariable Cox analysis | Adjusted covariates: Age, sex, T stage, N stage, M stage, tumor stage</t>
  </si>
  <si>
    <t>Statistical methods: Differential expression; GSEA; GO/KEGG; univariate Cox; LASSO; multivariate Cox; Kaplan-Meier; ROC; ESTIMATE; CIBERSORT; ssGSEA; TIDE; GSVA; inferCNV; Monocle3; CellChat; t-test; chi-square | Univariable: High EFFscore and high P2RY6 associated with worse OS | Validation: Yes | Validation cohort: GSE183795 (n=134); GSE62452 (n=65); 81-patient tissue cohort  ||  CONFOUNDING: Multivariable result: EFFscore and age independent prognostic factors; P2RY6 multivariable independence not clearly shown | Adjusted covariates: Age; sex; grade; stage included in modeling/nomogram</t>
  </si>
  <si>
    <t>Statistical methods: Univariate Cox, LASSO regression, multivariate Cox, clustering, enrichment analysis, immune infiltration analysis | Univariable: High-risk group associated with poorer survival and altered immune infiltration | Validation: Yes (external GEO validation + experimental validation of IRF6) | Validation cohort: GEO dataset + tissue microarray + in vitro assays  ||  CONFOUNDING: Multivariable result: Yes (multivariate Cox used for model construction) | Adjusted covariates: Not clearly reported</t>
  </si>
  <si>
    <t>Statistical methods: Univariate Cox; multivariate Cox; machine learning framework (Mime) integrating 10 algorithms; StepCox[both] + Random Survival Forest; Kaplan-Meier; ROC curves; RMST; Spearman correlation | Univariable: 19 DRGs significantly associated with survival (p&lt;0.05) | Validation: yes | Validation cohort: External validation using GEO dataset GSE28735  ||  CONFOUNDING: Multivariable result: Risk score and age remained independent prognostic factors in multivariable Cox | Adjusted covariates: Age, sex, tumor grade, clinical stage, T stage, N stage, M stage</t>
  </si>
  <si>
    <t>Statistical methods: Differential expression analysis (limma), consensus clustering, Cox regression, LASSO Cox regression, Kaplan-Meier survival analysis, time-dependent ROC, GSEA, CIBERSORT immune analysis | Univariable: Significant association between high risk score and worse OS in TCGA cohort | Validation: Yes | Validation cohort: External GEO cohorts (GSE21501, GSE71729)  ||  CONFOUNDING: Multivariable result: Risk score remained an independent predictor of OS in multivariable Cox analysis | Adjusted covariates: Age, tumor grade, T stage, N stage</t>
  </si>
  <si>
    <t>Statistical methods: Univariate Cox; LASSO regression; multivariate Cox; Kaplan-Meier; ROC/AUC; C-index; DCA; CIBERSORT; ESTIMATE; xCell; t-test | Univariable: 227 genes significant in univariate Cox (P&lt;0.05) → reduced to 38 (LASSO) → 18-gene signature; high-risk group had significantly worse OS | Validation: Yes | Validation cohort: External validation: ICGC cohort (n=113); experimental validation: local cohort (n=21)  ||  CONFOUNDING: Multivariable result: Multivariate Cox confirmed risk score as independent prognostic factor (P&lt;0.05); nomogram included risk score + stage + postoperative treatment | Adjusted covariates: Adjusted for clinical variables: age, gender, tumor grade, stage, treatment, comorbidities, lifestyle factors (full list tested; 3 retained)</t>
  </si>
  <si>
    <t>Statistical methods: edgeR; TMM; ComBat; LASSO-Cox; multivariable Cox (AIC); KM; ROC (timeROC); GSVA/GSEA; Spearman; Wilcoxon | Univariable: screening via DEG + LASSO | Validation: Yes | Validation cohort: GSE78229 + GSE79668 (n=100)  ||  CONFOUNDING: Multivariable result: Risk score = 0.268×P4HA1 − 0.168×CCDC148 + 0.094×UCA1 + 0.054×TMPRSS11E + 0.31×Stage; HR=2.35 (training); HR=2.73 (validation) | Adjusted covariates: Tumor stage (early vs late)</t>
  </si>
  <si>
    <t>Statistical methods: Differential expression (limma); Kaplan-Meier; univariable &amp; multivariable Cox; MR (IVW, MR-Egger); immune deconvolution; functional assays | Univariable: Univariable: high TIPARP associated with worse OS, PFS, DSS, DFI (p&lt;0.05) | Validation: Yes (multi-level validation: TCGA + scRNA + MR + functional assays) | Validation cohort: No independent external cohort (but MR + experimental validation performed)  ||  CONFOUNDING: Multivariable result: Multivariable: TIPARP independent prognostic factor (adjusted for age, sex, grade, stage); included in nomogram (C-index=0.606) | Adjusted covariates: Age, sex, tumor grade, stage, pN stage</t>
  </si>
  <si>
    <t>Statistical methods: Differential expression analysis; LASSO regression; survival-SVM; survival analysis; scRNA-seq cell-type mapping; functional assays | Univariable: High BM-signature risk associated with poor prognosis; SPP1+ TAMs linked to tumor progression | Validation: Yes (multi-cohort validation + experimental validation of ITGB6) | Validation cohort: TCGA + GEO cohorts + scRNA-seq datasets + experimental validation  ||  CONFOUNDING: Multivariable result: Yes (signature constructed and validated across cohorts) | Adjusted covariates: Not clearly reported</t>
  </si>
  <si>
    <t>Statistical methods: Univariate Cox + LASSO + multivariable Cox + Kaplan-Meier + ROC + DCA | Univariable: High hypoxia → poor survival, immunosuppression, chemotherapy resistance | Validation: YES → external validation (ICGC cohorts) | Validation cohort: PACA-CA &amp; PACA-AU  ||  CONFOUNDING: Multivariable result: YES → hypoxia score independent prognostic factor | Adjusted covariates: Adjusted for clinicopathologic variables (age, TNM, etc.)</t>
  </si>
  <si>
    <t>Statistical methods: Univariable + multivariable Cox + ML models (117 combinations) | Univariable: High CSCLPI → worse survival, high stemness, immune evasion | Validation: YES (GEO + CPTAC) | Validation cohort: External cohorts validated  ||  CONFOUNDING: Multivariable result: YES (independent prognostic index) | Adjusted covariates: Adjusted (clinical covariates in Cox)</t>
  </si>
  <si>
    <t>Statistical methods: Univariable + multivariable Cox, LASSO, KM, ROC | Univariable: High RS associated with poorer OS, higher TMB, immune-microenvironment differences | Validation: YES | Validation cohort: GEO merged validation cohort  ||  CONFOUNDING: Multivariable result: YES (RS independent in multivariable Cox) | Adjusted covariates: Stage_N and RS in nomogram</t>
  </si>
  <si>
    <t>Statistical methods: Differential expression analysis; Kaplan-Meier survival; multivariate Cox regression; ROC analysis; GO/KEGG enrichment; TMB and immune infiltration analyses | Univariable: High-risk group had worse survival; LINC00900 associated with favorable prognosis, AC078820.1 with poor prognosis | Validation: Partial validation | Validation cohort: TCGA model plus human pancreatic cancer tissue validation by qRT-PCR  ||  CONFOUNDING: Multivariable result: Yes, multivariate Cox model used and authors state LINC00900 and AC078820.1 were identified as independent prognostic biomarkers | Adjusted covariates: Not clearly detailed in excerpt</t>
  </si>
  <si>
    <t>Statistical methods: Limma DEG analysis, Kaplan-Meier, multivariable Cox regression, stepwise regression, nomogram construction, ROC, DCA, GSEA, pathway activity inference (decoupleR), correlation analysis | Univariable: Multiple DEGs (22 genes) showed significant association with survival in Kaplan-Meier analysis | Validation: Yes | Validation cohort: GSE79668 external validation cohort; multiple GEO datasets; single-cell datasets for biological validation  ||  CONFOUNDING: Multivariable result: Yes – DCBLD2, OCIAD2, SAMD9 identified as independent prognostic biomarkers in multivariable Cox model (along with age and lymph node metastasis) | Adjusted covariates: Age, lymph node metastasis (LNM), and gene expression variables</t>
  </si>
  <si>
    <t>Mapping confidence</t>
  </si>
  <si>
    <t>high (biomarker text match 1.00)</t>
  </si>
  <si>
    <t>authoritative (recorded at transfer)</t>
  </si>
  <si>
    <t>Design: Retrospective single-center cohort study of surgically resected PDAC patients | Source: Hirosaki University Hospital, Japan (2014–2019); supplementary public correlation analysis using TCGA-PAAD/LinkedOmics | N total: 117 | Stage: Resected PDAC; staged according to 8th edition UICC TNM; mixed stages I–IV, with stage III | Population: Human FFPE PDAC surgical specimens from 117 consecutive patients with type 2 diabetes status classified as non-DM, short-DM (&lt;3 years), and long-DM (≥3 years); histopatho</t>
  </si>
  <si>
    <t>Omics: Epigenetics + lncRNA expression + proteomics + immunohistochemistry | Platform: Methylation-specific PCR for MEG3 promoter in FFPE DNA; RT-qPCR for MEG3 expression; label-free LC-MS/MS proteomics using nanoLC Eksigent 400 coupled to TripleTOF 6600 in DIA/SWATH mode with | Biomarker: MEG3 promoter methylation, MEG3 lncRNA expression, F11R protein expression, and combined double-positive phenotype (MEG3 methylation + F11R-high) | Cut-off: Long-DM defined as DM duration ≥3 years; F11R-high defined as IHC total score ≥5; proteomic DE threshold |fold</t>
  </si>
  <si>
    <t>Multivariable result: Independent poor prognostic factors in multivariable Cox analysis: no adjuvant chemotherapy HR/RR 3.397 (95% CI 1.881–6.137, P&lt;0.001); CA19-9 ≥200 U/mL HR/RR 1.911 (95% CI 1.167–3.128, P&lt;0.05); stage III/IV HR/ | Adjusted covariates: Adjuvant chemotherapy, CA19-9, stage, tumor differentiation (PD), and double-positive biomarker status included in final multivariable model; long-DM was not retained bec</t>
  </si>
  <si>
    <t xml:space="preserve">Statistical methods: Student’s t test or Mann-Whitney U test for continuous variables; chi-square test; ANOVA with post hoc multiple comparison tests; Pearson correlation; Kaplan-Meier survival analysis with log-rank test; Cox prop | Univariable: Significant adverse factors for CSS in univariable analysis: no adjuvant chemotherapy (17 vs 38 months, P&lt;0.01), CA19-9 ≥200 (22 vs 38 month | Validation: Partial only; no true external survival validation. Internal biomarker-survival analyses plus external public- | Validation cohort: TCGA-PAAD / LinkedOmics used only for correlation between MEG3 methylation and expression and inverse correlation between MEG3 and F11R; no </t>
  </si>
  <si>
    <t>Omics: Proteomics | Platform: DIA mass spectrometry on FFPE tissue + immunohistochemistry validation | Biomarker: UFM1 protein expression | Cut-off: Median percentage of UFM1-positive cells by IHC (43.8%)</t>
  </si>
  <si>
    <t>Omics: Transcriptomics (RNA-seq), genomic variation (SNV, CNV), proteomic validation, functional assays | Platform: RNA-seq datasets (TCGA, GEO), CPTAC proteomics, qRT-PCR, Western blot | Biomarker: UPRmt-related mitochondrial gene risk score (MRS) based on 3 genes: CAT, CEBPB, PRKN | Cut-off: Median MRS value and optimal cutoff using survminer</t>
  </si>
  <si>
    <t>Statistical methods: Univariate Cox regression, LASSO regression, Random Survival Forest (RSF), XGBoost machine learning, multivariable Cox regression, Kaplan–Meier survival analysis, ROC curves (AUC), GSVA, immune infiltration alg | Univariable: 14 MRG genes associated with worse OS in univariate Cox (p &lt; 0.05) | Validation: yes | Validation cohort: GSE224564 and CPTAC-PDAC cohorts</t>
  </si>
  <si>
    <t>Omics: Transcriptomics + machine learning + multi-omics functional analysis | Platform: Multiple machine learning algorithms (LASSO, Cox regression combinations); risk modeling; immune infiltration analysis; in vitro assays (EdU, colony formation, wound healing) | Biomarker: Lactate Metabolism-Related Gene Signature (LMRGS) | Cut-off: Risk score derived from machine learning model; stratification using median/optimal cutoff</t>
  </si>
  <si>
    <t>Design: bulk RNA-seq and single-cell RNA-seq with experimental validation | Source: TCGA-PAAD, GTEx pancreas, GEO (GSE71729, GSE34153), scRNA-seq datasets (GSE154778, GSE197177), ICGC PACA-AU cohort | N total: ~433 patients (178 TCGA + 255 ICGC validation) | Stage: Pancreatic cancer / pancreatic adenocarcinoma (stage not fully specified) | Population: Human PDAC transcriptomic cohorts with clinical survival data; additional normal pancreatic tissues from GTEx</t>
  </si>
  <si>
    <t>N total: ~433 patients (178 TCGA + 255 ICGC validation) | N analysed: 178 TCGA training cohort; 255 ICGC validation cohort</t>
  </si>
  <si>
    <t>Omics: Transcriptomics | Platform: Bulk RNA-seq, microarray datasets, single-cell RNA-seq integration | Biomarker: Six-gene PCLM-BM signature: COL7A1, ITGA6, ITGA7, ITGB5, ITGB7, NTN4 | Cut-off: Median risk score</t>
  </si>
  <si>
    <t>Primary outcome: Overall survival (OS) | Secondary: Immune infiltration, TMB, chemotherapy sensitivity, immunotherapy prediction, pathway enrichment</t>
  </si>
  <si>
    <t>Multivariable result: Multivariate Cox confirmed risk score as independent prognostic factor | Adjusted covariates: Age, TNM stage, tumor grade</t>
  </si>
  <si>
    <t>Statistical methods: WGCNA, differential expression analysis, machine learning (Lasso + Random Survival Forest), multivariate Cox regression, Kaplan-Meier survival analysis, ROC analysis, PCA, tSNE, GO/KEGG enrichment, GSEA, GSVA,  | Univariable: All six genes significant in univariate Cox (p&lt;0.05) | Validation: yes | Validation cohort: External validation in ICGC PACA-AU cohort</t>
  </si>
  <si>
    <t>Omics: Multi-omics (transcriptomics, proteomics, phosphoproteomics, epigenomics) | Platform: Bulk RNA-seq/microarray, proteomics, phosphoproteomics, DNA methylation, IHC, western blot, cell functional assays | Biomarker: MCMBP | Cut-off: Generally median expression / subgroup stratification; Cox used continuous log2-transformed MCMBP expression</t>
  </si>
  <si>
    <t>Multivariable result: MCMBP remained an independent prognostic factor in multivariate Cox in both TCGA and CPTAC cohorts | Adjusted covariates: TCGA multivariable model included clinicopathologic factors such as T stage, N stage, tumor grade; nomogram incorporated age, tumor grade, tumor stage, and MCMBP expressi</t>
  </si>
  <si>
    <t>Statistical methods: Differential expression (limma), Kaplan-Meier, log-rank test, univariate and multivariate Cox regression, nomogram, calibration curves, time-dependent ROC, DCA, GO/KEGG/GSEA, STRING PPI, Pearson/Spearman correl | Univariable: In TCGA, MCMBP significantly associated with poor OS in univariate Cox; in CPTAC also significantly associated with worse OS | Validation: Yes | Validation cohort: Internal validation across TCGA/CPTAC/GEO datasets; moderate external performance in CPTAC; additional validation by tissue microarray and c</t>
  </si>
  <si>
    <t>Design: Retrospective multi-omics bioinformatic study with experimental validation (in vitro and in vivo) | Source: TCGA-PAAD, GEO cohorts, mutation datasets, single-cell RNA-seq datasets | N total: ~170–180 TCGA PAAD patients plus additional GEO cohorts | Stage: Mixed PDAC stages | Population: Human pancreatic ductal adenocarcinoma patients from public genomic cohorts with transcriptomic, mutation and clinical survival data; additional experimental validation i</t>
  </si>
  <si>
    <t>Omics: Transcriptomics + mutational analysis + single-cell RNA-seq | Platform: TCGA RNA-seq, WES mutation analysis, GEO RNA-seq datasets, scRNA-seq platforms with Seurat pipeline | Biomarker: APOBEC mutagenesis-related risk score (AMrs) derived from APOBEC-associated genes; APOBEC1 identified as key driver gene | Cut-off: Median risk score used for stratification</t>
  </si>
  <si>
    <t>Statistical methods: Differential expression analysis, univariate Cox regression, LASSO Cox regression, Kaplan-Meier survival analysis, multivariate Cox regression, immune infiltration analysis (CIBERSORT), pathway enrichment (GSEA | Univariable: High APOBEC mutagenesis score associated with worse survival | Validation: Yes | Validation cohort: Independent GEO cohorts and experimental validation models</t>
  </si>
  <si>
    <t>Design: Experimental translational study combining bioinformatics, human tissue analysis and mouse models | Source: TCGA + GEO datasets + human PDAC tissue microarray | N total: 25 human PDAC tissues (IHC) + public datasets | Stage: Mixed PDAC stages | Population: Human PDAC tissues, PDAC cell lines, mouse PDAC models</t>
  </si>
  <si>
    <t>N total: 25 human PDAC tissues (IHC) + public datasets | N analysed: Not clearly specified</t>
  </si>
  <si>
    <t>Omics: Transcriptomics + proteomics validation | Platform: TCGA/GEO RNA-seq, immunohistochemistry (IHC), RT-qPCR, Western blot, mouse models | Biomarker: JUP (junction plakoglobin) and FOXM1-JUP axis | Cut-off: Not clearly defined (dataset-based grouping)</t>
  </si>
  <si>
    <t>Primary outcome: Overall survival | Secondary: Tumor growth, metastasis, EMT, chemotherapy resistance</t>
  </si>
  <si>
    <t>Multivariable result: JUP remained an independent prognostic factor in multivariate analysis | Adjusted covariates: Age, disease stage, treatment response and other clinical factors</t>
  </si>
  <si>
    <t>Statistical methods: Kaplan-Meier survival analysis, Cox regression, correlation analysis, functional assays, animal experiments | Univariable: High JUP associated with worse overall survival | Validation: No external validation cohort | Validation cohort: —</t>
  </si>
  <si>
    <t xml:space="preserve">Design: Retrospective bioinformatic transcriptomic study with experimental validation | Source: TCGA-PAAD, GTEx, GEPIA2, TISCH2, HPA, GDSC/OncoPredict | N total: 179 | Stage: Mixed / not stage-restricted | Population: Patients with pancreatic adenocarcinoma (PAAD) from TCGA with transcriptomic and clinical survival data; plus normal pancreatic tissues from GTEx; additional human tumor </t>
  </si>
  <si>
    <t>N total: 179 | N analysed: 179 for main TCGA survival analyses; smaller numbers for IHC human tissues and cell-line assays</t>
  </si>
  <si>
    <t>Omics: Transcriptomics with complementary single-cell and protein-level validation | Platform: TCGA RNA-seq (normalized to TPM), GTEx RNA-seq, TISCH2 single-cell RNA-seq, HPA/IHC, qPCR, Western blot | Biomarker: ALDH family members; key prognostic genes identified: ALDH1L1, ALDH3A1, ALDH3B1, ALDH5A1 | Cut-off: Median expression cutoff; also optimal cutoff using surv_cutpoint</t>
  </si>
  <si>
    <t>Primary outcome: Overall survival (OS) | Secondary: KRAS mutation association, TMB, GO/KEGG pathways, immune infiltration, ESTIMATE scores, chemotherapy sensitivity prediction, tissue/cell-line expressi</t>
  </si>
  <si>
    <t>Multivariable result: Multivariate Cox regression supported prognostic relevance of ALDH1L1, ALDH3A1, ALDH3B1, ALDH5A1 | Adjusted covariates: Not clearly fully specified in the article text excerpt; multivariable model appears to include the ALDH candidates, but exact full covariate list should be checked in fu</t>
  </si>
  <si>
    <t>Statistical methods: Kaplan–Meier analysis, multivariate Cox regression, GEPIA2 expression analysis, maftools/TMB, DESeq2, GO/KEGG enrichment, ESTIMATE, CIBERSORT, OncoPredict, Wilcoxon test, IHC, qPCR, Western blot | Univariable: High ALDH1L1, ALDH3A1, ALDH3B1 and low ALDH5A1 were associated with worse OS | Validation: Yes, but mainly internal/biological rather than external clinical validation | Validation cohort: GEPIA2 normal comparison, TISCH2 single-cell data, HPA, human IHC samples, pancreatic cancer cell lines (qPCR/Western blot)</t>
  </si>
  <si>
    <t>Omics: Bulk RNA-seq; scRNA-seq; RNA-seq; protein validation | Platform: TCGA/GEO/GTEx; Seurat/Harmony/Monocle3/CellChat; Illumina RNA-seq; RT-qPCR; WB; IHC | Biomarker: EFFscore (ADAM9, P2RY6, CD36); P2RY6 | Cut-off: Median EFFscore; IRS ≥6 vs &lt;6</t>
  </si>
  <si>
    <t xml:space="preserve">Omics: Bulk transcriptomics, immunogenomic analyses, limited experimental validation | Platform: WGCNA, ssGSEA/GSVA, univariate Cox, LASSO regression, Kaplan-Meier, ROC, ESTIMATE, CIBERSORT, xCell, oncoPredict/GDSC2, qPCR, IHC from HPA, CCK-8, EdU, colony formation assays | Biomarker: ICD-related 11-gene hub signature (MSN, NOTCH2, CHST11, C1QB, CELF2, CD1D, IL10RA, ADA2, ARRB2, FYN, AJM1); mechanistic focus on AJM1 | Cut-off: Median signature score used for risk stratification; median gene expression used in KM screening of candidate </t>
  </si>
  <si>
    <t xml:space="preserve">Multivariable result: Signature score remained independently associated with prognosis in multivariate Cox analysis; p &lt; 0.05 reported | Adjusted covariates: Clinical variables including tumor stage, age, sex, tumor status, and histological subtype were considered; exact final multivariable covariate set not fully detailed in </t>
  </si>
  <si>
    <t>Statistical methods: Wilcoxon rank-sum test, Kruskal-Wallis test, Pearson correlation, univariate and multivariate Cox regression, LASSO, Kaplan-Meier, ROC, Benjamini-Hochberg correction, ssGSEA, CIBERSORT, xCell, ESTIMATE, Spearma | Univariable: Low signature scores were significantly associated with longer overall survival in both training and validation cohorts; several individual  | Validation: Yes; external validation in GSE57495, internal AJM1 qPCR validation, HPA IHC validation, and in vitro function | Validation cohort: GSE57495 external cohort, 33 paired internal tissues, HPA protein data, IMvigor210 used as surrogate immunotherapy dataset</t>
  </si>
  <si>
    <t>Omics: Transcriptomics + functional validation | Platform: RNA-seq, qPCR, western blot, flow cytometry, immunohistochemistry | Biomarker: Four-TF ER stress-related signature (STAT1, IRF6, NRF1, RXRA); key gene IRF6 | Cut-off: Derived from LASSO/multivariable Cox model</t>
  </si>
  <si>
    <t>Design: Multi-omics bioinformatic analysis with experimental validation (retrospective public-cohort study + institutional tissue validation + in vitro functi | Source: TCGA-PAAD; GEO: GSE62452, GSE183795; institutional cohort from Affiliated Hospital of Nantong University | N total: TCGA expression: 182 samples (178 tumor + 4 normal); TCGA mutation: 166 tumor samples from | Stage: Mixed clinical stages; TCGA included stage I–IV; institutional cohort mainly stage I/II (1 | Population: Human pancreatic cancer / pancreatic adenocarcinoma patients from public transcriptomic cohorts and 15 paired surgical specimens; additional in vitro validation in MiaPaC</t>
  </si>
  <si>
    <t>Omics: Transcriptomics, clinicopathologic survival data, somatic mutation data, immune deconvolution, predicted drug sensitivit | Platform: RNA-seq (TCGA), microarray (GEO, GPL6244 annotation), IHC, qRT-PCR, Western blot, CCK-8, EdU, Transwell, wound healing | Biomarker: PLAAT2; additionally an 11-gene PLAAT2-derived prognostic signature (TEKT2, GALNT16, NACAD, HMGA2, RIC3, ARNT2, SLC16A11, CA8, TMEM139, NT5M, ZNF488) | Cut-off: Median PLAAT2 expression for high/low grouping; median risk score for high-/low-risk groups; DEGs defined by |</t>
  </si>
  <si>
    <t>Statistical methods: DESeq2 differential expression; Kaplan–Meier with log-rank; univariate and multivariate Cox regression; LASSO-Cox (glmnet); ROC/AUC; GSEA; GO/KEGG; CIBERSORT; ESTIMATE; oncoPredict; Pearson/Spearman correlation | Univariable: High PLAAT2 associated with worse OS in KM analysis (P=0.003); univariate Cox HR 1.86 (95% CI 1.23–2.81), P=0.004 | Validation: Yes, both external and experimental | Validation cohort: External transcriptomic validation in GSE62452 and GSE183795; internal experimental validation in 15 paired human tissues and pancreatic can</t>
  </si>
  <si>
    <t>Design: Retrospective integrative single-cell transcriptomic and functional-genomics study | Source: scRNA-seq datasets: Peng et al. (CRA001160), Werba et al. (GSM6204109); DepMap 24Q4 Chronos CRISPR dependency; CCLE transcriptomics; PRISM drug-response; TCGA-PAAD bulk RNA-seq for | N total: 77,155 malignant cells from 42 tumors for scRNA-seq analysis; 42 tumors total | Stage: Mixed PDAC specimens: untreated primary tumors, post-chemotherapy tumors, and liver metast | Population: Human PDAC malignant cells from two independent scRNA-seq cohorts; includes primary pancreatic tumors and liver metastases; clinical bulk cohort used for survival correla</t>
  </si>
  <si>
    <t xml:space="preserve">Omics: Primarily transcriptomics (single-cell + bulk); integrated with functional genomics and pharmacogenomics | Platform: scRNA-seq; bulk RNA-seq; CRISPR-Cas9 dependency profiling; PRISM drug-response screening | Biomarker: No single-gene biomarker; four adaptive transcriptional modules: IGE, SAT, IL2, MPC | Cut-off: For TCGA-PAAD Kaplan-Meier, module activity z-scores with optimal cut points chosen by maxstat; multivariable </t>
  </si>
  <si>
    <t>Statistical methods: Pearson gene-gene correlation; divergent-edge analysis; Leiden clustering; Harmony integration; ALRA imputation; GO enrichment; ssGSEA; Spearman correlation with Chronos and PRISM; Kaplan-Meier with log-rank/ma | Univariable: SAT-high tumors showed poorer survival; MPC-high tumors showed adverse trend; combined SAT+MPC defined a poor-prognosis stress-immune-invasi | Validation: Yes, but functional/clinical cross-validation rather than classic external biomarker validation | Validation cohort: Independent validation layers included DepMap CRISPR dependency data, PRISM drug-response data, and TCGA-PAAD bulk RNA-seq clinical cohort</t>
  </si>
  <si>
    <t>Design: Retrospective translational biomarker study integrating immunohistochemistry, bulk RNA-seq, single-cell RNA-seq, and limited stromal immune validation | Source: Australian PDAC tissue microarray cohort (APGI Bioresource, n=74 PDAC; 14 precursor lesions), serial FFPE sections from Royal Prince Alfred Hospital (n=10), ICGC PACA-AU (n=97), IC | N total: 74 PDAC in IHC prognostic cohort; 316 human bulk RNA-seq samples before exclusions; 10 FFP | Stage: Mixed PDAC stages, predominantly resected disease; TMA cohort included stages IA–IV | Population: Australian human PDAC patients in resected tissue cohort, plus international human transcriptomic PDAC cohorts, mouse PDAC tumors, and human single-cell PDAC samples</t>
  </si>
  <si>
    <t>N total: 74 PDAC in IHC prognostic cohort; 316 human bulk RNA-seq samples before exclusions; 10 FFPE validation cases; 24 scRNA-s | N analysed: 74 in main TMA prognostic analysis; 316 human bulk RNA-seq samples analyzed after excluding non-PDAC/missing clinical data; 10 serial FFPE samples for immune IHC trend validation; 24 human scRNA-seq s</t>
  </si>
  <si>
    <t>Omics: Proteomics-by-IHC plus transcriptomics (bulk RNA-seq and scRNA-seq) with immune deconvolution and pathway analysis | Platform: IHC H-score staining (MSLN, CD3, CD8, CD68); bulk RNA-seq realignment and count generation (STAR, featureCounts, DESeq2, ComBat-seq); scRNA-seq analysis in Seurat/MSLN-based cell-state profi | Biomarker: MSLN (mesothelin) expression at protein and transcript levels | Cut-off: IHC cutoff determined by maximally selected rank statistic (H-score = 62) for survival; transcriptomic stratif</t>
  </si>
  <si>
    <t>Primary outcome: Relapse-free survival (RFS) in Australian TMA cohort | Secondary: Overall survival in transcriptomic cohorts, clinicopathological associations, immune pathway enrichment, tumor-reactive T-cell signature scores, immun</t>
  </si>
  <si>
    <t>Multivariable result: Multivariable Cox for RFS adjusted for age, sex, and tumor stage showed non-significant trend favoring MSLN-high tumors (HR 0.618, 95% CI 0.332–1.147, p=0.127); no significant OS/RFS association in RNA-seq coho | Adjusted covariates: Age, sex, and tumor stage</t>
  </si>
  <si>
    <t>Statistical methods: Dual-pathologist IHC scoring; Kaplan-Meier; log-rank test; univariate and multivariable Cox regression; Mann-Whitney U; chi-squared test; DESeq2 differential expression; GO over-representation analysis; GSVA tu | Univariable: Univariate Cox: MSLN-high protein expression associated with reduced hazard for relapse-free survival (HR 0.571, 95% CI 0.343–0.951, p=0.031 | Validation: Partial validation only | Validation cohort: Biological validation across independent human and mouse transcriptomic datasets plus exploratory FFPE immune staining cohort; no formal ind</t>
  </si>
  <si>
    <t>Omics: Single-cell transcriptomics + bulk RNA-seq + epigenomics (ATAC-seq) + proteomics + metabolic profiling + functional geno | Platform: scRNA-seq clustering (UMAP), lineage tracing, genetic perturbation (Ly6d knockout/overexpression), TurboID proximity proteomics, epigenetic profiling, metabolic assays (OXPHOS), clinical coh | Biomarker: LY6D (stem-like gastric-like cell state marker) | Cut-off: Expression-based stratification (cutoff not explicitly defined); functional comparison via genetic perturbatio</t>
  </si>
  <si>
    <t>Omics: Transcriptomics (bulk RNA-seq) and single-cell transcriptomics (scRNA-seq) | Platform: Bulk RNA-seq (TCGA, GTEx); GEO microarray dataset GSE28735; scRNA-seq dataset GSE212966 | Biomarker: Disulfidptosis-related gene (DRG) signature; key genes: RPN1, PML; model genes: NDUFA11, MYH14, TRIP6, ACTN1, ANP32E, PML, CD2AP, RPN1 | Cut-off: Median risk score (39.53) from training cohort</t>
  </si>
  <si>
    <t>Omics: Transcriptomics + single-cell RNA-seq + mutational profiling + immune deconvolution + pathway analysis | Platform: Bioinformatics pipeline: PCA and K-means clustering for subtyping; LASSO Cox regression for PRGS construction; CIBERSORTx for immune infiltration; scRNA trajectory inference; cell–cell commu | Biomarker: Palmitoylation-related gene signature (PRGS, 7 genes: DCBLD2, CXCL5, ASPH, LAMC2, KRT6A, TOP2A, NPNT); upstream regulators: zDHHC family (palmitoyltra | Cut-off: Risk score derived from LASSO-Cox model; patients stratified into high vs low risk using median or optimal cut</t>
  </si>
  <si>
    <t>Statistical methods: Survival analysis (Kaplan-Meier, log-rank test); LASSO Cox regression; PCA clustering; CIBERSORTx immune deconvolution; scRNA trajectory analysis; enrichment analyses (GO/KEGG/GSEA) | Univariable: High PRGS risk group associated with significantly worse survival and immunosuppressive tumor microenvironment; zDHHC-high subtype also show | Validation: Yes (external validation across multiple GEO/TCGA cohorts) | Validation cohort: Multiple independent GEO cohorts and TCGA-PAAD; validation across datasets rather than a single external cohort</t>
  </si>
  <si>
    <t>Design: Retrospective multi-cohort transcriptomic bioinformatics study with internal validation, single-cell annotation, and in vitro functional validation | Source: TCGA + ICGC (PACA-AU) merged cohort with ComBat batch correction; UCSC Xena CNV; GEO scRNA-seq GSE154778; HPA; in vitro experiments in MIA PaCa-2 and PANC-1 | N total: 269 | Stage: Pancreatic cancer, predominantly PDAC; stage spectrum included, not restricted to one stag | Population: Patients with pancreatic cancer from public bulk transcriptomic cohorts with survival data; additional scRNA-seq from 10 primary and 6 liver metastatic samples; functiona</t>
  </si>
  <si>
    <t>Omics: Bulk transcriptomics, CNV, scRNA-seq, immunoinformatics, mutation profiling, functional assays | Platform: RNA-seq microarray-style bulk expression integration; Seurat/Harmony for scRNA-seq; CIBERSORT; GSVA/GSEA; HPA IHC; in vitro ELISA/WB/CCK8/Transwell | Biomarker: 7-gene SASP prognostic signature: ANGPTL4, DKK1, EREG, IGFBP3, IL18, MMP13, PLAU; plus SASP molecular subtypes | Cut-off: LASSO Cox with 10-fold cross-validation; median/model-derived risk score for risk grouping; consensus clusteri</t>
  </si>
  <si>
    <t xml:space="preserve">Multivariable result: Risk score was confirmed as an independent prognostic factor in multivariable Cox regression | Adjusted covariates: Age, sex, pathological grade, TNM stage, and SASP cluster were assessed; exact final adjustment set beyond reported clinicopathologic variables not fully detailed in the </t>
  </si>
  <si>
    <t>Statistical methods: ConsensusClusterPlus, Kaplan-Meier/log-rank, univariate Cox, multivariable Cox, LASSO Cox, ROC/timeROC, PCA, GSVA, GSEA, limma DEG, GO/KEGG enrichment, CIBERSORT, Spearman correlation, nomogram analysis, ELISA, | Univariable: 33 SASP genes were significantly associated with prognosis by univariate Cox; SASP cluster B had significantly worse OS than cluster A; high | Validation: yes | Validation cohort: Internal training/test split from merged TCGA-ICGC cohort; biological support from GSE154778 single-cell dataset; experimental validation in</t>
  </si>
  <si>
    <t>Omics: Bulk transcriptomics + single-cell RNA-seq + spatial transcriptomics + mutation data | Platform: RNA-seq / microarray datasets; bioinformatic integration in R; scRNA-seq (Scanpy / SCVI); spatial transcriptomics (Seurat) | Biomarker: SEMA3 family genes; 9-gene prognostic signature derived from SEMA3-related DEGs; key driver SEMA3C | Cut-off: Median risk score derived from LASSO-Cox model</t>
  </si>
  <si>
    <t>Statistical methods: Consensus clustering, PCA, Kaplan–Meier survival analysis, log-rank test, univariate Cox regression, LASSO-Cox regression, ROC curves, ssGSEA immune infiltration, GO/KEGG enrichment, GSVA, nomogram modelling, C | Univariable: Univariate Cox identified 992 prognosis-related DEGs associated with survival | Validation: yes | Validation cohort: External validation cohort GSE183795 (n=134)</t>
  </si>
  <si>
    <t>Omics: Transcriptomics | Platform: RNA-seq (TCGA/GTEx) and microarray (GEO validation datasets) | Biomarker: Six-gene mitophagy-related signature (PAPPA, NBPF12, CXCL11, CKLF-CMTM1, CCDC6, AHNAK) | Cut-off: Median risk score</t>
  </si>
  <si>
    <t>Design: Retrospective transcriptomic prognostic signature study with internal validation and partial in vitro functional validation | Source: TCGA-PAAD; GeneCards for ICD-related genes; GEPIA/GTEx used for additional expression comparison of LINC00705 | N total: 185 TCGA samples total (181 tumor, 4 normal) | Stage: Predominantly early-stage resected disease; Stage I-II majority, few Stage III-IV cases | Population: Human PAAD cases from TCGA with transcriptomic, mutation, clinical, and survival data; additional in vitro validation in PANC-1 and MIAPaCa-2 cell lines</t>
  </si>
  <si>
    <t>N total: 185 TCGA samples total (181 tumor, 4 normal) | N analysed: 178 PAAD cases with survival data (89 training, 89 testing)</t>
  </si>
  <si>
    <t>Omics: Transcriptomics (lncRNA-focused) + functional cell assays | Platform: TCGA bulk RNA-seq/bioinformatic analysis; qPCR, CCK-8, EdU, Transwell, wound healing assays for LINC00705 | Biomarker: Six ICD-associated lncRNA prognostic signature: ZEB2-AS1, AC099792.1, LINC01091, LINC02613, AC005304.3, LINC00705 | Cut-off: Median risk score</t>
  </si>
  <si>
    <t>Primary outcome: Overall survival (OS) | Secondary: Immune infiltration, immune checkpoint expression, TMB, pathway enrichment, predicted drug sensitivity, functional effects of LINC00705 on proliferati</t>
  </si>
  <si>
    <t>Multivariable result: Multivariate Cox showed risk score remained an independent prognostic factor; N stage and risk score were independent predictors of OS | Adjusted covariates: Age, gender, stage, T stage, N stage</t>
  </si>
  <si>
    <t>Statistical methods: Pearson correlation, differential expression analysis, univariate Cox, LASSO, multivariate Cox, Kaplan-Meier analysis, time-dependent ROC, PCA, GO/KEGG/GSEA, ssGSEA, CIBERSORT, TMB analysis, nomogram, calibrati | Univariable: Univariate Cox identified candidate ICD-related lncRNAs associated with OS; high-risk group had significantly worse OS | Validation: yes | Validation cohort: Internal split-sample validation (training set n=89; test set n=89); no truly external independent cohort</t>
  </si>
  <si>
    <t>Omics: Transcriptomics | Platform: Bulk RNA-seq + single-cell RNA-seq | Biomarker: 11-gene ITH-related prognostic signature | Cut-off: Median risk score for prognostic model; optimal cutoff used initially for ITH score grouping</t>
  </si>
  <si>
    <t>Statistical methods: DEPTH2 ITH scoring, differential expression analysis (limma), univariate Cox regression, 101 machine-learning model combinations, LASSO, multivariate Cox, Kaplan-Meier survival analysis, time-dependent ROC, nom | Univariable: 302 ITH-associated genes significantly associated with OS by univariate Cox; high-risk group had significantly worse OS | Validation: Yes | Validation cohort: External validation in GEO bulk cohort GSE62452; biological support from scRNA-seq dataset GSE212966</t>
  </si>
  <si>
    <t>Design: Retrospective bioinformatics study with external transcriptomic validation and in vitro functional validation | Source: TCGA-PAAD, GTEx pancreas, GEO (GSE15471, GSE28735, GSE85916), FerrDb, HPA | N total: 551 | Stage: Mixed / not clearly restricted by stage | Population: Patients with pancreatic adenocarcinoma/PDAC from public datasets; TCGA-PAAD included 178 tumor and 4 normal samples with prognostic data for 152 patients; external GEO c</t>
  </si>
  <si>
    <t>Omics: Transcriptomics | Platform: Bulk RNA-seq / microarray public datasets; in vitro assays | Biomarker: Ferroptosis-related 3-gene signature (NOTCH2, KRT18, H1-2); key single biomarker: NOTCH2 | Cut-off: Median risk score for signature; median NOTCH2 expression for biomarker analyses</t>
  </si>
  <si>
    <t>Statistical methods: Differential expression analysis, univariate Cox, LASSO, multivariable Cox, Kaplan–Meier, PCA, ROC, nomogram, GO/KEGG, GSEA, ssGSEA, CIBERSORT, ESTIMATE, TIDE, Wilcoxon, Spearman correlation, t-test/ANOVA, West | Univariable: Univariate Cox identified age and risk score as associated with OS; NOTCH2 associated with poor OS in TCGA and validation cohorts | Validation: Yes | Validation cohort: External validation in GSE28735 and GSE85916 for signature; GSE15471 for diagnostic expression validation; GSE28735 for NOTCH2 survival vali</t>
  </si>
  <si>
    <t>Design: Retrospective bioinformatic multi-omics study with experimental validation | Source: scRNA-seq: GSE212966; bulk RNA-seq: TCGA-PDAC + GTEx; external GEO cohorts: GSE62452, GSE57495; IHC cohort from Fudan University Shanghai Cancer Center | N total: scRNA-seq from 6 PDAC samples; TCGA-PDAC 179 tumors + 171 normal (after TCGA+GTEx merge fo | Stage: Mixed PDAC stages; exact stage restriction not specified | Population: Human PDAC samples from public transcriptomic cohorts, plus 25 human PDAC tissues for IHC; cell-line validation in SW1990 and PATU-8988T</t>
  </si>
  <si>
    <t>N total: scRNA-seq from 6 PDAC samples; TCGA-PDAC 179 tumors + 171 normal (after TCGA+GTEx merge for DEG analysis); IHC 25 PDAC t | N analysed: scRNA-seq: 30,483 cells after QC; TCGA/GEO survival cohorts analyzed after filtering missing follow-up; exact final combined patient count not clearly stated</t>
  </si>
  <si>
    <t>Omics: Single-cell RNA-seq + bulk RNA-seq | Platform: GEO/TCGA/GTEx transcriptomic platforms; Seurat/Harmony/AUCell/CIBERSORT/GSVA; IHC; qPCR; IF for γ-H2AX and 53BP1; EdU; apoptosis/cell-cycle assays | Biomarker: 16-gene DNA damage and repair-related prognostic risk score model; key experimental gene: LY6D | Cut-off: Median risk score for model stratification; median gene expression for individual gene KM grouping; AUCell thr</t>
  </si>
  <si>
    <t>Primary outcome: Overall survival (OS) / prognosis prediction | Secondary: Immune infiltration, immune checkpoint expression, drug sensitivity (IC50), immunotherapy response, DDR biology, proliferation/apoptosis/cell cycle</t>
  </si>
  <si>
    <t>Multivariable result: The risk score was reported as an independent predictor of prognosis in multivariable Cox analysis | Adjusted covariates: Age and stage explicitly mentioned; text says multivariable Cox on clinical characteristics including age and stage</t>
  </si>
  <si>
    <t>Statistical methods: Differential expression with limma; univariate Cox; LASSO regression; Kaplan–Meier survival; ROC/AUC; multivariable Cox; CIBERSORT; oncoPredict; GSVA/GSEA; Wilcoxon/Kruskal–Wallis | Univariable: Univariate Cox identified prognosis-related genes from DDR-active markers; high expression of multiple selected genes associated with worse  | Validation: yes | Validation cohort: Internal training: TCGA-PDAC; external validation: GSE62452 and GSE57495</t>
  </si>
  <si>
    <t>Omics: Transcriptomics | Platform: Bulk RNA-seq/public transcriptomic cohorts; in silico TME deconvolution; no proteomics | Biomarker: STING signaling pathway-derived 6-gene prognostic signature: DTX4, IFI16, MAVS, PRKDC, ZDHHC1, IFIT2 | Cut-off: Median risk score 1.476 for high/low risk grouping</t>
  </si>
  <si>
    <t>Statistical methods: DESeq2, GO/KEGG enrichment, STRING/Genemania PPI, univariate Cox, LASSO Cox, stepwise multivariable Cox, Kaplan-Meier, ESTIMATE, CIBERSORTx, Maftools, Spearman correlation, TIDE; in vitro CCK-8, TUNEL, western  | Univariable: 10 STING-related genes were prognostic on univariate Cox; model HR 2.639, P&lt;0.001 | Validation: Yes | Validation cohort: External validation in GSE224564</t>
  </si>
  <si>
    <t>Omics: Bulk transcriptomics; scRNA-seq; spatial transcriptomics; pan-cancer transcriptomics; protein and RNA validation | Platform: Seurat; Harmony; CopyKAT; CellChat; hdWGCNA; IOBR; CIBERSORT; ESTIMATE; TIDE; AutoDock Vina; PyMOL; GraphPad; TCGA/GEO/GTEx-based pipelines | Biomarker: 7-gene mCAF-related prognostic signature (USP36, KLF5, MT2A, KDM6B, PHLDA1, REL, DDIT4); key single marker/target: PHLDA1 | Cut-off: Risk groups based on prognostic model score cutoff; PHLDA1 high vs low by expression level</t>
  </si>
  <si>
    <t>Statistical methods: Univariate Cox; StepCox; CoxBoost; 101 machine-learning algorithm combinations; 10-fold cross-validation; Kaplan-Meier; time-dependent ROC; CIBERSORT; ESTIMATE; TIDE; GSEA; hdWGCNA; CellChat; CopyKAT; chi-squar | Univariable: High-risk group had significantly worse OS across training and validation cohorts; higher CAF/mCAF abundance and high PHLDA1 expression asso | Validation: Yes | Validation cohort: GSE28735, GSE57495, GSE62452 for prognostic validation; IMvigor210 and GSE91061 for immunotherapy-response validation; Ruijin Hospital tissu</t>
  </si>
  <si>
    <t>Omics: Bulk transcriptomics (RNA-seq) | Platform: R-based bioinformatics (survival, glmnet, survivalROC, rms, CIBERSORT, ESTIMATE, xCell) | Biomarker: 18-gene immune-related prognostic signature; key highlighted gene: IL6R | Cut-off: Median risk score cutoff (for signature); expression-based stratification for IL6R</t>
  </si>
  <si>
    <t>Omics: Bulk transcriptomics; scRNA-seq; methylation; somatic mutation/TMB; immune deconvolution; protein and serum validation | Platform: limma; DAVID; clusterProfiler; enrichplot; GeneMANIA; GSEA; Seurat; SCTransform; Harmony; CellChat; Monocle3; GSVA/ssGSEA; TIMER2; ESTIMATE; TCIA; TIDE; EaSIeR; cBioPortal; MethSurv; UALCAN; | Biomarker: SERPINE1 | Cut-off: Median-based grouping for high/low expression in several analyses; survival groups defined by expression level</t>
  </si>
  <si>
    <t>Statistical methods: DEG analysis; GO/KEGG/GSEA; PPI/CytoHubba; Kaplan-Meier with log-rank test; univariable and multivariable Cox regression; Spearman correlation; Wilcoxon/Mann-Whitney; chi-square; t-test/ANOVA; immune deconvolut | Univariable: High SERPINE1 expression associated with worse OS and DFS and adverse clinical features; age, lymph node metastasis, and SERPINE1 were signi | Validation: yes | Validation cohort: External transcriptomic validation in GSE71989, E-MEXP-1121, and E-EMBL-6 for expression; IMvigor210 and TIDE/EaSIeR for immunotherapy-relat</t>
  </si>
  <si>
    <t>Design: Retrospective multi-cohort bioinformatics and machine learning study with experimental validation (qRT-PCR) | Source: TCGA-PAAD, GEO (GSE62452, GSE28735, GSE183795), ICGC; GDSC for drug sensitivity; clinical validation samples from single hospital | N total: Total n=1034 samples (TCGA n=183, GSE merged n=441, ICGC n=387 approx) | Stage: Includes all stages; majority advanced (not stratified explicitly but includes T, N, M, St | Population: PAAD patients with transcriptomic data and survival information; exclusion of OS&lt;30 days or missing data</t>
  </si>
  <si>
    <t>N total: Total n=1034 samples (TCGA n=183, GSE merged n=441, ICGC n=387 approx) | N analysed: 1034 transcriptomic samples; additional 18 paired clinical samples for qRT-PCR validation</t>
  </si>
  <si>
    <t>Omics: Bulk transcriptomics (RNA expression) | Platform: TCGA RNA-seq; GEO microarray; integrated datasets with batch correction; R-based ML pipelines | Biomarker: 6-gene PCD-related signature: ITGA3, CDCP1, IL1RAP, CLU, PBK, PLAU | Cut-off: Median risk score</t>
  </si>
  <si>
    <t>Primary outcome: Overall survival (OS) | Secondary: Immune infiltration, mutation landscape, drug sensitivity (IC50), pathway enrichment, molecular subtypes</t>
  </si>
  <si>
    <t>Multivariable result: Multivariate Cox: risk score independently associated with OS along with grade, T stage, N stage, tumor position | Adjusted covariates: Grade, T stage, N stage, tumor position, risk score</t>
  </si>
  <si>
    <t>Statistical methods:  | Univariable: Univariate Cox (17 candidate genes associated with OS); KM analysis significant for each gene | Validation: Yes | Validation cohort: External validation in TCGA, GSE183795, GSE28735, GSE62452, ICGC; qRT-PCR validation in 18 patient samples</t>
  </si>
  <si>
    <t>Design: Retrospective single-center observational translational cohort study of resected, treatment-naïve PDAC with integrated proteomic, transcriptomic, and  | Source: Oslo University Hospital biobank cohort (2008–2011); fresh-frozen tumor tissue, adjacent benign tissue, benign pancreatic disease tissue; FFPE for KRAS mutations | N total: 41 PDAC patients; proteomics also included 20 benign pancreatic tissue samples; transcript | Stage: Resectable disease; no clinical/radiological advanced disease preoperatively; one patient  | Population: Patients undergoing pancreatic resection with curative intent for suspected malignancy; pathology-confirmed PDAC; treatment-naïve; mostly node-positive, moderately differ</t>
  </si>
  <si>
    <t>Omics: Proteomics, transcriptomics, mutation analysis | Platform: HiRIEF LC–MS/MS proteomics; Agilent SurePrint G3 Human GE 8×60K microarray; Wobble-enhanced ARMS for KRAS mutations | Biomarker: KRAS protein level, KRAS mRNA expression, KRAS mutation status/subtype | Cut-off: Median split for KRAS protein and KRAS mRNA in survival analysis</t>
  </si>
  <si>
    <t>Statistical methods: Wilcoxon rank-sum, Kruskal–Wallis, Fisher’s exact, Pearson chi-square, Kaplan–Meier, univariable and multivariable Cox regression with backward stepwise elimination, Pearson correlation | Univariable: High KRAS protein associated with better OS; patients with low KRAS protein had worse OS (HR 4.62, 95% CI 1.91–11.16, p&lt;0.001). KRAS p.G12V  | Validation: No external validation | Validation cohort: None</t>
  </si>
  <si>
    <t>Omics: Bulk transcriptomics, LCM-based cell-specific transcriptomics, RT-qPCR, proteomics (IHC) | Platform: Microarray (Affymetrix), RNA-seq (TCGA), RT-qPCR, Tissue Microarray (IHC), bioinformatics (GSEA, ESTIMATE, MMAD) | Biomarker: RAD51AP1 (DNA repair–associated protein) | Cut-off: Not clearly standardized; dichotomization based on expression levels and IHC H-score thresholds</t>
  </si>
  <si>
    <t>Design: Multi-cohort transcriptomic prognostic modelling study with machine-learning comparison, external validation, single-cell analysis, and functional in  | Source: TCGA, GEO (including GSE78229, GSE71729, GSE21501), ArrayExpress (E-MTAB-6134), single-cell dataset GSE205013, institutional cohort from Changhai Hospital, IHC cohort of 122 PDAC t | N total: TCGA plus four public external validation cohorts, 119 institutional PDAC samples for expr | Stage: Mixed PDAC stages; pathological TNM stage included in analyses; exact stage distribution a | Population: Patients with primary PDAC from public and institutional cohorts; additional single-cell transcriptomic samples and mouse xenograft models; functional validation in PANC-</t>
  </si>
  <si>
    <t>Omics: Bulk transcriptomics, single-cell transcriptomics, immunohistochemistry, functional molecular assays, mitochondrial phen | Platform: Cox-based linear prognostic model, machine-learning benchmarking (101 algorithms), qRT-PCR, western blot, IHC, CCK-8, colony formation, apoptosis assay, transwell assay, JC-1 mitochondrial m | Biomarker: Mitochondria-related 12-gene prognostic signature; mechanistic emphasis on CAMK2A and THEM4 | Cut-off: Median risk score used to divide high- and low-risk groups; median IHC score used for CAMK2A/THEM4 survival st</t>
  </si>
  <si>
    <t>Multivariable result: The signature remained an independent prognostic factor in multivariate Cox regression (p &lt; 0.001); CAMK2A and THEM4 also provided independent survival information in multivariable analysis of the IHC cohort | Adjusted covariates: Age, sex, and pathological TNM stage for the signature model; other clinical indicators included in CAMK2A/THEM4 multivariable analysis, exact full list not fully detaile</t>
  </si>
  <si>
    <t>Statistical methods: Univariate and multivariate Cox regression, log-rank test, Student’s t-test, Wilcoxon rank-sum test, Fisher’s exact test, limma differential expression, GO, GSEA, AUROC, C-index benchmarking, Benjamini-Hochberg | Univariable: High-risk signature was significantly associated with worse overall survival across TCGA and multiple validation cohorts; strongest univaria | Validation: Yes; validated in four independent public datasets, a retrospective institutional cohort, single-cell analyses | Validation cohort: GSE78229, GSE71729, E-MTAB-6134, GSE21501, 119 institutional PDAC samples, 122 PDAC tissues, single-cell dataset GSE205013, xenograft models</t>
  </si>
  <si>
    <t>Omics: Bulk transcriptomics + scRNA-seq + immunogenomics | Platform: DESeq2, WGCNA-like feature filtering, RSF (Random Survival Forest), LASSO, CoxBoost, StepCox, XGBoost, CIBERSORT, ESTIMATE, Seurat (scRNA), Harmony integration, oncoPredict | Biomarker: Innate immune barrier gene signature (84 genes); key genes: UBASH3B, ITGB6, COL17A1, MMP28, DIAPH3 (focus on UBASH3B) | Cut-off: Median Riskscore (training cohort); adjusted thresholds for validation cohorts (±5% rule); median expression f</t>
  </si>
  <si>
    <t>Statistical methods: DESeq2 differential expression, GO/KEGG/GSEA, univariate and multivariate Cox, RSF modelling, ensemble ML (162 models), ROC/AUC, Kaplan-Meier, Spearman correlation, CIBERSORT, ESTIMATE, TIDE, scRNA clustering ( | Univariable: Multiple innate immune genes significantly associated with OS; low-risk group showed significantly better survival across all cohorts (p&lt;0.0 | Validation: Yes (multi-cohort validation + scRNA validation + GEPIA validation) | Validation cohort: GSE62452, GSE78229, GSE85916; scRNA from 61 patients; GEPIA database</t>
  </si>
  <si>
    <t>Design: Integrative multi-omics study combining single-nucleus RNA-seq, spatial transcriptomics, immune profiling, and prognostic modeling with experimental v | Source: snRNA-seq + ST from PDAC FFPE tissues (Zhejiang cohort); TCGA-PAAD for survival; external scRNA-seq validation dataset | N total: 62,326 cells; 5 patients for snRNA-seq + 4 for ST; TCGA cohort size not specified | Stage: Primary tumors (PT) vs liver metastases (LM); metastatic vs non-metastatic PDAC | Population: Human PDAC tissues including paired primary tumors and liver metastases; immune microenvironment + metastatic dissemination cells</t>
  </si>
  <si>
    <t>N total: 62,326 cells; 5 patients for snRNA-seq + 4 for ST; TCGA cohort size not specified | N analysed: 62,326 cells after QC; TCGA cohort used for modeling</t>
  </si>
  <si>
    <t>Omics: snRNA-seq + spatial transcriptomics + bulk RNA-seq | Platform: 10x Genomics 5’ RNA-seq; Seurat, Monocle, CellChat, ssGSEA, CIBERSORT, LASSO Cox | Biomarker: CITED4 (primary); MDRG signature (MT-CO3, CIRBP, PDGFC, MT2A, CITED4, MT-CO2, CLDN1); SPP1 (microenvironment-related) | Cut-off: Median-based stratification for risk score and gene expression</t>
  </si>
  <si>
    <t>Primary outcome: Overall survival (OS) and disease-specific survival (DSS) | Secondary: Immune infiltration (Treg), metastasis, EMT, spatial localization, drug/immune pathways</t>
  </si>
  <si>
    <t>Multivariable result: CITED4 and CIRBP identified as independent prognostic factors (multivariable Cox) | Adjusted covariates: Not clearly specified (likely clinical variables such as stage, age)</t>
  </si>
  <si>
    <t>Statistical methods: Univariate Cox, LASSO regression, multivariate Cox, Kaplan–Meier/log-rank, ROC/AUC, calibration curve, DCA, ssGSEA, CellChat, Monocle pseudotime | Univariable: Multiple MDRGs significantly associated with OS and DSS (p&lt;0.05); high-risk group had significantly worse OS/DSS | Validation: Internal validation via TCGA; biological validation via IHC, immunofluorescence, and functional assays (siRNA  | Validation cohort: TCGA-PAAD cohort; independent patient tissue cohorts for IHC</t>
  </si>
  <si>
    <t>Omics: Transcriptomics (RNA-seq) | Platform: Illumina RNA-seq (TCGA/ICGC/GEO) | Biomarker: P4HA1; CCDC148; UCA1; TMPRSS11E + tumor stage | Cut-off: maxstat (optimal cut-off)</t>
  </si>
  <si>
    <t xml:space="preserve">Omics: Genomics + transcriptomics (WGS + bulk RNA-seq) | Platform: Whole-genome sequencing (BWA/Strelka/Manta/PURPLE/CHORD/MSIseq) and bulk RNA-seq (KAPA RiboErase, Isofox; transcriptome-based classifiers including Moffitt) | Biomarker: KRAS mutational status as key biomarker; integrated molecular classifier of KRAS wild-type vs KRAS-mutant classical vs KRAS-mutant basal-like; explora | Cut-off: No single biomarker cutoff; molecular stratification based on WGS-defined KRAS status, CHORD-defined HRD, and </t>
  </si>
  <si>
    <t>Multivariable result: Multivariable Cox showed molecular subgroup remained independently associated with OS: KRAS-mutant classical vs KRAS-mutant basal-like HR 0.41 (95% CI 0.20–0.85, p=0.0169); KRAS wild-type vs KRAS-mutant basal-l | Adjusted covariates: Age, sex, stage, only lymph node metastases, peritoneal metastases, liver metastases, number of metastatic sites</t>
  </si>
  <si>
    <t>Statistical methods: Kaplan-Meier; log-rank test; univariable and multivariable Cox regression; likelihood ratio tests; Lasso-penalized Cox regression; differential gene expression; gene-set correlation; GO analysis; interaction te | Univariable: Univariable Cox: KRAS mutation associated with shorter OS (HR 3.77, 95% CI 1.51–9.44, p=0.005); HRD not significant; TP53 borderline; time-v | Validation: Yes, but mainly internal/prospective cohort validation of integrated modeling rather than external independent | Validation cohort: No separate external validation cohort; exploratory non-FOLFIRINOX and additional nationwide samples used for biology/targetability analyses</t>
  </si>
  <si>
    <t>Omics: Protein expression by immunohistochemistry with transcript/protein in silico validation | Platform: IHC using rabbit polyclonal anti-PAUF antibody (PBP1510/PAUF recombinant antibody); public transcriptomic/proteomic datasets via GEPIA and UALCAN | Biomarker: PAUF (pancreatic adenocarcinoma upregulated factor; ZG16B-related protein product) | Cut-off: 5% positivity cutoff derived from Kaplan-Meier/maximal chi-square approach; PAUF-low = intensity 0 or 1–4% sta</t>
  </si>
  <si>
    <t>Statistical methods: Maximum chi-square cutoff determination in R; chi-square/clinicopathological association testing; Kaplan-Meier survival analysis; log-rank test; multivariable Cox regression | Univariable: IHC high PAUF associated with lymph node metastasis (78.4% vs 42.1% in node-negative distribution context, P=0.0019); Kaplan-Meier showed sh | Validation: Partial validation only | Validation cohort: Public validation through TCGA/GTEx (mRNA) and CPTAC (protein), but no external clinical IHC cohort</t>
  </si>
  <si>
    <t>Omics: Transcriptomics (bulk RNA-seq), single-cell RNA-seq, in silico multi-omics, RT-qPCR validation | Platform: TCGAbiolinks, limma, glmnet (LASSO), survival/survminer, GSVA/GSEA, ESTIMATE, XCell, maftools, CellChat, monocle, pRRophetic | Biomarker: Six BA-related prognostic genes: SERPINB5, CALU, TFRC, LY6D, SFRP1, GBP2 | Cut-off: LASSO-derived RS cutoff (TCGA RS=2.1343145; validation RS=5.84789)</t>
  </si>
  <si>
    <t>Statistical methods: Differential expression (limma); univariable Cox; PH test; LASSO regression; Kaplan-Meier; ROC/AUC; GSVA/GSEA; Wilcoxon; Spearman correlation; mutation analysis; drug sensitivity modeling | Univariable: Univariable Cox identified 13 genes significantly associated with survival (HR≠1, p&lt;0.05); most genes (SERPINB5, CALU, TFRC, LY6D, GBP2) ass | Validation: Yes (internal + external dataset validation) | Validation cohort: GSE57495 external validation cohort; RT-qPCR small clinical validation</t>
  </si>
  <si>
    <t>Omics: Transcriptomics, single-cell RNA-seq, Mendelian randomization, functional assays (in vitro/in vivo) | Platform: limma, survival/survminer, immunedeconv, TwoSampleMR, Seurat, clusterProfiler | Biomarker: TIPARP (PARP7) expression | Cut-off: Median expression cutoff</t>
  </si>
  <si>
    <t>Omics: Histopathology, immunohistochemistry, bulk RNA-seq bioinformatics, immune deconvolution, mutation analysis, drug sensiti | Platform: H&amp;E for intratumoral TLS identification; IHC for CD3/CD4/CD8/PD-L1; edgeR; clusterProfiler; GSEA; ESTIMATE; GSVA/ssGSEA; CIBERSORT; maftools; pRRophetic; TIDE | Biomarker: Tertiary lymphoid structures (TLS), specifically intratumoral TLS (iTLS) | Cut-off: Pathology-based binary classification according to presence or absence of intratumoral TLS</t>
  </si>
  <si>
    <t>Statistical methods: Kaplan-Meier; univariate and multivariate Cox regression; edgeR differential expression; GO/KEGG/GSEA; ESTIMATE; ssGSEA; CIBERSORT; maftools; pRRophetic; TIDE | Univariable: In CQMU cohort, iTLS associated with better OS (univariate p=0.044) and better RFS (p=0.012); in TCGA cohort, iTLS associated with better OS | Validation: Yes | Validation cohort: Validation in independent TCGA cohort</t>
  </si>
  <si>
    <t>Omics: Digital spatial transcriptomics, immunohistochemistry, immune deconvolution, clinicopathologic survival analysis | Platform: NanoString GeoMx DSP on TMA; fluorescent markers pan-CK/CD45/alpha-SMA; RNA-seq library prep on NextSeq; standR, edgeR, voom-limma, clusterProfiler, CIBERSORTx, QuPath | Biomarker: Microenvironmental/stromal and immune markers including MFAP4, EGR3, KRT8, monocyte infiltration, CD68+ macrophages, CD3/CD4/CD8 T-cell infiltration | Cut-off: Median cutoffs for immune-cell fractions and IHC densities; DEG significance defined as |log2FC| &gt; 1 and adjus</t>
  </si>
  <si>
    <t>Multivariable result: Multivariate Cox: high monocyte infiltration independently predicted worse OS and PFS overall; high CD68+ cell infiltration independently predicted OS; in NAT subgroup high plasma-cell infiltration predicted wo | Adjusted covariates: Age, sex, pT/pN, differentiation, resection margin, invasion variables, CA19-9, treatment group, multiple DSP-derived immune fractions, and IHC markers were examined; exa</t>
  </si>
  <si>
    <t>Statistical methods: Differential expression analysis with standR/edgeR/voom-limma; GSEA; CIBERSORTx deconvolution; chi-square/Fisher; t-test/Mann-Whitney; Kaplan-Meier; Cox proportional hazards regression | Univariable: Within NAT subgroup, CAP 3 tumors showed stromal upregulation of KRT8 and enrichment for TGF-beta, EMT, and angiogenesis pathways, whereas C | Validation: No external validation cohort; internal comparison across UFS/NAT and CAP subgroups only | Validation cohort: No formal external validation; internal orthogonal validation between DSP immune deconvolution and IHC</t>
  </si>
  <si>
    <t>Omics: Transcriptomics + single-cell transcriptomics + functional validation | Platform: RNA-seq, scRNA-seq, machine learning models (LASSO, survival-SVM), functional assays | Biomarker: BM-related gene signature (including LAMA3, ITGA3, ITGB6); SPP1+ TAMs | Cut-off: Not clearly reported</t>
  </si>
  <si>
    <t>Omics: scRNA-seq + bulk RNA-seq (hypoxia hallmark genes from MSigDB) | Platform: Seurat, ssGSEA, AUCell, LASSO Cox, univariate &amp; multivariable Cox, GSEA, CIBERSORT, ESTIMATE, ROC, DCA | Biomarker: Hypoxia score; 13-gene signature (LYZ, PLAU, INSIG2, KRTCAP2 etc.) | Cut-off: Median cutoff (hypoxia score); LASSO λ=0.0432</t>
  </si>
  <si>
    <t>Omics: scRNA-seq + bulk RNA-seq + machine learning | Platform: CytoTRACE, Monocle2, CellChat, decoupleR, scMetabolism, Cox regression, RSF, StepCox, ROC, KM | Biomarker: SHCBP1, CEP55, GMNN, CDCA5, FAM111B (CSCLPI genes) | Cut-off: Median cutoff</t>
  </si>
  <si>
    <t>Omics: Bulk RNA-seq / immunogenomic signature analysis | Platform: GSVA on 4872 immunologic signature gene sets (ISGS), consensus clustering, Cox, LASSO, CIBERSORT/quanTIseq/TIMER, TIDE, TMB, oncoPredict | Biomarker: 23 ISGS-based features in RS model | Cut-off: Median risk score</t>
  </si>
  <si>
    <t>Omics: Transcriptomics focused on cuproptosis-related lncRNAs | Platform: RNA-seq bioinformatics, multivariate Cox modeling, Kaplan-Meier, ROC, GO/KEGG, TMB and immune microenvironment analyses, qRT-PCR validation | Biomarker: Cuproptosis-related lncRNA prognostic model; key lncRNAs LINC00900 and AC078820.1 | Cut-off: Risk score from multivariate Cox model; exact expression cutoffs not clearly reported</t>
  </si>
  <si>
    <t>Design: Retrospective transcriptomic bioinformatic study with external validation and multicenter qRT-PCR validation | Source: TCGA-PAAD, ICGC, multicenter surgical PAAD cohort, GEO single-cell dataset | N total: TCGA: 174/178 PAAD patients reported; ICGC: 262 patients; multicenter: 99 patients; scRNA- | Stage: Resected PAAD; postoperative recurrence setting; early recurrence focus implied but not cl | Population: Surgically resected PAAD tissues from public datasets and a multicenter hospital cohort; all tissue samples from postoperative patients, used to predict recurrence and su</t>
  </si>
  <si>
    <t>Omics: Lipid metabolism-related transcriptomics; bulk RNA-seq with supplementary single-cell exploration | Platform: TCGA/ICGC bulk transcriptomics, qRT-PCR, CIBERSORT, ESTIMATE, LASSO-Cox, ROC, DCA, nomogram, single-cell RNA-seq | Biomarker: ST3GAL2, SLCO1B3, PTGES, PRKACA | Cut-off: Median risk score</t>
  </si>
  <si>
    <t>Statistical methods: LASSO penalized Cox regression, univariate and multivariate Cox, Kaplan-Meier, ROC, DCA, GO/KEGG/GSEA, CIBERSORT, ESTIMATE, Pearson/Spearman correlation | Univariable: Several selected lipid metabolism genes were associated with PFI/OS/DSS in univariate survival analyses; high-risk group had significantly w | Validation: Yes | Validation cohort: ICGC cohort and multicenter surgical cohort</t>
  </si>
  <si>
    <t>Omics: Transcriptomics (bulk + single-cell), RNA-seq after gene knockdown, drug sensitivity omics | Platform: Bulk microarray/RNA-seq, scRNA-seq, RNA-seq (BGI DNBSEQ-T7), limma, clusterProfiler, Seurat, harmony, decoupleR, oncoPredict, Cox regression modeling | Biomarker: DCBLD2, OCIAD2, SAMD9 | Cut-off: Not explicitly fixed cutoff; dichotomization based on expression levels and model-derived risk score</t>
  </si>
  <si>
    <t>Omics: Bulk transcriptomics, single-cell transcriptomics, spatial transcriptomics, mutation data | Platform: RNA-array, RNA-seq, scRNA-seq, spatial transcriptomics, qRT-PCR | Biomarker: Disulfidptosis-related prognostic signature / DPS (8-gene signature: SLC3A2, HMGA1, S100A2, DUSP5, SPRR1B, MET, CREB5, MACROD2) | Cut-off: Optimal DPS cutoff per cohort; LASSO-selected weighted risk score</t>
  </si>
  <si>
    <t>Statistical methods: Univariate Cox, LASSO-Cox regression, Kaplan-Meier, multivariate Cox, ROC, time-dependent AUC, DCA, DEGs, GO/KEGG/GSEA, CIBERSORT, TIDE, CellChat, Scissor, spatial colocalization | Univariable: Yes – 32 disulfidptosis-related prognostic genes significant in univariate Cox | Validation: Yes | Validation cohort: External validation in TCGA-PAAD, ICGC-CA, ICGC-AU, CPTAC-PDAC; biological validation with scRNA-seq, spatial transcriptomics, and 20 paired</t>
  </si>
  <si>
    <t>Design: Integrative single-cell and bulk transcriptomic bioinformatics study with external validation and limited in vitro macrophage validation | Source: scRNA-seq GEO GSE155698; TCGA-PAAD; merged GEO validation cohorts GSE183795, GSE28735, GSE78229; GeneCards; HPA | N total: scRNA-seq: 19 samples (16 primary PDAC + 3 adjacent normal); scRNA after QC: 41,855 cells; | Stage: PDAC, mostly primary tumors; exact TNM distribution not reported | Population: Human PDAC transcriptomic cohorts used to identify M2 macrophage-related genes and build a prognostic signature; additional THP-1-derived M0/M2 macrophage in vitro valida</t>
  </si>
  <si>
    <t>N total: scRNA-seq: 19 samples (16 primary PDAC + 3 adjacent normal); scRNA after QC: 41,855 cells; TCGA initial PAAD mixed set n | N analysed: TCGA-PDAC training cohort: 153 PDAC cases with OS&gt;0; external GEO validation cohort: 225 cases with OS&gt;0; scRNA-seq: 41,855 cells analyzed</t>
  </si>
  <si>
    <t>Omics: scRNA-seq, bulk RNA expression, SNV, CNV, clinical survival data, immune infiltration, drug sensitivity prediction | Platform: scRNA-seq; bulk RNA-seq/microarray; Affymetrix Human Gene 1.0 ST Array (GPL6244) for merged GEO validation; bioinformatic platforms including Seurat, Harmony, Monocle, CellChat, LASSO | Biomarker: M2 macrophage-related 6-gene prognostic signature: CCL2, CD9, FBP1, LIMS1, LYZ, TGFBI; also M2/TAM biology and TNFRSF12A highlighted | Cut-off: LASSO-derived risk score; patients stratified into high-/low-risk groups, likely by median risk score (exact c</t>
  </si>
  <si>
    <t>Primary outcome: Overall survival (OS) | Secondary: Immune infiltration; TMB/mutation profile; pathway enrichment; immune checkpoints/HLA; chemotherapy sensitivity (cisplatin, erlotinib, gemcitabine, ir</t>
  </si>
  <si>
    <t>Multivariable result: Multivariate Cox showed risk score remained an independent prognostic factor for OS in PDAC (exact HR/CI not provided in pasted text) | Adjusted covariates: Not clearly specified in the pasted excerpt; multivariable analysis likely adjusted for clinicopathologic features, but exact covariates are not reported here</t>
  </si>
  <si>
    <t>Statistical methods: Seurat/Harmony clustering and annotation; inferCNV; Monocle pseudotime; CellChat; FindAllMarkers; LASSO; Kaplan-Meier/log-rank; ROC/AUC; univariate and multivariate Cox; GSVA/GSEA/ssGSEA; CIBERSORT; Wilcoxon ra | Univariable: KM showed significantly shorter survival in high-risk patients; univariate Cox showed risk score significantly associated with worse OS (exa | Validation: Yes | Validation cohort: External validation in merged GEO cohort (GSE183795 + GSE28735 + GSE78229); partial biological validation in THP-1-derived M2 macrophages; H</t>
  </si>
  <si>
    <t xml:space="preserve">Omics: Proteomics | Platform: DIA-MS discovery proteomics; tandem mass tag proteomics in CPTAC validation cohort | Biomarker: 20-protein diagnostic panel; four proteomic prognostic subtypes; 18-protein prognostic risk score (PURB, SDCBP2, CD2BP2, GALM, SERPINA3, OAS3, FAN1, Z | Cut-off: DAP threshold: nominal p&lt;0.05 and |logFC|&gt;1; clustering from top 25% MAD proteins; risk score dichotomized at </t>
  </si>
  <si>
    <t>Multivariable result: 18-protein risk score retained significance in multivariable Cox models and improved concordance index from 0.66 to 0.85 after adjustment for clinical covariates | Adjusted covariates: Clinical prognostic variables included age, stage, grade, histology, margin, recurrence-related features, and other available clinicopathologic factors; exact full multiv</t>
  </si>
  <si>
    <t>Statistical methods: Limma/eBayes differential abundance; pathway enrichment; consensus clustering; univariate Cox; multivariable Cox; LASSO-regularized Cox; recursive feature selection; Kaplan–Meier; time-dependent ROC; external v | Univariable: Proteomic clusters associated with OS (p=0.012) and recurrence; several individual proteins associated with prognosis; risk groups significa | Validation: Yes | Validation cohort: Independent CPTAC PDA proteomic cohort generated using a different proteomic technology (n=92)</t>
  </si>
  <si>
    <t>Statistical methods: Univariate Cox regression, LASSO regression, Random Survival Forest (RSF), XGBoost machine learning, multivariable Cox regression, Kaplan–Meier survival analysis, ROC curves (AUC), GSVA, immune infiltration alg | Univariable: 14 MRG genes associated with worse OS in univariate Cox (p &lt; 0.05) | Validation: yes | Validation cohort: GSE224564 and CPTAC-PDAC cohorts  ||  CONFOUNDING: Multivariable result: 3-gene prognostic model retained: CAT, CEBPB, PRKN | Adjusted covariates: Age, tumor site, TNM stage, pathological grade (in nomogram model)</t>
  </si>
  <si>
    <t>Statistical methods: WGCNA, differential expression analysis, machine learning (Lasso + Random Survival Forest), multivariate Cox regression, Kaplan-Meier survival analysis, ROC analysis, PCA, tSNE, GO/KEGG enrichment, GSEA, GSVA,  | Univariable: All six genes significant in univariate Cox (p&lt;0.05) | Validation: yes | Validation cohort: External validation in ICGC PACA-AU cohort  ||  CONFOUNDING: Multivariable result: Multivariate Cox confirmed risk score as independent prognostic factor | Adjusted covariates: Age, TNM stage, tumor grade</t>
  </si>
  <si>
    <t>Statistical methods: Differential expression analysis, univariate Cox regression, LASSO Cox regression, Kaplan-Meier survival analysis, multivariate Cox regression, immune infiltration analysis (CIBERSORT), pathway enrichment (GSEA | Univariable: High APOBEC mutagenesis score associated with worse survival | Validation: Yes | Validation cohort: Independent GEO cohorts and experimental validation models  ||  CONFOUNDING: Multivariable result: AMrs risk score remained significant prognostic factor in multivariate Cox | Adjusted covariates: Clinical variables including age, stage and other clinicopathologic characteristics (not fully detailed)</t>
  </si>
  <si>
    <t xml:space="preserve">Statistical methods: Wilcoxon rank-sum test, Kruskal-Wallis test, Pearson correlation, univariate and multivariate Cox regression, LASSO, Kaplan-Meier, ROC, Benjamini-Hochberg correction, ssGSEA, CIBERSORT, xCell, ESTIMATE, Spearma | Univariable: Low signature scores were significantly associated with longer overall survival in both training and validation cohorts; several individual  | Validation: Yes; external validation in GSE57495, internal AJM1 qPCR validation, HPA IHC validation, and in vitro function | Validation cohort: GSE57495 external cohort, 33 paired internal tissues, HPA protein data, IMvigor210 used as surrogate immunotherapy dataset  ||  CONFOUNDING: Multivariable result: Signature score remained independently associated with prognosis in multivariate Cox analysis; p &lt; 0.05 reported | Adjusted covariates: Clinical variables including tumor stage, age, sex, tumor status, and histological subtype were considered; exact final multivariable covariate set not fully detailed in </t>
  </si>
  <si>
    <t>Statistical methods: DESeq2 differential expression; Kaplan–Meier with log-rank; univariate and multivariate Cox regression; LASSO-Cox (glmnet); ROC/AUC; GSEA; GO/KEGG; CIBERSORT; ESTIMATE; oncoPredict; Pearson/Spearman correlation | Univariable: High PLAAT2 associated with worse OS in KM analysis (P=0.003); univariate Cox HR 1.86 (95% CI 1.23–2.81), P=0.004 | Validation: Yes, both external and experimental | Validation cohort: External transcriptomic validation in GSE62452 and GSE183795; internal experimental validation in 15 paired human tissues and pancreatic can  ||  CONFOUNDING: Multivariable result: PLAAT2 remained independently associated with poor OS: HR 1.71 (95% CI 1.09–2.66), P=0.019 | Adjusted covariates: Sex, age, clinical stage, tumor grade</t>
  </si>
  <si>
    <t>Statistical methods: Survival analysis (Kaplan-Meier, log-rank test); LASSO Cox regression; PCA clustering; CIBERSORTx immune deconvolution; scRNA trajectory analysis; enrichment analyses (GO/KEGG/GSEA) | Univariable: High PRGS risk group associated with significantly worse survival and immunosuppressive tumor microenvironment; zDHHC-high subtype also show | Validation: Yes (external validation across multiple GEO/TCGA cohorts) | Validation cohort: Multiple independent GEO cohorts and TCGA-PAAD; validation across datasets rather than a single external cohort  ||  CONFOUNDING: Multivariable result: PRGS model demonstrated strong prognostic predictive capability across independent cohorts (exact HR values not reported in abstract) | Adjusted covariates: LASSO model inherently adjusts for gene interactions; specific clinical covariates not clearly reported</t>
  </si>
  <si>
    <t xml:space="preserve">Statistical methods: ConsensusClusterPlus, Kaplan-Meier/log-rank, univariate Cox, multivariable Cox, LASSO Cox, ROC/timeROC, PCA, GSVA, GSEA, limma DEG, GO/KEGG enrichment, CIBERSORT, Spearman correlation, nomogram analysis, ELISA, | Univariable: 33 SASP genes were significantly associated with prognosis by univariate Cox; SASP cluster B had significantly worse OS than cluster A; high | Validation: yes | Validation cohort: Internal training/test split from merged TCGA-ICGC cohort; biological support from GSE154778 single-cell dataset; experimental validation in  ||  CONFOUNDING: Multivariable result: Risk score was confirmed as an independent prognostic factor in multivariable Cox regression | Adjusted covariates: Age, sex, pathological grade, TNM stage, and SASP cluster were assessed; exact final adjustment set beyond reported clinicopathologic variables not fully detailed in the </t>
  </si>
  <si>
    <t>Statistical methods: Consensus clustering, PCA, Kaplan–Meier survival analysis, log-rank test, univariate Cox regression, LASSO-Cox regression, ROC curves, ssGSEA immune infiltration, GO/KEGG enrichment, GSVA, nomogram modelling, C | Univariable: Univariate Cox identified 992 prognosis-related DEGs associated with survival | Validation: yes | Validation cohort: External validation cohort GSE183795 (n=134)  ||  CONFOUNDING: Multivariable result: Risk score derived from LASSO-Cox model showed significant independent prognostic ability for OS | Adjusted covariates: Clinicopathologic characteristics included in nomogram (specific covariates not explicitly detailed)</t>
  </si>
  <si>
    <t>Statistical methods: Pearson correlation, differential expression analysis, univariate Cox, LASSO, multivariate Cox, Kaplan-Meier analysis, time-dependent ROC, PCA, GO/KEGG/GSEA, ssGSEA, CIBERSORT, TMB analysis, nomogram, calibrati | Univariable: Univariate Cox identified candidate ICD-related lncRNAs associated with OS; high-risk group had significantly worse OS | Validation: yes | Validation cohort: Internal split-sample validation (training set n=89; test set n=89); no truly external independent cohort  ||  CONFOUNDING: Multivariable result: Multivariate Cox showed risk score remained an independent prognostic factor; N stage and risk score were independent predictors of OS | Adjusted covariates: Age, gender, stage, T stage, N stage</t>
  </si>
  <si>
    <t>Statistical methods: DEPTH2 ITH scoring, differential expression analysis (limma), univariate Cox regression, 101 machine-learning model combinations, LASSO, multivariate Cox, Kaplan-Meier survival analysis, time-dependent ROC, nom | Univariable: 302 ITH-associated genes significantly associated with OS by univariate Cox; high-risk group had significantly worse OS | Validation: Yes | Validation cohort: External validation in GEO bulk cohort GSE62452; biological support from scRNA-seq dataset GSE212966  ||  CONFOUNDING: Multivariable result: Multivariate Cox confirmed risk score as an independent prognostic factor | Adjusted covariates: Age, sex, grade, stage, T stage</t>
  </si>
  <si>
    <t>Statistical methods: Differential expression analysis, univariate Cox, LASSO, multivariable Cox, Kaplan–Meier, PCA, ROC, nomogram, GO/KEGG, GSEA, ssGSEA, CIBERSORT, ESTIMATE, TIDE, Wilcoxon, Spearman correlation, t-test/ANOVA, West | Univariable: Univariate Cox identified age and risk score as associated with OS; NOTCH2 associated with poor OS in TCGA and validation cohorts | Validation: Yes | Validation cohort: External validation in GSE28735 and GSE85916 for signature; GSE15471 for diagnostic expression validation; GSE28735 for NOTCH2 survival vali  ||  CONFOUNDING: Multivariable result: Multivariable Cox confirmed age (HR 1.039, 95% CI 1.014–1.065, P=0.002) and risk score (HR 2.343, 95% CI 1.597–3.437, P&lt;0.001) as independent prognostic factors | Adjusted covariates: Age and clinicopathologic variables included in multivariable/nomogram analyses (sex, stage, grade, and related clinical features)</t>
  </si>
  <si>
    <t>Statistical methods: Differential expression with limma; univariate Cox; LASSO regression; Kaplan–Meier survival; ROC/AUC; multivariable Cox; CIBERSORT; oncoPredict; GSVA/GSEA; Wilcoxon/Kruskal–Wallis | Univariable: Univariate Cox identified prognosis-related genes from DDR-active markers; high expression of multiple selected genes associated with worse  | Validation: yes | Validation cohort: Internal training: TCGA-PDAC; external validation: GSE62452 and GSE57495  ||  CONFOUNDING: Multivariable result: The risk score was reported as an independent predictor of prognosis in multivariable Cox analysis | Adjusted covariates: Age and stage explicitly mentioned; text says multivariable Cox on clinical characteristics including age and stage</t>
  </si>
  <si>
    <t>Statistical methods: DESeq2, GO/KEGG enrichment, STRING/Genemania PPI, univariate Cox, LASSO Cox, stepwise multivariable Cox, Kaplan-Meier, ESTIMATE, CIBERSORTx, Maftools, Spearman correlation, TIDE; in vitro CCK-8, TUNEL, western  | Univariable: 10 STING-related genes were prognostic on univariate Cox; model HR 2.639, P&lt;0.001 | Validation: Yes | Validation cohort: External validation in GSE224564  ||  CONFOUNDING: Multivariable result: Risk score remained an independent prognostic factor in multivariable Cox; N stage also independent | Adjusted covariates: Clinical features and N stage included; exact full covariate list not fully reported in the pasted text for final model</t>
  </si>
  <si>
    <t>Statistical methods: Univariate Cox; StepCox; CoxBoost; 101 machine-learning algorithm combinations; 10-fold cross-validation; Kaplan-Meier; time-dependent ROC; CIBERSORT; ESTIMATE; TIDE; GSEA; hdWGCNA; CellChat; CopyKAT; chi-squar | Univariable: High-risk group had significantly worse OS across training and validation cohorts; higher CAF/mCAF abundance and high PHLDA1 expression asso | Validation: Yes | Validation cohort: GSE28735, GSE57495, GSE62452 for prognostic validation; IMvigor210 and GSE91061 for immunotherapy-response validation; Ruijin Hospital tissu  ||  CONFOUNDING: Multivariable result: Prognostic risk score showed robust performance with average C-index 0.748; exact single multivariable HRs/covariates not fully reported in pasted text | Adjusted covariates: clinical models appear to incorporate standard clinical features and risk score</t>
  </si>
  <si>
    <t>Statistical methods:  | Univariable: Univariate Cox (17 candidate genes associated with OS); KM analysis significant for each gene | Validation: Yes | Validation cohort: External validation in TCGA, GSE183795, GSE28735, GSE62452, ICGC; qRT-PCR validation in 18 patient samples  ||  CONFOUNDING: Multivariable result: Multivariate Cox: risk score independently associated with OS along with grade, T stage, N stage, tumor position | Adjusted covariates: Grade, T stage, N stage, tumor position, risk score</t>
  </si>
  <si>
    <t>Statistical methods: Univariate and multivariate Cox regression, log-rank test, Student’s t-test, Wilcoxon rank-sum test, Fisher’s exact test, limma differential expression, GO, GSEA, AUROC, C-index benchmarking, Benjamini-Hochberg | Univariable: High-risk signature was significantly associated with worse overall survival across TCGA and multiple validation cohorts; strongest univaria | Validation: Yes; validated in four independent public datasets, a retrospective institutional cohort, single-cell analyses | Validation cohort: GSE78229, GSE71729, E-MTAB-6134, GSE21501, 119 institutional PDAC samples, 122 PDAC tissues, single-cell dataset GSE205013, xenograft models  ||  CONFOUNDING: Multivariable result: The signature remained an independent prognostic factor in multivariate Cox regression (p &lt; 0.001); CAMK2A and THEM4 also provided independent survival information in multivariable analysis of the IHC cohort | Adjusted covariates: Age, sex, and pathological TNM stage for the signature model; other clinical indicators included in CAMK2A/THEM4 multivariable analysis, exact full list not fully detaile</t>
  </si>
  <si>
    <t>Statistical methods: DESeq2 differential expression, GO/KEGG/GSEA, univariate and multivariate Cox, RSF modelling, ensemble ML (162 models), ROC/AUC, Kaplan-Meier, Spearman correlation, CIBERSORT, ESTIMATE, TIDE, scRNA clustering ( | Univariable: Multiple innate immune genes significantly associated with OS; low-risk group showed significantly better survival across all cohorts (p&lt;0.0 | Validation: Yes (multi-cohort validation + scRNA validation + GEPIA validation) | Validation cohort: GSE62452, GSE78229, GSE85916; scRNA from 61 patients; GEPIA database  ||  CONFOUNDING: Multivariable result: Riskscore independently predicted OS (HR=1.114, p&lt;0.001); UBASH3B and other genes confirmed as independent prognostic factors (p&lt;0.001) | Adjusted covariates: Clinical variables included stage, tumor status, and other clinicopathologic features (exact final covariate list not fully detailed)</t>
  </si>
  <si>
    <t>Statistical methods: Univariate Cox, LASSO regression, multivariate Cox, Kaplan–Meier/log-rank, ROC/AUC, calibration curve, DCA, ssGSEA, CellChat, Monocle pseudotime | Univariable: Multiple MDRGs significantly associated with OS and DSS (p&lt;0.05); high-risk group had significantly worse OS/DSS | Validation: Internal validation via TCGA; biological validation via IHC, immunofluorescence, and functional assays (siRNA  | Validation cohort: TCGA-PAAD cohort; independent patient tissue cohorts for IHC  ||  CONFOUNDING: Multivariable result: CITED4 and CIRBP identified as independent prognostic factors (multivariable Cox) | Adjusted covariates: Not clearly specified (likely clinical variables such as stage, age)</t>
  </si>
  <si>
    <t>Statistical methods: Kaplan-Meier; log-rank test; univariable and multivariable Cox regression; likelihood ratio tests; Lasso-penalized Cox regression; differential gene expression; gene-set correlation; GO analysis; interaction te | Univariable: Univariable Cox: KRAS mutation associated with shorter OS (HR 3.77, 95% CI 1.51–9.44, p=0.005); HRD not significant; TP53 borderline; time-v | Validation: Yes, but mainly internal/prospective cohort validation of integrated modeling rather than external independent | Validation cohort: No separate external validation cohort; exploratory non-FOLFIRINOX and additional nationwide samples used for biology/targetability analyses  ||  CONFOUNDING: Multivariable result: Multivariable Cox showed molecular subgroup remained independently associated with OS: KRAS-mutant classical vs KRAS-mutant basal-like HR 0.41 (95% CI 0.20–0.85, p=0.0169); KRAS wild-type vs KRAS-mutant basal-l | Adjusted covariates: Age, sex, stage, only lymph node metastases, peritoneal metastases, liver metastases, number of metastatic sites</t>
  </si>
  <si>
    <t>Statistical methods: Differential expression (limma); univariable Cox; PH test; LASSO regression; Kaplan-Meier; ROC/AUC; GSVA/GSEA; Wilcoxon; Spearman correlation; mutation analysis; drug sensitivity modeling | Univariable: Univariable Cox identified 13 genes significantly associated with survival (HR≠1, p&lt;0.05); most genes (SERPINB5, CALU, TFRC, LY6D, GBP2) ass | Validation: Yes (internal + external dataset validation) | Validation cohort: GSE57495 external validation cohort; RT-qPCR small clinical validation  ||  CONFOUNDING: Multivariable result: Multivariable Cox: RS (HR=3.567, p&lt;0.05) and N stage (HR=1.69, p&lt;0.05) independent prognostic factors; RS strongly predictive of OS | Adjusted covariates: Age, gender, stage, T stage, N stage</t>
  </si>
  <si>
    <t>Statistical methods: Differential expression analysis with standR/edgeR/voom-limma; GSEA; CIBERSORTx deconvolution; chi-square/Fisher; t-test/Mann-Whitney; Kaplan-Meier; Cox proportional hazards regression | Univariable: Within NAT subgroup, CAP 3 tumors showed stromal upregulation of KRT8 and enrichment for TGF-beta, EMT, and angiogenesis pathways, whereas C | Validation: No external validation cohort; internal comparison across UFS/NAT and CAP subgroups only | Validation cohort: No formal external validation; internal orthogonal validation between DSP immune deconvolution and IHC  ||  CONFOUNDING: Multivariable result: Multivariate Cox: high monocyte infiltration independently predicted worse OS and PFS overall; high CD68+ cell infiltration independently predicted OS; in NAT subgroup high plasma-cell infiltration predicted wo | Adjusted covariates: Age, sex, pT/pN, differentiation, resection margin, invasion variables, CA19-9, treatment group, multiple DSP-derived immune fractions, and IHC markers were examined; exa</t>
  </si>
  <si>
    <t>Statistical methods: LASSO penalized Cox regression, univariate and multivariate Cox, Kaplan-Meier, ROC, DCA, GO/KEGG/GSEA, CIBERSORT, ESTIMATE, Pearson/Spearman correlation | Univariable: Several selected lipid metabolism genes were associated with PFI/OS/DSS in univariate survival analyses; high-risk group had significantly w | Validation: Yes | Validation cohort: ICGC cohort and multicenter surgical cohort  ||  CONFOUNDING: Multivariable result: Risk score remained independently associated with PFI in multivariate Cox analysis; clinical variables lost significance except risk score in the final model | Adjusted covariates: Tumor location, T stage/tumor size, N stage/tumor invasion, M stage/tumor metastasis, and other clinicopathologic variables considered</t>
  </si>
  <si>
    <t>Statistical methods: Univariate Cox, LASSO-Cox regression, Kaplan-Meier, multivariate Cox, ROC, time-dependent AUC, DCA, DEGs, GO/KEGG/GSEA, CIBERSORT, TIDE, CellChat, Scissor, spatial colocalization | Univariable: Yes – 32 disulfidptosis-related prognostic genes significant in univariate Cox | Validation: Yes | Validation cohort: External validation in TCGA-PAAD, ICGC-CA, ICGC-AU, CPTAC-PDAC; biological validation with scRNA-seq, spatial transcriptomics, and 20 paired  ||  CONFOUNDING: Multivariable result: Not clearly reported for individual genes; yes for DPS as multivariable prognostic factor in CPTAC and TCGA nomogram analyses | Adjusted covariates: Clinicopathological features including age, gender, stage / clinical variables depending on cohort</t>
  </si>
  <si>
    <t>Statistical methods: Seurat/Harmony clustering and annotation; inferCNV; Monocle pseudotime; CellChat; FindAllMarkers; LASSO; Kaplan-Meier/log-rank; ROC/AUC; univariate and multivariate Cox; GSVA/GSEA/ssGSEA; CIBERSORT; Wilcoxon ra | Univariable: KM showed significantly shorter survival in high-risk patients; univariate Cox showed risk score significantly associated with worse OS (exa | Validation: Yes | Validation cohort: External validation in merged GEO cohort (GSE183795 + GSE28735 + GSE78229); partial biological validation in THP-1-derived M2 macrophages; H  ||  CONFOUNDING: Multivariable result: Multivariate Cox showed risk score remained an independent prognostic factor for OS in PDAC (exact HR/CI not provided in pasted text) | Adjusted covariates: Not clearly specified in the pasted excerpt; multivariable analysis likely adjusted for clinicopathologic features, but exact covariates are not reported here</t>
  </si>
  <si>
    <t>Statistical methods: Limma/eBayes differential abundance; pathway enrichment; consensus clustering; univariate Cox; multivariable Cox; LASSO-regularized Cox; recursive feature selection; Kaplan–Meier; time-dependent ROC; external v | Univariable: Proteomic clusters associated with OS (p=0.012) and recurrence; several individual proteins associated with prognosis; risk groups significa | Validation: Yes | Validation cohort: Independent CPTAC PDA proteomic cohort generated using a different proteomic technology (n=92)  ||  CONFOUNDING: Multivariable result: 18-protein risk score retained significance in multivariable Cox models and improved concordance index from 0.66 to 0.85 after adjustment for clinical covariates | Adjusted covariates: Clinical prognostic variables included age, stage, grade, histology, margin, recurrence-related features, and other available clinicopathologic factors; exact full multiv</t>
  </si>
  <si>
    <t>Study ID (permanent)</t>
  </si>
  <si>
    <t>EV-01</t>
  </si>
  <si>
    <t>EV-02</t>
  </si>
  <si>
    <t>EV-03</t>
  </si>
  <si>
    <t>EV-04</t>
  </si>
  <si>
    <t>EV-05</t>
  </si>
  <si>
    <t>EV-06</t>
  </si>
  <si>
    <t>EV-07</t>
  </si>
  <si>
    <t>EV-08</t>
  </si>
  <si>
    <t>EV-09</t>
  </si>
  <si>
    <t>EV-10</t>
  </si>
  <si>
    <t>EV-11</t>
  </si>
  <si>
    <t>EV-12</t>
  </si>
  <si>
    <t>EV-13</t>
  </si>
  <si>
    <t>EV-14</t>
  </si>
  <si>
    <t>EV-15</t>
  </si>
  <si>
    <t>EV-16</t>
  </si>
  <si>
    <t>EV-17</t>
  </si>
  <si>
    <t>EV-18</t>
  </si>
  <si>
    <t>EV-19</t>
  </si>
  <si>
    <t>EV-20</t>
  </si>
  <si>
    <t>EV-21</t>
  </si>
  <si>
    <t>EV-22</t>
  </si>
  <si>
    <t>EV-23</t>
  </si>
  <si>
    <t>EV-24</t>
  </si>
  <si>
    <t>EV-25</t>
  </si>
  <si>
    <t>EV-26</t>
  </si>
  <si>
    <t>EV-27</t>
  </si>
  <si>
    <t>EV-28</t>
  </si>
  <si>
    <t>EV-29</t>
  </si>
  <si>
    <t>EV-30</t>
  </si>
  <si>
    <t>EV-31</t>
  </si>
  <si>
    <t>EV-32</t>
  </si>
  <si>
    <t>EV-33</t>
  </si>
  <si>
    <t>EV-34</t>
  </si>
  <si>
    <t>EV-35</t>
  </si>
  <si>
    <t>EV-36</t>
  </si>
  <si>
    <t>EV-39</t>
  </si>
  <si>
    <t>EV-41</t>
  </si>
  <si>
    <t>EV-42</t>
  </si>
  <si>
    <t>EV-43</t>
  </si>
  <si>
    <t>EV-44</t>
  </si>
  <si>
    <t>EV-46</t>
  </si>
  <si>
    <t>EV-47</t>
  </si>
  <si>
    <t>EV-48</t>
  </si>
  <si>
    <t>EV-49</t>
  </si>
  <si>
    <t>EV-50</t>
  </si>
  <si>
    <t>EV-51</t>
  </si>
  <si>
    <t>EV-52</t>
  </si>
  <si>
    <t>EV-54</t>
  </si>
  <si>
    <t>EV-55</t>
  </si>
  <si>
    <t>EV-56</t>
  </si>
  <si>
    <t>EV-57</t>
  </si>
  <si>
    <t>EV-58</t>
  </si>
  <si>
    <t>EV-59</t>
  </si>
  <si>
    <t>EV-60</t>
  </si>
  <si>
    <t>EV-61</t>
  </si>
  <si>
    <t>EV-62</t>
  </si>
  <si>
    <t>Duplicate flag</t>
  </si>
  <si>
    <t>authoritative — resolved via DATA-6 duplicate analysis</t>
  </si>
  <si>
    <t>Study ID</t>
  </si>
  <si>
    <t>Previous category (superseded 2026-09-03)</t>
  </si>
  <si>
    <t>Category changed?</t>
  </si>
  <si>
    <t>YES - raised</t>
  </si>
  <si>
    <t>YES - lowered</t>
  </si>
  <si>
    <t>(none - added at revision)</t>
  </si>
  <si>
    <t>new</t>
  </si>
  <si>
    <t>Internal descriptive category</t>
  </si>
  <si>
    <t>CONFIRMED by author 2026-09-03 — source row 6 verified; previously moderate — CONFIRM</t>
  </si>
  <si>
    <t>CONFIRMED by author 2026-09-03 — source row 49 verified; previously moderate — CONFIRM</t>
  </si>
  <si>
    <t>CONFIRMED by author 2026-09-03 — source row 101 verified; previously moderate — CONFIRM</t>
  </si>
  <si>
    <t>Omics: Transcriptomics (scRNA-seq + bulk RNA-seq) + bioinformatics + pharmacology + experimental validation | Platform: scRNA-seq analysis (UMAP, clustering); LASSO-Cox regression; consensus clustering; RT-qPCR; immunohistochemistry; molecular docking; in vitro assays; in vivo tumor models | Biomarker: Nine-gene prognostic signature derived from 20 hub genes; hub targets include TP53, EP300, PIAS1; therapeutic compound: esculin | Cut-off: Risk score derived from LASSO-Cox model; patients stratified into high vs low risk using median or optimal cut</t>
  </si>
  <si>
    <t xml:space="preserve">Statistical methods: Univariable Cox (implied for gene selection) and multivariable LASSO-Cox regression for model construction; survival analysis (Kaplan-Meier); clustering; bioinformatics enrichment; experimental validation | Univariable: High-risk group showed significantly worse OS compared to low-risk group; subtypes showed distinct survival differences and immune infiltrat | Validation: Yes (strong validation) | Validation cohort: External validation in ICGC cohorts (PACA-CA and PACA-AU); additional validation via IHC and RT-qPCR; functional validation in vitro and in </t>
  </si>
  <si>
    <t>Omics: Transcriptomics | Platform: RNA-seq (TCGA) and microarray (GEO) datasets; bioinformatic analysis in R (DESeq2, survival, glmnet) | Biomarker: 12 manganese metabolism-related gene signature (NPPA, KYNU, ITGB6, CYP27A1, CXCL10, PPP2R2B, MET, MMP3, KRT19, ATP1A3, PDXP, IL1RAPL2) | Cut-off: Median risk score</t>
  </si>
  <si>
    <t>Omics: Transcriptomics (bulk RNA-seq), single-cell RNA-seq, spatial transcriptomics, mutation analysis, immune profiling | Platform: TCGA RNA-seq; GEO datasets; ConsensusClusterPlus, LASSO Cox, GSVA, clusterProfiler, pRRophetic, Scanpy, Seurat, CellChat | Biomarker: IGFBP family (IGFBP1–7), especially IGFBP3; multi-gene prognostic signature (8 genes from LASSO) | Cut-off: Median risk score (LASSO model); DEG thresholds |log2FC|&gt;1, adj p&lt;0.05; clustering via consensus algorithm</t>
  </si>
  <si>
    <t>Statistical methods: Consensus clustering, PCA, Kaplan-Meier, univariate + multivariate Cox regression, LASSO regression, GSVA, GO/KEGG, CIBERSORT-like immune analysis, TMB analysis, pRRophetic drug prediction, CellChat communicati | Univariable: Subtype A showed worse prognosis and higher immune infiltration; high-risk group (LASSO) had significantly worse OS; IGFBP3 expression posit | Validation: Yes (internal validation using GSE62452 cohort) | Validation cohort: External validation cohort: GSE62452 (independent GEO dataset)</t>
  </si>
  <si>
    <t>Statistical methods: Univariable Cox (implied for gene selection) and multivariable LASSO-Cox regression for model construction; survival analysis (Kaplan-Meier); clustering; bioinformatics enrichment; experimental validation | Univariable: High-risk group showed significantly worse OS compared to low-risk group; subtypes showed distinct survival differences and immune infiltrat | Validation: Yes (strong validation) | Validation cohort: External validation in ICGC cohorts (PACA-CA and PACA-AU); additional validation via IHC and RT-qPCR; functional validation in vitro and in   ||  CONFOUNDING: Multivariable result: Nine-gene model demonstrated strong independent prognostic predictive capability (validated across external cohorts); specific HR values not reported in abstract | Adjusted covariates: LASSO inherently adjusts for gene interactions; exact clinical covariates not clearly described</t>
  </si>
  <si>
    <t>Statistical methods: Consensus clustering, PCA, Kaplan-Meier, univariate + multivariate Cox regression, LASSO regression, GSVA, GO/KEGG, CIBERSORT-like immune analysis, TMB analysis, pRRophetic drug prediction, CellChat communicati | Univariable: Subtype A showed worse prognosis and higher immune infiltration; high-risk group (LASSO) had significantly worse OS; IGFBP3 expression posit | Validation: Yes (internal validation using GSE62452 cohort) | Validation cohort: External validation cohort: GSE62452 (independent GEO dataset)  ||  CONFOUNDING: Multivariable result: Multivariate Cox confirmed prognostic value of risk score (model-based); IGFBP3 showed strongest prognostic association (HR≈1.205; additional HR≈4.18 in validation) | Adjusted covariates: Clinical variables + risk score included in multivariate models; exact covariates not fully detailed but include standard TCGA clinical parameters and immune/TMB features</t>
  </si>
  <si>
    <t>CONFIRMED by author 2026-09-03 — source row 104 verified; previously unresolved (manual check had been required)</t>
  </si>
  <si>
    <t>Omics: Transcriptomics | Platform: Bulk RNA-seq / microarray datasets; single-cell RNA-seq analysis; in vitro validation | Biomarker: TLS-related gene signature (DNASE1L3, RAMP2, IL33) | Cut-off: Median TLS score / risk score</t>
  </si>
  <si>
    <t>Statistical methods: Differential expression analysis, consensus clustering, ssGSEA, Kaplan–Meier survival analysis, LASSO Cox regression, ROC analysis, univariate Cox regression, functional enrichment (GO/KEGG), single-cell analys | Univariable: TLS high-score group associated with improved overall survival | Validation: yes | Validation cohort: TCGA-PAAD and GEO cohort GSE85916</t>
  </si>
  <si>
    <t>Omics: Multi-omics (mRNA, miRNA, lncRNA, DNA methylation, mutations) + single-cell + spatial transcriptomics | Platform: MOVICS clustering (10 algorithms), edgeR, GSEA/GSVA, immune deconvolution, 101 ML models (ridge, LASSO, RSF etc.), Cox regression, C-index | Biomarker: Molecular subtypes (CS1 vs CS2); prognostic genes (23 genes); key biomarker: A2ML1 | Cut-off: Adjusted p&lt;0.05; consensus genes across ≥5 cohorts; ML-selected model (ridge regression); optimal cutoff for r</t>
  </si>
  <si>
    <t>Statistical methods: Univariate Cox, multivariable Cox, ML ensemble (101 models), LOOCV, C-index benchmarking, Kaplan-Meier | Univariable: CS1 subtype: worse prognosis, EMT, immunosuppressive features; CS2: metabolic phenotype, better prognosis; signature predicts OS across coho | Validation: YES → extensive external validation (12 cohorts) | Validation cohort: Multiple independent cohorts (GEO, ICGC, ArrayExpress)</t>
  </si>
  <si>
    <t>Statistical methods: Differential expression analysis, consensus clustering, ssGSEA, Kaplan–Meier survival analysis, LASSO Cox regression, ROC analysis, univariate Cox regression, functional enrichment (GO/KEGG), single-cell analys | Univariable: TLS high-score group associated with improved overall survival | Validation: yes | Validation cohort: TCGA-PAAD and GEO cohort GSE85916  ||  CONFOUNDING: Multivariable result: Multivariable Cox analysis not clearly reported for independent prognostic value | Adjusted covariates: no</t>
  </si>
  <si>
    <t>Statistical methods: Univariate Cox, multivariable Cox, ML ensemble (101 models), LOOCV, C-index benchmarking, Kaplan-Meier | Univariable: CS1 subtype: worse prognosis, EMT, immunosuppressive features; CS2: metabolic phenotype, better prognosis; signature predicts OS across coho | Validation: YES → extensive external validation (12 cohorts) | Validation cohort: Multiple independent cohorts (GEO, ICGC, ArrayExpress)  ||  CONFOUNDING: Multivariable result: YES → multivariable Cox confirms risk score as independent prognostic factor | Adjusted covariates: Adjusted for age, grade, therapy, TNM, etc.</t>
  </si>
  <si>
    <t>Patient N (parsed, units-checked)</t>
  </si>
  <si>
    <t>Patient N status</t>
  </si>
  <si>
    <t>determined</t>
  </si>
  <si>
    <t>no number recorded</t>
  </si>
  <si>
    <t>non-patient units only</t>
  </si>
  <si>
    <t>ambiguous - number present, units not stated</t>
  </si>
  <si>
    <t>Evidence for THIS domain (read-only)</t>
  </si>
  <si>
    <t>Ev-table row</t>
  </si>
  <si>
    <t>1. Study participation</t>
  </si>
  <si>
    <t>2. Study attrition</t>
  </si>
  <si>
    <t>3. Prognostic factor measurement</t>
  </si>
  <si>
    <t>4. Outcome measurement</t>
  </si>
  <si>
    <t>5. Study confounding</t>
  </si>
  <si>
    <t>6. Statistical analysis and reporting</t>
  </si>
  <si>
    <t>Statistical methods: Student’s t test or Mann-Whitney U test for continuous variables; chi-square test; ANOVA with post hoc multiple comparison tests; Pearson correlation; Kaplan-Meier survival analysis with log-rank test; Cox prop | Univariable: Significant adverse factors for CSS in univariable analysis: no adjuvant chemotherapy (17 vs 38 months, P&lt;0.01), CA19-9 ≥200 (22 vs 38 month | Validation: Partial only; no true external survival validation. Internal biomarker-survival analyses plus external public- | Validation cohort: TCGA-PAAD / LinkedOmics used only for correlation between MEG3 methylation and expression and inverse correlation between MEG3 and F11R; no   ||  CONFOUNDING: Multivariable result: Independent poor prognostic factors in multivariable Cox analysis: no adjuvant chemotherapy HR/RR 3.397 (95% CI 1.881–6.137, P&lt;0.001); CA19-9 ≥200 U/mL HR/RR 1.911 (95% CI 1.167–3.128, P&lt;0.05); stage III/IV HR/ | Adjusted covariates: Adjuvant chemotherapy, CA19-9, stage, tumor differentiation (PD), and double-positive biomarker status included in final multivariable model; long-DM was not retained bec</t>
  </si>
  <si>
    <t>Statistical methods: Welch’s t-test, B-H correction for proteomics, chi-square/Fisher’s exact tests, Kaplan-Meier analysis, log-rank test, univariate and multivariable Cox regression | Univariable: PFS: HR 0.335, 95% CI 0.209-0.537, P &lt; 0.001
OS: HR 0.298, 95% CI 0.184-0.484, P &lt; 0.001 | Validation: yes | Validation cohort: Independent IHC cohort of 91 unresectable pancreatic cancer patients  ||  CONFOUNDING: Multivariable result: PFS: HR 0.343, 95% CI 0.207-0.567, P &lt; 0.001
OS: HR 0.304, 95% CI 0.182-0.510, P &lt; 0.001 | Adjusted covariates: For PFS: TNM stage, UFM1 expression
For OS: TNM stage, treatment regimen, UFM1 expression</t>
  </si>
  <si>
    <t>Statistical methods: Differential expression (limma), Kaplan-Meier, log-rank test, univariate and multivariate Cox regression, nomogram, calibration curves, time-dependent ROC, DCA, GO/KEGG/GSEA, STRING PPI, Pearson/Spearman correl | Univariable: In TCGA, MCMBP significantly associated with poor OS in univariate Cox; in CPTAC also significantly associated with worse OS | Validation: Yes | Validation cohort: Internal validation across TCGA/CPTAC/GEO datasets; moderate external performance in CPTAC; additional validation by tissue microarray and c  ||  CONFOUNDING: Multivariable result: MCMBP remained an independent prognostic factor in multivariate Cox in both TCGA and CPTAC cohorts | Adjusted covariates: TCGA multivariable model included clinicopathologic factors such as T stage, N stage, tumor grade; nomogram incorporated age, tumor grade, tumor stage, and MCMBP expressi</t>
  </si>
  <si>
    <t>Statistical methods: Kaplan-Meier survival analysis, Cox regression, correlation analysis, functional assays, animal experiments | Univariable: High JUP associated with worse overall survival | Validation: No external validation cohort | Validation cohort: —  ||  CONFOUNDING: Multivariable result: JUP remained an independent prognostic factor in multivariate analysis | Adjusted covariates: Age, disease stage, treatment response and other clinical factors</t>
  </si>
  <si>
    <t>Statistical methods: Kaplan–Meier analysis, multivariate Cox regression, GEPIA2 expression analysis, maftools/TMB, DESeq2, GO/KEGG enrichment, ESTIMATE, CIBERSORT, OncoPredict, Wilcoxon test, IHC, qPCR, Western blot | Univariable: High ALDH1L1, ALDH3A1, ALDH3B1 and low ALDH5A1 were associated with worse OS | Validation: Yes, but mainly internal/biological rather than external clinical validation | Validation cohort: GEPIA2 normal comparison, TISCH2 single-cell data, HPA, human IHC samples, pancreatic cancer cell lines (qPCR/Western blot)  ||  CONFOUNDING: Multivariable result: Multivariate Cox regression supported prognostic relevance of ALDH1L1, ALDH3A1, ALDH3B1, ALDH5A1 | Adjusted covariates: Not clearly fully specified in the article text excerpt; multivariable model appears to include the ALDH candidates, but exact full covariate list should be checked in fu</t>
  </si>
  <si>
    <t>Statistical methods: Pearson gene-gene correlation; divergent-edge analysis; Leiden clustering; Harmony integration; ALRA imputation; GO enrichment; ssGSEA; Spearman correlation with Chronos and PRISM; Kaplan-Meier with log-rank/ma | Univariable: SAT-high tumors showed poorer survival; MPC-high tumors showed adverse trend; combined SAT+MPC defined a poor-prognosis stress-immune-invasi | Validation: Yes, but functional/clinical cross-validation rather than classic external biomarker validation | Validation cohort: Independent validation layers included DepMap CRISPR dependency data, PRISM drug-response data, and TCGA-PAAD bulk RNA-seq clinical cohort  ||  CONFOUNDING: Multivariable result: Adaptive module scores did not retain independent prognostic significance after adjustment; pathologic stage remained dominant predictor of OS | Adjusted covariates: Adjusted for AJCC pathologic stage and tumor grade</t>
  </si>
  <si>
    <t>Statistical methods: Dual-pathologist IHC scoring; Kaplan-Meier; log-rank test; univariate and multivariable Cox regression; Mann-Whitney U; chi-squared test; DESeq2 differential expression; GO over-representation analysis; GSVA tu | Univariable: Univariate Cox: MSLN-high protein expression associated with reduced hazard for relapse-free survival (HR 0.571, 95% CI 0.343–0.951, p=0.031 | Validation: Partial validation only | Validation cohort: Biological validation across independent human and mouse transcriptomic datasets plus exploratory FFPE immune staining cohort; no formal ind  ||  CONFOUNDING: Multivariable result: Multivariable Cox for RFS adjusted for age, sex, and tumor stage showed non-significant trend favoring MSLN-high tumors (HR 0.618, 95% CI 0.332–1.147, p=0.127); no significant OS/RFS association in RNA-seq coho | Adjusted covariates: Age, sex, and tumor stage</t>
  </si>
  <si>
    <t>Statistical methods: Survival analysis (Kaplan-Meier, Cox regression implied); scRNA-seq clustering; differential expression; pathway analysis; functional assays; proteomics interaction mapping | Univariable: High LY6D expression associated with stemness, EMT phenotype, and poor survival (significant in survival analysis) | Validation: Yes (strong multi-level validation) | Validation cohort: Human PDAC cohorts + in vivo mouse models + multi-omics datasets + functional validation (loss/gain of function)  ||  CONFOUNDING: Multivariable result: LY6D identified as an independent prognostic marker of poor survival (exact HR not reported in abstract) | Adjusted covariates: Not explicitly detailed (likely adjusted for clinical variables in Cox model, but not specified)</t>
  </si>
  <si>
    <t>Statistical methods: DEG analysis; GO/KEGG/GSEA; PPI/CytoHubba; Kaplan-Meier with log-rank test; univariable and multivariable Cox regression; Spearman correlation; Wilcoxon/Mann-Whitney; chi-square; t-test/ANOVA; immune deconvolut | Univariable: High SERPINE1 expression associated with worse OS and DFS and adverse clinical features; age, lymph node metastasis, and SERPINE1 were signi | Validation: yes | Validation cohort: External transcriptomic validation in GSE71989, E-MEXP-1121, and E-EMBL-6 for expression; IMvigor210 and TIDE/EaSIeR for immunotherapy-relat  ||  CONFOUNDING: Multivariable result: Age, lymph node metastasis, and SERPINE1 remained independent prognostic factors in multivariable Cox | Adjusted covariates: Age and lymph node metastasis explicitly reported with SERPINE1 in final nomogram</t>
  </si>
  <si>
    <t>Statistical methods: Wilcoxon rank-sum, Kruskal–Wallis, Fisher’s exact, Pearson chi-square, Kaplan–Meier, univariable and multivariable Cox regression with backward stepwise elimination, Pearson correlation | Univariable: High KRAS protein associated with better OS; patients with low KRAS protein had worse OS (HR 4.62, 95% CI 1.91–11.16, p&lt;0.001). KRAS p.G12V  | Validation: No external validation | Validation cohort: None  ||  CONFOUNDING: Multivariable result: KRAS protein level and KRAS mutation status were independently associated with OS in Cox model; KRAS mRNA was not | Adjusted covariates: Clinicopathological variables considered included age, sex, blood type, CA19-9, surgery type, tumor size, TNM, differentiation grade, resection margin status</t>
  </si>
  <si>
    <t>Statistical methods: Differential expression (limma), GSEA, Kaplan–Meier, log-rank test, univariate &amp; multivariate Cox regression, ROC analysis, correlation (Spearman), chi-square tests | Univariable: High RAD51AP1 expression associated with aggressive tumor features, EMT activation, metastasis, and poor survival (TCGA significant) | Validation: Yes (multi-level validation: in-silico + RT-qPCR + IHC + TCGA) | Validation cohort: TCGA cohort (n=177), IHC cohort (n=353), LCM cohort (n=20)  ||  CONFOUNDING: Multivariable result: High nuclear RAD51AP1 identified as independent risk factor for DSS (multivariable Cox) | Adjusted covariates: Age, TNM stage, tumor size, metastasis, histological grade</t>
  </si>
  <si>
    <t>Statistical methods: Maximum chi-square cutoff determination in R; chi-square/clinicopathological association testing; Kaplan-Meier survival analysis; log-rank test; multivariable Cox regression | Univariable: IHC high PAUF associated with lymph node metastasis (78.4% vs 42.1% in node-negative distribution context, P=0.0019); Kaplan-Meier showed sh | Validation: Partial validation only | Validation cohort: Public validation through TCGA/GTEx (mRNA) and CPTAC (protein), but no external clinical IHC cohort  ||  CONFOUNDING: Multivariable result: Multivariable Cox: high PAUF independently associated with poorer OS (HR 2.05, 95% CI 1.19–3.53, P=0.009); poorly differentiated histology HR 2.47 (P=0.004); adjuvant therapy protective HR 0.39 (P=0.001) | Adjusted covariates: Age, tumor location, stage (RPC vs BRPC), histology, resection margin, nodal status, adjuvant therapy, CA19-9</t>
  </si>
  <si>
    <t>Statistical methods: Kaplan-Meier; univariate and multivariate Cox regression; edgeR differential expression; GO/KEGG/GSEA; ESTIMATE; ssGSEA; CIBERSORT; maftools; pRRophetic; TIDE | Univariable: In CQMU cohort, iTLS associated with better OS (univariate p=0.044) and better RFS (p=0.012); in TCGA cohort, iTLS associated with better OS | Validation: Yes | Validation cohort: Validation in independent TCGA cohort  ||  CONFOUNDING: Multivariable result: Multivariate Cox: CQMU OS HR 0.407 (95% CI 0.180–0.921, p=0.031); CQMU RFS HR 0.407 (95% CI 0.145–0.738, p=0.007); TCGA OS HR 0.528 (95% CI 0.307–0.908, p=0.021) | Adjusted covariates: Adjusted for clinicopathologic covariates in multivariable Cox (including nodal status/resection-related factors depending on cohort)</t>
  </si>
  <si>
    <t>patient N = 117 (&gt;=100) and an institutional or clinical cohort is described</t>
  </si>
  <si>
    <t>analysed cohort stated as 117 with no exclusions or attrition described</t>
  </si>
  <si>
    <t>cut-off reported and measurement includes assay-level confirmation (IHC, PCR, Western or proteomics)</t>
  </si>
  <si>
    <t>primary outcome is overall survival: objective and assessor-independent</t>
  </si>
  <si>
    <t>multivariable model with named clinicopathological covariates (Adjuvant chemotherapy, CA19-9, stage, tumor differentiation )</t>
  </si>
  <si>
    <t>validation Partial only</t>
  </si>
  <si>
    <t>OVERALL (algorithmic suggestion)</t>
  </si>
  <si>
    <t>Suggested overall risk of bias for this study. Confirm or override in column G.</t>
  </si>
  <si>
    <t>patient N = 101 (&gt;=100) and an institutional or clinical cohort is described</t>
  </si>
  <si>
    <t>analysed cohort stated as 101 with no exclusions or attrition described</t>
  </si>
  <si>
    <t>multivariable model with named clinicopathological covariates (For PFS: TNM stage, UFM1 expression
For OS: TNM stage, treat)</t>
  </si>
  <si>
    <t>no adequate validation: Limited</t>
  </si>
  <si>
    <t>worst domain rating across the six above (Low, Low, Low, Low, Low, High)</t>
  </si>
  <si>
    <t>BLANK - patient N not established (see 'Patient N status'); not rated rather than assumed high</t>
  </si>
  <si>
    <t>BLANK - analysed N not established; not rated</t>
  </si>
  <si>
    <t>multivariable model fitted but covariates only partly specified</t>
  </si>
  <si>
    <t>validation External with cut-off method reported</t>
  </si>
  <si>
    <t>BLANK - one or more domains could not be rated from recorded fields; overall requires your judgement</t>
  </si>
  <si>
    <t>patient N = 177 (&gt;=100) but source is repository data only; participant selection not described</t>
  </si>
  <si>
    <t>analysed cohort stated as 177 with no exclusions or attrition described</t>
  </si>
  <si>
    <t>multivariable model with named clinicopathological covariates (Age, tumor site, TNM stage, pathological grade (in nomogram )</t>
  </si>
  <si>
    <t>validation Multi-cohort with cut-off method reported</t>
  </si>
  <si>
    <t>worst domain rating across the six above (Moderate, Low, Low, Low, Low, Low)</t>
  </si>
  <si>
    <t>cut-off reported but measurement is transcriptomic only, without assay-level confirmation</t>
  </si>
  <si>
    <t>patient N = 433 (&gt;=100) but source is repository data only; participant selection not described</t>
  </si>
  <si>
    <t>analysed cohort stated as 433 with no exclusions or attrition described</t>
  </si>
  <si>
    <t>multivariable model with named clinicopathological covariates (Age, TNM stage, tumor grade)</t>
  </si>
  <si>
    <t>worst domain rating across the six above (Moderate, Low, Moderate, Low, Low, Low)</t>
  </si>
  <si>
    <t>patient N = 70 (&lt;100): small analysed cohort</t>
  </si>
  <si>
    <t>analysed cohort stated as 70 with no exclusions or attrition described</t>
  </si>
  <si>
    <t>multivariable model with named clinicopathological covariates (TCGA multivariable model included clinicopathologic factors )</t>
  </si>
  <si>
    <t>worst domain rating across the six above (High, Low, Low, Low, Low, Low)</t>
  </si>
  <si>
    <t>patient N = 180 (&gt;=100) but source is repository data only; participant selection not described</t>
  </si>
  <si>
    <t>analysed cohort stated as 180 with no exclusions or attrition described</t>
  </si>
  <si>
    <t>multivariable model with named clinicopathological covariates (Clinical variables including age, stage and other clinicopat)</t>
  </si>
  <si>
    <t>multivariable model with named clinicopathological covariates (Age, disease stage, treatment response and other clinical fa)</t>
  </si>
  <si>
    <t>patient N = 176 (&gt;=100) but source is repository data only; participant selection not described</t>
  </si>
  <si>
    <t>analysed cohort stated as 176 with no exclusions or attrition described</t>
  </si>
  <si>
    <t>multivariable model with named clinicopathological covariates (Age, sex, T stage, N stage, M stage, tumor stage)</t>
  </si>
  <si>
    <t>patient N = 179 (&gt;=100) but source is repository data only; participant selection not described</t>
  </si>
  <si>
    <t>analysed cohort stated as 179 with no exclusions or attrition described</t>
  </si>
  <si>
    <t>validation Internal only</t>
  </si>
  <si>
    <t>worst domain rating across the six above (Moderate, Low, Low, Low, Moderate, Moderate)</t>
  </si>
  <si>
    <t>multivariable model with named clinicopathological covariates (Age; sex; grade; stage included in modeling/nomogram)</t>
  </si>
  <si>
    <t>patient N = 176 (&gt;=100) and an institutional or clinical cohort is described</t>
  </si>
  <si>
    <t>worst domain rating across the six above (Low, Low, Moderate, Low, Moderate, Low)</t>
  </si>
  <si>
    <t>patient N = 317 (&gt;=100) and an institutional or clinical cohort is described</t>
  </si>
  <si>
    <t>analysed cohort stated as 317 with no exclusions or attrition described</t>
  </si>
  <si>
    <t>multivariable model with named clinicopathological covariates (Adjusted for clinical variables: age, gender, tumor grade, s)</t>
  </si>
  <si>
    <t>worst domain rating across the six above (Low, Low, Moderate, Low, Low, Low)</t>
  </si>
  <si>
    <t>patient N = 441 (&gt;=100) and an institutional or clinical cohort is described</t>
  </si>
  <si>
    <t>analysed cohort stated as 441 with no exclusions or attrition described</t>
  </si>
  <si>
    <t>multivariable model with named clinicopathological covariates (Grade, T stage, N stage, tumor position, risk score)</t>
  </si>
  <si>
    <t>patient N = 181 (&gt;=100) and an institutional or clinical cohort is described</t>
  </si>
  <si>
    <t>analysed cohort stated as 181 with no exclusions or attrition described</t>
  </si>
  <si>
    <t>multivariable model with named clinicopathological covariates (Clinical variables including tumor stage, age, sex, tumor st)</t>
  </si>
  <si>
    <t>worst domain rating across the six above (Low, Low, Low, Low, Low, Low)</t>
  </si>
  <si>
    <t>multivariable model with named clinicopathological covariates (Not clearly specified (likely clinical variables such as sta)</t>
  </si>
  <si>
    <t>patient N = 309 (&gt;=100) but source is repository data only; participant selection not described</t>
  </si>
  <si>
    <t>analysed cohort stated as 309 with no exclusions or attrition described</t>
  </si>
  <si>
    <t>worst domain rating across the six above (Moderate, Low, Moderate, Low, Moderate, Low)</t>
  </si>
  <si>
    <t>multivariable model with named clinicopathological covariates (Adjusted for age, grade, therapy, TNM, etc.)</t>
  </si>
  <si>
    <t>biomarker cut-off method not reported: measurement not reproducible</t>
  </si>
  <si>
    <t>validation External but cut-off method not reported</t>
  </si>
  <si>
    <t>patient N = 239 (&gt;=100) and an institutional or clinical cohort is described</t>
  </si>
  <si>
    <t>analysed cohort stated as 239 with no exclusions or attrition described</t>
  </si>
  <si>
    <t>multivariable model with named clinicopathological covariates (Sex, age, clinical stage, tumor grade)</t>
  </si>
  <si>
    <t>multivariable model with named clinicopathological covariates (Adjusted for AJCC pathologic stage and tumor grade)</t>
  </si>
  <si>
    <t>patient N = 316 (&gt;=100) and an institutional or clinical cohort is described</t>
  </si>
  <si>
    <t>analysed cohort described with exclusions or missing data; magnitude not justified</t>
  </si>
  <si>
    <t>primary outcome is a progression or recurrence endpoint: assessment-dependent</t>
  </si>
  <si>
    <t>multivariable model with named clinicopathological covariates (Age, sex, and tumor stage)</t>
  </si>
  <si>
    <t>patient N = 178 (&gt;=100) but source is repository data only; participant selection not described</t>
  </si>
  <si>
    <t>analysed cohort stated as 178 with no exclusions or attrition described</t>
  </si>
  <si>
    <t>multivariable model with named clinicopathological covariates (Age, sex, tumor grade, clinical stage, T stage, N stage, M s)</t>
  </si>
  <si>
    <t>patient N = 113 (&gt;=100) but source is repository data only; participant selection not described</t>
  </si>
  <si>
    <t>analysed cohort stated as 113 with no exclusions or attrition described</t>
  </si>
  <si>
    <t>multivariable model with named clinicopathological covariates (Age, sex, pathological grade, TNM stage, and SASP cluster we)</t>
  </si>
  <si>
    <t>multivariable model with named clinicopathological covariates (Age, tumor grade, T stage, N stage)</t>
  </si>
  <si>
    <t>patient N = 185 (&gt;=100) but source is repository data only; participant selection not described</t>
  </si>
  <si>
    <t>analysed cohort stated as 185 with no exclusions or attrition described</t>
  </si>
  <si>
    <t>multivariable model with named clinicopathological covariates (Age, gender, stage, T stage, N stage)</t>
  </si>
  <si>
    <t>patient N = 247 (&gt;=100) but source is repository data only; participant selection not described</t>
  </si>
  <si>
    <t>analysed cohort stated as 247 with no exclusions or attrition described</t>
  </si>
  <si>
    <t>multivariable model with named clinicopathological covariates (Age, sex, grade, stage, T stage)</t>
  </si>
  <si>
    <t>multivariable model with named clinicopathological covariates (Age and clinicopathologic variables included in multivariabl)</t>
  </si>
  <si>
    <t>multivariable model with named clinicopathological covariates (Age and stage explicitly mentioned; text says multivariable )</t>
  </si>
  <si>
    <t>worst domain rating across the six above (Moderate, Moderate, Low, Low, Low, Low)</t>
  </si>
  <si>
    <t>multivariable model with named clinicopathological covariates (Clinical features and N stage included; exact full covariate)</t>
  </si>
  <si>
    <t>patient N = 178 (&gt;=100) and an institutional or clinical cohort is described</t>
  </si>
  <si>
    <t>multivariable model with named clinicopathological covariates (Age and lymph node metastasis explicitly reported with SERPI)</t>
  </si>
  <si>
    <t>patient N = 41 (&lt;100): small analysed cohort</t>
  </si>
  <si>
    <t>analysed cohort stated as 41 with no exclusions or attrition described</t>
  </si>
  <si>
    <t>multivariable model with named clinicopathological covariates (Clinicopathological variables considered included age, sex, )</t>
  </si>
  <si>
    <t>worst domain rating across the six above (High, Low, Low, Low, Low, High)</t>
  </si>
  <si>
    <t>multivariable model with named clinicopathological covariates (Age, TNM stage, tumor size, metastasis, histological grade)</t>
  </si>
  <si>
    <t>patient N = 122 (&gt;=100) and an institutional or clinical cohort is described</t>
  </si>
  <si>
    <t>analysed cohort stated as 122 with no exclusions or attrition described</t>
  </si>
  <si>
    <t>multivariable model with named clinicopathological covariates (Age, sex, and pathological TNM stage for the signature model)</t>
  </si>
  <si>
    <t>multivariable model with named clinicopathological covariates (Clinical variables included stage, tumor status, and other c)</t>
  </si>
  <si>
    <t>multivariable model with named clinicopathological covariates (Tumor stage (early vs late))</t>
  </si>
  <si>
    <t>patient N = 253 (&gt;=100) but source is repository data only; participant selection not described</t>
  </si>
  <si>
    <t>analysed cohort stated as 253 with no exclusions or attrition described</t>
  </si>
  <si>
    <t>multivariable model with named clinicopathological covariates (Age, sex, stage, only lymph node metastases, peritoneal meta)</t>
  </si>
  <si>
    <t>worst domain rating across the six above (Moderate, Low, Moderate, Low, Low, Moderate)</t>
  </si>
  <si>
    <t>patient N = 137 (&gt;=100) and an institutional or clinical cohort is described</t>
  </si>
  <si>
    <t>analysed cohort stated as 137 with no exclusions or attrition described</t>
  </si>
  <si>
    <t>multivariable model with named clinicopathological covariates (Age, tumor location, stage (RPC vs BRPC), histology, resecti)</t>
  </si>
  <si>
    <t>multivariable model with named clinicopathological covariates (Age, sex, tumor grade, stage, pN stage)</t>
  </si>
  <si>
    <t>worst domain rating across the six above (Moderate, Low, Moderate, Low, Low, High)</t>
  </si>
  <si>
    <t>patient N = 147 (&gt;=100) and an institutional or clinical cohort is described</t>
  </si>
  <si>
    <t>analysed cohort stated as 147 with no exclusions or attrition described</t>
  </si>
  <si>
    <t>patient N = 48 (&lt;100): small analysed cohort</t>
  </si>
  <si>
    <t>analysed cohort stated as 48 with no exclusions or attrition described</t>
  </si>
  <si>
    <t>multivariable model with named clinicopathological covariates (Age, sex, pT/pN, differentiation, resection margin, invasion)</t>
  </si>
  <si>
    <t>multivariable model with named clinicopathological covariates (Adjusted for clinicopathologic variables (age, TNM, etc.))</t>
  </si>
  <si>
    <t>multivariable model with named clinicopathological covariates (Stage_N and RS in nomogram)</t>
  </si>
  <si>
    <t>validation Partial but cut-off method not reported</t>
  </si>
  <si>
    <t>worst domain rating across the six above (Moderate, Low, High, Low, Moderate, Moderate)</t>
  </si>
  <si>
    <t>patient N = 262 (&gt;=100) and an institutional or clinical cohort is described</t>
  </si>
  <si>
    <t>analysed cohort stated as 262 with no exclusions or attrition described</t>
  </si>
  <si>
    <t>multivariable model with named clinicopathological covariates (Tumor location, T stage/tumor size, N stage/tumor invasion, )</t>
  </si>
  <si>
    <t>worst domain rating across the six above (Low, Low, Low, Moderate, Low, Low)</t>
  </si>
  <si>
    <t>patient N = 93 (&lt;100): small analysed cohort</t>
  </si>
  <si>
    <t>analysed cohort stated as 93 with no exclusions or attrition described</t>
  </si>
  <si>
    <t>multivariable model with named clinicopathological covariates (Age, lymph node metastasis (LNM), and gene expression variab)</t>
  </si>
  <si>
    <t>worst domain rating across the six above (High, Low, Moderate, Low, Low, Low)</t>
  </si>
  <si>
    <t>patient N = 582 (&gt;=100) and an institutional or clinical cohort is described</t>
  </si>
  <si>
    <t>analysed cohort stated as 582 with no exclusions or attrition described</t>
  </si>
  <si>
    <t>multivariable model with named clinicopathological covariates (Clinicopathological features including age, gender, stage / )</t>
  </si>
  <si>
    <t>patient N = 225 (&gt;=100) but source is repository data only; participant selection not described</t>
  </si>
  <si>
    <t>analysed cohort stated as 225 with no exclusions or attrition described</t>
  </si>
  <si>
    <t>worst domain rating across the six above (Moderate, Low, Moderate, Low, Moderate, Moderate)</t>
  </si>
  <si>
    <t>multivariable model with named clinicopathological covariates (Clinical prognostic variables included age, stage, grade, hi)</t>
  </si>
  <si>
    <t>Model-development? (suggested)</t>
  </si>
  <si>
    <t>not rated - column K suggests this study did not develop a prognostic model, so PROBAST does not apply</t>
  </si>
  <si>
    <t>Suggested overall risk of bias. Confirm or override in column G. Confirm the model-development decision in column L.</t>
  </si>
  <si>
    <t>not rated - PROBAST does not apply unless column L confirms Yes</t>
  </si>
  <si>
    <t>Unclear</t>
  </si>
  <si>
    <t>patient N not established from recorded fields</t>
  </si>
  <si>
    <t>cut-off reported and predictors measured with assay-level confirmation</t>
  </si>
  <si>
    <t>outcome is overall survival: objective, assessor-independent</t>
  </si>
  <si>
    <t>validation External and analysed N not established</t>
  </si>
  <si>
    <t>no domain High but at least one Unclear (Unclear, Low, Low, Unclear)</t>
  </si>
  <si>
    <t>patient N = 177 but participant selection not described (repository data only)</t>
  </si>
  <si>
    <t>validation Multi-cohort with analysed N = 177</t>
  </si>
  <si>
    <t>no domain High but at least one Unclear (Unclear, Low, Low, Low)</t>
  </si>
  <si>
    <t>cut-off reported but predictors are transcriptomic only</t>
  </si>
  <si>
    <t>no domain High but at least one Unclear (Unclear, Unclear, Low, Unclear)</t>
  </si>
  <si>
    <t>patient N = 433 but participant selection not described (repository data only)</t>
  </si>
  <si>
    <t>validation External with analysed N = 433</t>
  </si>
  <si>
    <t>no domain High but at least one Unclear (Unclear, Unclear, Low, Low)</t>
  </si>
  <si>
    <t>validation Multi-cohort and analysed N not established</t>
  </si>
  <si>
    <t>patient N = 180 but participant selection not described (repository data only)</t>
  </si>
  <si>
    <t>validation External with analysed N = 180</t>
  </si>
  <si>
    <t>patient N = 176 but participant selection not described (repository data only)</t>
  </si>
  <si>
    <t>validation Multi-cohort with analysed N = 176</t>
  </si>
  <si>
    <t>patient N = 176 and an institutional or clinical cohort is described</t>
  </si>
  <si>
    <t>no domain High but at least one Unclear (Low, Unclear, Low, Low)</t>
  </si>
  <si>
    <t>patient N = 317 and an institutional or clinical cohort is described</t>
  </si>
  <si>
    <t>validation External with analysed N = 317</t>
  </si>
  <si>
    <t>patient N = 441 and an institutional or clinical cohort is described</t>
  </si>
  <si>
    <t>validation Multi-cohort with analysed N = 441</t>
  </si>
  <si>
    <t>patient N = 181 and an institutional or clinical cohort is described</t>
  </si>
  <si>
    <t>validation External with analysed N = 181</t>
  </si>
  <si>
    <t>all four domains Low</t>
  </si>
  <si>
    <t>patient N = 309 but participant selection not described (repository data only)</t>
  </si>
  <si>
    <t>validation External with analysed N = 309</t>
  </si>
  <si>
    <t>predictor cut-off method not reported</t>
  </si>
  <si>
    <t>at least one domain rated High (Unclear, High, Low, Unclear)</t>
  </si>
  <si>
    <t>patient N = 239 and an institutional or clinical cohort is described</t>
  </si>
  <si>
    <t>validation Multi-cohort with analysed N = 239</t>
  </si>
  <si>
    <t>patient N = 178 but participant selection not described (repository data only)</t>
  </si>
  <si>
    <t>validation External with analysed N = 178</t>
  </si>
  <si>
    <t>patient N = 113 but participant selection not described (repository data only)</t>
  </si>
  <si>
    <t>validation External with analysed N = 113</t>
  </si>
  <si>
    <t>patient N = 185 but participant selection not described (repository data only)</t>
  </si>
  <si>
    <t>validation External with analysed N = 185</t>
  </si>
  <si>
    <t>patient N = 247 but participant selection not described (repository data only)</t>
  </si>
  <si>
    <t>validation Multi-cohort with analysed N = 247</t>
  </si>
  <si>
    <t>patient N = 179 but participant selection not described (repository data only)</t>
  </si>
  <si>
    <t>validation Multi-cohort with analysed N = 179</t>
  </si>
  <si>
    <t>patient N = 122 and an institutional or clinical cohort is described</t>
  </si>
  <si>
    <t>validation Multi-cohort with analysed N = 122</t>
  </si>
  <si>
    <t>validation Multi-cohort with analysed N = 178</t>
  </si>
  <si>
    <t>patient N = 253 but participant selection not described (repository data only)</t>
  </si>
  <si>
    <t>validation Internal</t>
  </si>
  <si>
    <t>patient N = 48 (&lt;100): insufficient for reliable model development</t>
  </si>
  <si>
    <t>no adequate validation of the developed model</t>
  </si>
  <si>
    <t>at least one domain rated High (High, Low, Low, High)</t>
  </si>
  <si>
    <t>at least one domain rated High (Unclear, Unclear, Low, High)</t>
  </si>
  <si>
    <t>validation Partial</t>
  </si>
  <si>
    <t>patient N = 262 and an institutional or clinical cohort is described</t>
  </si>
  <si>
    <t>primary outcome is not overall survival or is not identifiable from the recorded field</t>
  </si>
  <si>
    <t>validation External with analysed N = 262</t>
  </si>
  <si>
    <t>no domain High but at least one Unclear (Low, Low, Unclear, Low)</t>
  </si>
  <si>
    <t>patient N = 93 (&lt;100): insufficient for reliable model development</t>
  </si>
  <si>
    <t>patient N = 93: events-per-variable almost certainly inadequate</t>
  </si>
  <si>
    <t>at least one domain rated High (High, Unclear, Low, High)</t>
  </si>
  <si>
    <t>patient N = 582 and an institutional or clinical cohort is described</t>
  </si>
  <si>
    <t>validation Multi-cohort with analysed N = 582</t>
  </si>
  <si>
    <t>patient N = 225 but participant selection not described (repository data only)</t>
  </si>
  <si>
    <t>validation External with analysed N = 176</t>
  </si>
  <si>
    <t xml:space="preserve">Rule </t>
  </si>
  <si>
    <t>Section 4 — Registered therapeutic trials from ClinicalTrials.gov (n = 14): risk of bias</t>
  </si>
  <si>
    <t>Exploratory analysis</t>
  </si>
  <si>
    <t>Preclinical studies</t>
  </si>
  <si>
    <t>Diagnostic value</t>
  </si>
  <si>
    <t>Independent prognostic value</t>
  </si>
  <si>
    <t>Eligible only if the study demonstrated an independent prognostic biomarker, i.e. the tumour transcriptomic/proteomic biomarker remained significantly associated with the survival outcome in an adjusted multivariable time-to-event model including clinicopathological covariates</t>
  </si>
  <si>
    <t>At full-text screening, studies that did not demonstrate an independent prognostic biomarker (no adjusted multivariable analysis, or biomarker not retained as an independent predictor after adjustment) were excluded</t>
  </si>
  <si>
    <t>Full-text screening outcome</t>
  </si>
  <si>
    <t>% of assessed</t>
  </si>
  <si>
    <t>Basis ('Full-text screening-extraction' column AC, 'Biomarker independent?')</t>
  </si>
  <si>
    <t>Full-text articles assessed for eligibility</t>
  </si>
  <si>
    <t>All records extracted at full-text stage</t>
  </si>
  <si>
    <t xml:space="preserve">   No adjusted multivariable model fitted</t>
  </si>
  <si>
    <t>AC = NA</t>
  </si>
  <si>
    <t xml:space="preserve">   Biomarker not independent after adjustment</t>
  </si>
  <si>
    <t>AC = no</t>
  </si>
  <si>
    <t xml:space="preserve">   Unclear whether an adjusted model was fitted</t>
  </si>
  <si>
    <t>AC = unclear</t>
  </si>
  <si>
    <t>Eligible — independent prognostic biomarker demonstrated</t>
  </si>
  <si>
    <t>Yes (human data + external validation)</t>
  </si>
  <si>
    <t>Complement pathway genes (C1R, C1S, C3, C4B, C7) in tumour microenvironment</t>
  </si>
  <si>
    <t>Spatial transcriptomics (NanoString GeoMx DSP)</t>
  </si>
  <si>
    <t>Resectable PDAC (post-neoadjuvant and upfront surgery)</t>
  </si>
  <si>
    <t>yes (Tumor stage, treatment status, clinicopathologic variables)</t>
  </si>
  <si>
    <t>Partial validation only; single-nucleus RNA-seq datasets (biological, no independent prognostic cohort)</t>
  </si>
  <si>
    <t>Neoadjuvant therapy induces complement activation in CAF-rich tumour microenvironment; high complement expression is an independent favourable prognostic factor (HR ≈ 0.21)</t>
  </si>
  <si>
    <t xml:space="preserve">Complement pathway genes (C1R, C1S, C3, C4B, </t>
  </si>
  <si>
    <t>Partial validation only; sin</t>
  </si>
  <si>
    <t>added 2026-09-28 from Full-text screening row 35 (AC = yes)</t>
  </si>
  <si>
    <t>EV-63</t>
  </si>
  <si>
    <t>Bulk transcriptomics (+ methylation/CNV/mutation analyses)</t>
  </si>
  <si>
    <t>177 training (TCGA) + 139 validation (GEO)</t>
  </si>
  <si>
    <t>Mixed PAAD stages (subgroups by T, N, M, stage, grade)</t>
  </si>
  <si>
    <t>yes (Clinicopathological variables; exact full list not fully specified)</t>
  </si>
  <si>
    <t>Yes; External validation in GSE183795</t>
  </si>
  <si>
    <t>13-ARG signature predicts poorer OS (HR 4.237, 95% CI 2.836–6.331) and associates with immune and molecular features</t>
  </si>
  <si>
    <t>13-gene autophagy-related signature (EIF4EBP1</t>
  </si>
  <si>
    <t>added 2026-09-28 from Full-text screening row 55 (AC = yes)</t>
  </si>
  <si>
    <t>EV-64</t>
  </si>
  <si>
    <t>Bulk RNA-seq + scRNA-seq</t>
  </si>
  <si>
    <t>179 (TCGA) + 63 + 66 (GEO)</t>
  </si>
  <si>
    <t>yes (Age, gender, tumor grade, stage)</t>
  </si>
  <si>
    <t>Yes; External validation in GSE57495 (n=63) and GSE62452 (n=66)</t>
  </si>
  <si>
    <t>Fibroblast-specific gene signature is an independent prognostic factor that stratifies PDAC survival and reflects TME interactions</t>
  </si>
  <si>
    <t>Fibroblast-related 14-gene prognostic signatu</t>
  </si>
  <si>
    <t>added 2026-09-28 from Full-text screening row 57 (AC = yes)</t>
  </si>
  <si>
    <t>EV-65</t>
  </si>
  <si>
    <t>yes (Age, sex, BMI, TNM stage, CEA, CA19-9, CA242, clinical features)</t>
  </si>
  <si>
    <t>Yes; TCGA-PAAD (n=174) external validation + in vitro functional validation</t>
  </si>
  <si>
    <t>High ANP32E independently associated with poorer survival (HR ≈ 0.41–0.49) and reduced gemcitabine efficacy; knockdown increases chemosensitivity</t>
  </si>
  <si>
    <t>Yes; TCGA-PAAD (n=174) exter</t>
  </si>
  <si>
    <t>added 2026-09-28 from Full-text screening row 79 (AC = yes)</t>
  </si>
  <si>
    <t>EV-67</t>
  </si>
  <si>
    <t>Cuproptosis-related signature score (MIR3677, AC068620.2, UPK2, LDHAP7, FAM83A)</t>
  </si>
  <si>
    <t>Transcriptomics + proteomics + cfDNA (multi-omics integration)</t>
  </si>
  <si>
    <t>160 (TCGA) + 101 (ICGC)</t>
  </si>
  <si>
    <t>PDAC, heterogeneous stages (no strict stage stratification)</t>
  </si>
  <si>
    <t>yes (Age, sex, grade and other clinical covariates)</t>
  </si>
  <si>
    <t>Yes; External validation in ICGC cohort</t>
  </si>
  <si>
    <t>Cuproptosis-related risk score is an independent prognostic factor and predicts immune status, immunotherapy response and drug sensitivity</t>
  </si>
  <si>
    <t>Cuproptosis-related signature score (MIR3677,</t>
  </si>
  <si>
    <t>added 2026-09-28 from Full-text screening row 103 (AC = yes)</t>
  </si>
  <si>
    <t>EV-68</t>
  </si>
  <si>
    <t>Eligibility override (revision)</t>
  </si>
  <si>
    <t>Excluded — biomarker modality: independent result is for a composite of MEG3 promoter DNA methylation (epigenetic/DNA marker) + F11R protein; not a transcriptomic/proteomic marker</t>
  </si>
  <si>
    <t>AC = yes but excluded on biomarker modality ('Full-text screening-extraction' column AG)</t>
  </si>
  <si>
    <t>AC = yes and no override in column AG</t>
  </si>
  <si>
    <t>Excluded at full-text review</t>
  </si>
  <si>
    <t>Excluded — primary question not prognostic-biomarker: study addresses haemoglobin and Mendelian randomisation; the transcriptomic HGB-related signature is secondary and adjustment for clinicopathological factors is not clearly reported</t>
  </si>
  <si>
    <t>Excluded — biomarker modality: main prognostic marker is tertiary lymphoid structures (histopathology/IHC finding); the accompanying transcriptomic analysis does not make the marker transcriptomic</t>
  </si>
  <si>
    <t xml:space="preserve">   Biomarker modality not transcriptomic/proteomic (epigenetic or histopathological marker)</t>
  </si>
  <si>
    <t xml:space="preserve">   Primary question not prognostic; adjustment for clinicopathological factors unclear</t>
  </si>
  <si>
    <t>AC = yes but excluded on primary question / adjustment ('Full-text screening-extraction' column AG)</t>
  </si>
  <si>
    <t>Excluded because no independent prognostic biomarker was demonstrated in an adjusted multivariable time-to-event model (rows 37–39), on biomarker modality (row 40), or because the primary question was not prognostic and adjustment was unclear (row 41)</t>
  </si>
  <si>
    <t>70 exclusions arose at full-text stage (itemised in rows 36–41)</t>
  </si>
  <si>
    <t>Publication period</t>
  </si>
  <si>
    <t>The 2025–2026 eligibility restriction was applied to the publication date of the full-text study report and not to the year of trial initiation, registration, patient recruitment, or follow-up. Clinical studies initiated before 2025 were eligible when their relevant full-text results were first published within the prespecified review period.</t>
  </si>
  <si>
    <t>Full-text study reports whose relevant results were first published outside the prespecified 2025–2026 review period</t>
  </si>
  <si>
    <t>QUIPS overall (all 57 studies)</t>
  </si>
  <si>
    <t>Design: Retrospective translational spatial transcriptomics study evaluating tumor and TME changes after neo | Source: FFPE PDAC surgical specimens from institutional cohort | N total: 36 | Stage: Resectable PDAC | Population: Patients with pancreatic ductal adenocarcinoma undergoing surgical resection with or without neoadju</t>
  </si>
  <si>
    <t>patient N = 36 (&lt;100): small analysed cohort</t>
  </si>
  <si>
    <t>N total: 36 | N analysed: 36</t>
  </si>
  <si>
    <t>analysed cohort stated as 36 with no exclusions or attrition described</t>
  </si>
  <si>
    <t>Omics: Spatial transcriptomics | Platform: NanoString GeoMx Digital Spatial Profiler | Biomarker: Complement pathway genes (C1R, C1S, C3, C4B, C7) expressed in tumor microenvironment | Cut-off: Stratification based on complement gene expression clustering</t>
  </si>
  <si>
    <t>Primary outcome: Overall survival (OS) | Secondary: Immune cell infiltration, response to neoadjuvant therapy, immune exhaustion markers</t>
  </si>
  <si>
    <t>Multivariable result: High complement expression remained an independent favorable prognostic factor (HR ≈ 0.21) | Adjusted covariates: Tumor stage, treatment status, clinicopathologic variables</t>
  </si>
  <si>
    <t>multivariable model with named clinicopathological covariates (Tumor stage, treatment status, clinicopa)</t>
  </si>
  <si>
    <t>Statistical methods: Differential expression analysis, pathway enrichment analysis, Kaplan–Meier survival analysis, univariate and multivariate Cox regression | Univariable: Higher complement expression associated with improved survival | Validation: Yes | Validation cohort: Validation using single-nucleus RNA-seq datasets</t>
  </si>
  <si>
    <t>worst domain rating across the six above (High, Low, Moderate, Low, Low, Moderate)</t>
  </si>
  <si>
    <t>Design: Retrospective bioinformatic prognostic signature study with external validation | Source: TCGA-PAAD, GTEx, GEO GSE183795, HPA, HADB/THANATOS/HAMdb | N total: 316 | Stage: Mixed PAAD; subgroup analyses by T, N, M, stage, grade | Population: Human PAAD patients from public datasets</t>
  </si>
  <si>
    <t>patient N = 316 (&gt;=100) but source is repository data only; participant selection not described</t>
  </si>
  <si>
    <t>N total: 316 | N analysed: 177 training; 139 validation</t>
  </si>
  <si>
    <t>analysed cohort stated as 316 with no exclusions or attrition described</t>
  </si>
  <si>
    <t>Omics: Bulk transcriptomics with ancillary methylation/CNV/mutation analyses | Platform: TCGA RNA-seq, GEO expression, GTEx, HPA | Biomarker: 13-gene autophagy-related signature (EIF4EBP1, HDAC6, GABARAP, CASP4, ATG16L2, BCL2L1, BAG3, ATG4B, TNFSF10, PTK6, ITGA3, BIRC5, BAK1) | Cut-off: Median risk score</t>
  </si>
  <si>
    <t>Primary outcome: OS | Secondary: PFS, DFS, DSS, immune landscape, TMB, RNAss, methylation, CNV, mutation, drug sensitivity</t>
  </si>
  <si>
    <t>Multivariable result: Risk score independent for OS: HR 4.237 (95% CI 2.836–6.331), p&lt;0.001 | Adjusted covariates: Clinicopathological variables included; exact full list not fully specified</t>
  </si>
  <si>
    <t>Statistical methods: Univariate Cox, LASSO-Cox, multivariable Cox, KM, ROC, DCA, GSVA, GSEA, ssGSEA, CIBERSORT, correlations | Univariable: High-risk associated with worse OS; 28 ARPGs significant in univariate analysis | Validation: yes | Validation cohort: GSE183795</t>
  </si>
  <si>
    <t>Design: Retrospective multi-cohort transcriptomic study integrating scRNA-seq and WGCNA with prognostic mode | Source: TCGA-PAAD; GEO (GSE212966 scRNA-seq; GSE57495; GSE62452) | N total: ~312 bulk + 9 scRNA samples | Stage: Mixed PDAC (grade, stage analyzed) | Population: Human PDAC tumor and adjacent normal tissues</t>
  </si>
  <si>
    <t>patient N = 308 (&gt;=100) but source is repository data only; participant selection not described</t>
  </si>
  <si>
    <t>N total: ~312 bulk + 9 scRNA samples | N analysed: 179 TCGA tumors; 63 + 66 GEO validation</t>
  </si>
  <si>
    <t>analysed cohort stated as 308 with no exclusions or attrition described</t>
  </si>
  <si>
    <t>Omics: Bulk RNA-seq; scRNA-seq | Platform: Seurat; Harmony; CellChat; hdWGCNA; TCGA/GEO pipelines | Biomarker: Fibroblast-related 14-gene prognostic signature (risk score model) | Cut-off: Median risk score</t>
  </si>
  <si>
    <t>Primary outcome: Overall Survival (OS) | Secondary: Immune infiltration; immunotherapy response (TIDE); drug sensitivity (GDSC IC50); clinicopathological correlations; nomogram prediction</t>
  </si>
  <si>
    <t>Multivariable result: Risk score confirmed as independent prognostic factor | Adjusted covariates: Age; gender; tumor grade; stage</t>
  </si>
  <si>
    <t>multivariable model with named clinicopathological covariates (Age; gender; tumor grade; stage)</t>
  </si>
  <si>
    <t>Statistical methods: Univariate Cox; LASSO Cox; multivariate Cox; Kaplan-Meier; ROC; CIBERSORT; TIDE; pRRophetic; WGCNA; CellChat | Univariable: Significant association of high-risk score with worse OS | Validation: yes | Validation cohort: GSE57495 (n=63); GSE62452 (n=66)</t>
  </si>
  <si>
    <t>Design: Retrospective clinical cohort + TCGA validation + in vitro functional study (translational biomarker | Source: Single-center clinical cohort + TCGA-PAAD + in vitro cell line experiments (Hup-T3, SU86.86) | N total: 75 (clinical cohort) + 174 (TCGA) | Stage: Mostly resected PDAC (Stage I–II predominant; some locally advanced) | Population: Surgically resected PDAC patients receiving chemotherapy (gemcitabine-based or others) vs no treatme</t>
  </si>
  <si>
    <t>patient N = 249 (&gt;=100) and an institutional or clinical cohort is described</t>
  </si>
  <si>
    <t>N total: 75 (clinical cohort) + 174 (TCGA) | N analysed: 75 clinical; 174 TCGA; subset: 32 gemcitabine-treated (clinical)</t>
  </si>
  <si>
    <t>analysed cohort stated as 249 with no exclusions or attrition described</t>
  </si>
  <si>
    <t>Omics: Protein (IHC) + transcriptomics (TCGA) + functional assays | Platform: IHC staining (Image-Pro quantification), Kaplan-Meier, Cox regression, qRT-PCR, Western blot, MTS as | Biomarker: ANP32E | Cut-off: Median IHC score (clinical cohort); median mRNA expression (TCGA)</t>
  </si>
  <si>
    <t>Primary outcome: Overall survival (OS) | Secondary: Chemotherapy response (gemcitabine sensitivity), migration, proliferation, signaling pathways (AKT/MAPK, Wnt/β-catenin)</t>
  </si>
  <si>
    <t>Multivariable result: High ANP32E independently associated with poorer survival in TCGA and clinical cohorts (HR≈0.41–0.49, p&lt;0.01) | Adjusted covariates: Adjusted covariates include age, sex, BMI, TNM stage, tumor markers (CEA, CA19-9, CA242), clinical features</t>
  </si>
  <si>
    <t>multivariable model with named clinicopathological covariates (Adjusted covariates include age, sex, BM)</t>
  </si>
  <si>
    <t>Statistical methods: Kaplan-Meier, log-rank test, Cox regression, correlation analysis, GSEA, in vitro functional assays | Univariable: High ANP32E associated with significantly worse OS (e.g., 14.0 vs 22.8 months; HR≈0.41, p&lt;0.01); worse outcomes in gemcitabine-treated patients | Validation: Yes (TCGA external validation + functional validation in vitro) | Validation cohort: TCGA-PAAD (n=174) + in vitro validation in Hup-T3 and SU86.86 cell lines</t>
  </si>
  <si>
    <t>Design: Multi-omics integrative bioinformatics study with prognostic model development and validation | Source: Public datasets (TCGA-PAAD, ICGC, GTEx, GEO, CPTAC, HPA) | N total: TCGA: n=160; ICGC validation: n=101; GTEx normals: n=167; CPTAC proteomics: tumor n=145, normal n=90 | Stage: PDAC heterogeneous (no strict stage stratification) | Population: Human PDAC cohorts + in vitro validation (cell lines)</t>
  </si>
  <si>
    <t>patient N = 261 (&gt;=100) but source is repository data only; participant selection not described</t>
  </si>
  <si>
    <t>N total: TCGA: n=160; ICGC validation: n=101; GTEx normals: n=167; CPTAC proteomics: tumor n=145, normal n=90 | N analysed: TCGA used for training; ICGC for external validation; multi-cohort integration</t>
  </si>
  <si>
    <t>analysed cohort stated as 261 with no exclusions or attrition described</t>
  </si>
  <si>
    <t>Omics: Transcriptomics, proteomics, cfDNA, multi-omics integration | Platform: RNA-seq (limma), ssGSEA, consensus clustering, LASSO Cox regression, multivariable Cox, ROC, nomogra | Biomarker: Cuproptosis-related genes (CGs); signature genes: MIR3677, AC068620.2, UPK2, LDHAP7, FAM83A | Cut-off: DEGs: |log2FC| ≥1, p&lt;0.05; median cutoff for risk score; LASSO-selected genes</t>
  </si>
  <si>
    <t>Primary outcome: Overall survival (OS) | Secondary: Immune infiltration, TME scores, immunotherapy response prediction, TMB, CSC index, drug sensitivity (IC50)</t>
  </si>
  <si>
    <t>Multivariable result: YES → multivariable Cox confirms risk score as independent prognostic factor | Adjusted covariates: Adjusted for clinical covariates (age, sex, grade etc.)</t>
  </si>
  <si>
    <t>multivariable model with named clinicopathological covariates (Adjusted for clinical covariates (age, s)</t>
  </si>
  <si>
    <t>Statistical methods: Differential expression (limma), univariate Cox, LASSO, multivariable Cox, Kaplan-Meier, ROC (timeROC), Spearman correlation, PCA | Univariable: Cuproptosis score associated with improved OS; CG cluster B shows worse prognosis with immunosuppressive TME; risk score predicts OS, immune status, t | Validation: YES → external validation (ICGC cohort) | Validation cohort: ICGC independent cohort validated model</t>
  </si>
  <si>
    <t>EXCLUDED FROM THE EVIDENCE SET — retained for audit trail only; not counted in any risk-of-bias summary (moved here 2026-09-28)</t>
  </si>
  <si>
    <t>worst domain rating across the six above (Low, Low, Low, Low, Low, Moderate) — NOT COUNTED: Yamazaki 2026 — excluded at full text (biomarker-modality override: MEG3 DNA methylation)</t>
  </si>
  <si>
    <t>BLANK - one or more domains could not be rated from recorded fields; overall requires your judgement — NOT COUNTED: Zhang 2025 — not in the 57-study evidence set (Data extraction)</t>
  </si>
  <si>
    <t>BLANK - one or more domains could not be rated from recorded fields; overall requires your judgement — NOT COUNTED: Nelson 2026 — excluded at full text (adjusted model fitted; biomarker not independent)</t>
  </si>
  <si>
    <t>worst domain rating across the six above (Low, Moderate, Low, Moderate, Low, Moderate) — NOT COUNTED: Liang 2025 — excluded at full text (adjusted model fitted; MSLN not independent)</t>
  </si>
  <si>
    <t>worst domain rating across the six above (Low, Low, Low, Low, Moderate, Low) — NOT COUNTED: Hu 2025 — excluded at full text (biomarker-modality override: tertiary lymphoid structures)</t>
  </si>
  <si>
    <t>patient N = 36 (&lt;100): insufficient for reliable model development</t>
  </si>
  <si>
    <t>patient N = 36: events-per-variable almost certainly inadequate</t>
  </si>
  <si>
    <t>patient N = 316 but participant selection not described (repository data only)</t>
  </si>
  <si>
    <t>validation External with analysed N = 316</t>
  </si>
  <si>
    <t>patient N = 308 but participant selection not described (repository data only)</t>
  </si>
  <si>
    <t>validation Multi-cohort with analysed N = 308</t>
  </si>
  <si>
    <t>Design: Retrospective clinical cohort + TCGA validation + in vitro functional study (translational biomarker | Source: Single-center clinical cohort + TCGA-PAAD + in vitro cell line experiments (Hup-T3, SU86.86) | N total: 75 (clinical cohort) + 174 (TCGA) | Stage: Mostly resected PDAC (Stage I–II predominant; some locally advanced) | Population: S</t>
  </si>
  <si>
    <t>Statistical methods: Kaplan-Meier, log-rank test, Cox regression, correlation analysis, GSEA, in vitro functional assays | Univariable: High ANP32E associated with significantly worse OS (e.g., 14.0 vs 22.8 months; HR≈0.41, p&lt;0.01); worse outcomes in gemcitabine-treated patients | Validation: Yes (TCGA external validation + functional validation in vitro) | Validation cohort: TCGA-PAAD (n=174) + i</t>
  </si>
  <si>
    <t>Design: Multi-omics integrative bioinformatics study with prognostic model development and validation | Source: Public datasets (TCGA-PAAD, ICGC, GTEx, GEO, CPTAC, HPA) | N total: TCGA: n=160; ICGC validation: n=101; GTEx normals: n=167; CPTAC proteomics: tumor n=145, normal n=90 | Stage: PDAC heterogeneous (no strict stage stratification) | Popula</t>
  </si>
  <si>
    <t>patient N = 261 but participant selection not described (repository data only)</t>
  </si>
  <si>
    <t>Statistical methods: Differential expression (limma), univariate Cox, LASSO, multivariable Cox, Kaplan-Meier, ROC (timeROC), Spearman correlation, PCA | Univariable: Cuproptosis score associated with improved OS; CG cluster B shows worse prognosis with immunosuppressive TME; risk score predicts OS, immune status, t | Validation: YES → external validation (ICGC cohort) | Validation cohort: ICGC ind</t>
  </si>
  <si>
    <t>validation External with analysed N = 261</t>
  </si>
  <si>
    <t>not rated - PROBAST does not apply unless column L confirms Yes — NOT COUNTED: Yamazaki 2026 — excluded at full text (biomarker-modality override: MEG3 DNA methylation)</t>
  </si>
  <si>
    <t>no domain High but at least one Unclear (Unclear, Unclear, Low, Unclear) — NOT COUNTED: Zhang 2025 — not in the 57-study evidence set (Data extraction)</t>
  </si>
  <si>
    <t>not rated - PROBAST does not apply unless column L confirms Yes — NOT COUNTED: Nelson 2026 — excluded at full text (adjusted model fitted; biomarker not independent)</t>
  </si>
  <si>
    <t>not rated - PROBAST does not apply unless column L confirms Yes — NOT COUNTED: Liang 2025 — excluded at full text (adjusted model fitted; MSLN not independent)</t>
  </si>
  <si>
    <t>not rated - PROBAST does not apply unless column L confirms Yes — NOT COUNTED: Hu 2025 — excluded at full text (biomarker-modality override: tertiary lymphoid structures)</t>
  </si>
  <si>
    <t>Check: included equals screened less excluded at screening less excluded at full text (database stream)</t>
  </si>
  <si>
    <t>Check: rows in 'Data extraction' equal studies eligible at full text</t>
  </si>
  <si>
    <t>Check: studies in 'RoB &amp; GRADE' Section 1 equal studies in 'Data extraction'</t>
  </si>
  <si>
    <t>Check: studies with a QUIPS OVERALL row in 'QUIPS appraisal frame' (rows 3–401) equal studies in 'Data extraction'</t>
  </si>
  <si>
    <t>Sheet 'Data extraction' rows 2:58 (57 studies); 'Data extraction clinical.gov' rows 2:15</t>
  </si>
  <si>
    <t>Sheet 'Data extraction' (57 distinct studies) + 14 registered trials = 71 records. RoB &amp; GRADE Section 1 and the QUIPS/PROBAST appraisal frames cover the same 57 studies (updated 2026-09-28).</t>
  </si>
  <si>
    <t>INTERNAL DESCRIPTIVE CATEGORY — RULE AS PUBLISHED (QC GRADE-1, adopted 2026-09-03). Column L / mirror column Y. Derived from two recorded fields so that every value is reproducible from the table. A: statistically significant multivariable association AND external validation in more than one independent cohort, or in a single independent cohort with no limitations recorded. A−: external validation in a single cohort with limitations recorded. B+: internal or partial validation only. B: inadequate validation. n/a: no significant multivariable result, since every category presupposes one. A+ is retained in the scheme but UNAWARDED — no included study combined multivariable significance with robust multi-cohort and prospective validation. INPUTS: validation status, mapped from the validation and validation-cohort fields of 'Data extraction'; and whether the limitations field records a limitation. AUDIT: previous hand-assigned values preserved in column AE, change flags in column AF; ten previously published categories changed (7 raised, 3 lowered). The two null-adjusted studies (Nelson 2026, Liang 2025) were excluded at full-text screening (biomarker not independent after adjustment) and are not in this table, so no row carries n/a. PROVENANCE: rule selected by grid-searching 64 interpretable variants against the 23 previously categorised studies. It agrees with 13 of 23, which was the ceiling — no interpretable rule reproduces the original hand-assigned categories, which is why all 57 were re-categorised rather than the originals preserved. CAVEAT: 31 of 57 sit at A because A is awarded where no limitation is NOTED, and absence of a note is not positive evidence of quality.</t>
  </si>
  <si>
    <t>Study decisions log — why each record was excluded at title/abstract, excluded at full text, or included</t>
  </si>
  <si>
    <t>Every cell links to the source screening sheets ('Abstract review', 'Full-text screening-extraction', 'Data extraction', 'PICOS'). Decisions update automatically if the source sheets change. Reason → protocol criterion key in columns U:Y.</t>
  </si>
  <si>
    <t>T/A record #</t>
  </si>
  <si>
    <t>Title/abstract decision</t>
  </si>
  <si>
    <t>T/A exclusion reason</t>
  </si>
  <si>
    <t>Full-text record #</t>
  </si>
  <si>
    <t>Adjusted multivariable model fitted?</t>
  </si>
  <si>
    <t>Eligibility override</t>
  </si>
  <si>
    <t>Full-text decision</t>
  </si>
  <si>
    <t>Full-text exclusion reason</t>
  </si>
  <si>
    <t>Final status</t>
  </si>
  <si>
    <t>Protocol criterion applied (PICOS domain)</t>
  </si>
  <si>
    <t>Why included — biomarker, outcome, adjustment</t>
  </si>
  <si>
    <t>Reason (as recorded)</t>
  </si>
  <si>
    <t>PICOS domain</t>
  </si>
  <si>
    <t>Protocol exclusion criterion (linked to PICOS sheet)</t>
  </si>
  <si>
    <t>Title/abstract</t>
  </si>
  <si>
    <t>Duplicate</t>
  </si>
  <si>
    <t>Duplicate of a record already screened (incl. preprint / published pairs)</t>
  </si>
  <si>
    <t>Full text</t>
  </si>
  <si>
    <t>No adjusted multivariable model fitted</t>
  </si>
  <si>
    <t>Unclear whether an adjusted model was fitted</t>
  </si>
  <si>
    <t>Biomarker not independent after adjustment</t>
  </si>
  <si>
    <t>Biomarker modality not transcriptomic/proteomic</t>
  </si>
  <si>
    <t>Primary question not prognostic; adjustment unclear</t>
  </si>
  <si>
    <t>Included</t>
  </si>
  <si>
    <t>Independent prognostic biomarker demonstrated</t>
  </si>
  <si>
    <t>All PICOS rows + Independent prognostic value</t>
  </si>
  <si>
    <t>Registry stream (ClinicalTrials.gov) — 413 records identified; 399 removed by the registry search filters (condition, intervention, study-type limits; no per-record decision); 14 trials included as context</t>
  </si>
  <si>
    <t>Why included</t>
  </si>
  <si>
    <t>INCLUDED (registry, context only)</t>
  </si>
  <si>
    <t>Check against PRISMA sheet</t>
  </si>
  <si>
    <t>Log</t>
  </si>
  <si>
    <t>PRISMA</t>
  </si>
  <si>
    <t>Status</t>
  </si>
  <si>
    <t>Excluded at title/abstract</t>
  </si>
  <si>
    <t>Assessed at full text</t>
  </si>
  <si>
    <t>Excluded at full text</t>
  </si>
  <si>
    <t>Included (database)</t>
  </si>
  <si>
    <t>Included (registry)</t>
  </si>
  <si>
    <t>Evidence category (A / A− / B+ / B)</t>
  </si>
  <si>
    <t>Total excluded</t>
  </si>
  <si>
    <t>Abstract screening (against PICOS)-excluded</t>
  </si>
  <si>
    <t>Full text / full record screening</t>
  </si>
  <si>
    <t>Studies enter the evidence synthesis only if they fitted an adjusted multivariable time-to-event model in which the nominated tumour transcriptomic/proteomic biomarker was entered alongside clinicopathological covariates AND the biomarker remained statistically significantly associated with the survival outcome after adjustment (i.e. was reported as an independent prognostic factor; see 'Independent prognostic value' below). The adjusted effect estimate and confidence interval are recorded for every included study.</t>
  </si>
  <si>
    <t>Excluded at full-text screening: (i) no adjusted multivariable survival model fitted for the nominated biomarker (recorded as "not fitted"); (ii) presence of such a model cannot be established from the available text (recorded as "unclear"); (iii) adjusted model fitted but the biomarker was not statistically significant / not retained as an independent predictor after adjustment (recorded as "not independent"). Studies excluded under (iii) are listed with their adjusted estimates in the screening log so that the effect of this criterion can be reported transparently.</t>
  </si>
  <si>
    <t>.</t>
  </si>
  <si>
    <t>Risk of bias: derived from the QUIPS overall ratings of the studies in this stream (Section 1). Inconsistency: signatures share almost no constituent genes, effect sizes are reported on non-comparable risk-score scales and no quantitative pooling was possible. Indirectness: not downgraded — indirectness is judged on the population and the test assessed: all studies in this stream enrolled patients with PDAC and evaluated the tumour biomarker as a prognostic test against a survival outcome, matching the review question (whether the marker is single- or multi-gene, or the assay platform, is not treated as indirectness). Imprecision: hazard ratios frequently reported without confidence intervals, and validation cohorts are typically &lt;200 patients with few events. Publication bias: no protocol or registration, no funnel-plot or small-study assessment, and the signature-development literature strongly selects for positive discrimination.</t>
  </si>
  <si>
    <t>Risk of bias: from the QUIPS overall ratings of the 10 studies in this stream (UFM1, MCMBP, PLAAT2, LY6D, SERPINE1, KRAS, RAD51AP1, PAUF, TIPARP, ANP32E) — 8 of the 10 are High (only UFM1 and TIPARP are Moderate), so the stream is downgraded two levels. Inconsistency: each marker is reported by a single study, no marker has been independently replicated and the effects are expressed on non-comparable expression scales. Indirectness: not downgraded — indirectness is judged on the population and the test assessed: all studies in this stream enrolled patients with PDAC and evaluated the tumour biomarker as a prognostic test against a survival outcome, matching the review question (whether the marker is single- or multi-gene, or the assay platform, is not treated as indirectness). Imprecision: only four of the 10 studies report an analysed patient total (n = 75–178); the others report multi-cohort or small validation series, hazard ratios are given without consistent confidence intervals and cut-points are data-derived. Publication bias: single reports of positive associations, no replication and no protocol.</t>
  </si>
  <si>
    <t>Risk of bias: from the QUIPS overall ratings in this stream (Yu 2025 APOBEC mutagenesis score, Yang 2025 JUP / FOXM1–JUP axis) — both are High, so the stream is downgraded two levels. (Yamazaki 2026, MEG3 methylation + F11R, was removed at revision: its independent result is for a composite that includes a DNA-methylation marker, outside the transcriptomic/proteomic scope.) Inconsistency: heterogeneous marker constructs (a mutational-process score and an EMT transcriptional axis) that cannot be compared or pooled. Indirectness: not downgraded — indirectness is judged on the population and the test assessed: all studies in this stream enrolled patients with PDAC and evaluated the tumour biomarker as a prognostic test against a survival outcome, matching the review question (whether the marker is single- or multi-gene, or the assay platform, is not treated as indirectness). Imprecision: small cohorts (n = 25 for the IHC series and approximately 170–180 for the other) with few events and data-derived cut-points. Publication bias: exploratory single-cohort reports, no protocol or registration.</t>
  </si>
  <si>
    <t>Moderate (QUIPS) / Unclear (PROBAST) risk of bias</t>
  </si>
  <si>
    <t>PROBAST overall (model studies only; Low / High / Unclear)</t>
  </si>
  <si>
    <t>Reviewer verification: all QUIPS, PROBAST, ROBINS-I, RoB 2 and GRADE judgements on this sheet were checked by Vassiliki Tarara and Evangelos Karamitrousis (recorded 2026-09-29). Indirectness revised 2026-09-29: judged on population and test assessed, not on single- vs multi-gene marker type. PROBAST ratings use the official terms Low / High / Unclear.</t>
  </si>
  <si>
    <t>SUPERSEDED (2026-09-29) — working draft only. The final, reviewer-verified risk-of-bias ratings reported in the manuscript are on the 'RoB &amp; GRADE' sheet (checked by V. Tarara and E. Karamitrousis). PROBAST appraisal frame — rate only studies confirmed as model-development in column H (46 of 57). Updated 2026-09-28: aligned to the 57 studies in 'Data extraction' (EV-63, 64, 65, 67, 68 added; 5 non-included studies moved to the audit section from row 289).</t>
  </si>
  <si>
    <t>SUPERSEDED (2026-09-29) — working draft only. The final, reviewer-verified risk-of-bias ratings reported in the manuscript are on the 'RoB &amp; GRADE' sheet (checked by V. Tarara and E. Karamitrousis). QUIPS risk-of-bias appraisal frame — 57 included studies × 6 domains (algorithmic suggestions). Updated 2026-09-28: aligned to the 57 studies in 'Data extraction' (EV-63, 64, 65, 67, 68 added; 5 non-included studies moved to the audit section from row 403).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</si>
</sst>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
    <numFmt numFmtId="167" formatCode="0;\–0;\–"/>
    <numFmt numFmtId="168" formatCode="0.0%"/>
  </numFmts>
  <fonts count="7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sz val="20"/>
      <color theme="1"/>
      <name val="Calibri"/>
      <family val="2"/>
      <scheme val="minor"/>
    </font>
    <font>
      <b/>
      <sz val="12"/>
      <color theme="0"/>
      <name val="Calibri"/>
      <family val="2"/>
      <scheme val="minor"/>
    </font>
    <font>
      <u/>
      <sz val="11"/>
      <color theme="10"/>
      <name val="Calibri"/>
      <family val="2"/>
      <scheme val="minor"/>
    </font>
    <font>
      <b/>
      <sz val="9"/>
      <color theme="0"/>
      <name val="Calibri"/>
      <family val="2"/>
      <scheme val="minor"/>
    </font>
    <font>
      <sz val="12"/>
      <color theme="0"/>
      <name val="Calibri"/>
      <family val="2"/>
      <scheme val="minor"/>
    </font>
    <font>
      <b/>
      <sz val="8"/>
      <color theme="0"/>
      <name val="Calibri"/>
      <family val="2"/>
      <scheme val="minor"/>
    </font>
    <font>
      <sz val="10"/>
      <color theme="0"/>
      <name val="Calibri"/>
      <family val="2"/>
      <scheme val="minor"/>
    </font>
    <font>
      <sz val="9"/>
      <color theme="1"/>
      <name val="Times New Roman"/>
      <family val="1"/>
    </font>
    <font>
      <i/>
      <sz val="9"/>
      <color theme="1"/>
      <name val="Calibri"/>
      <family val="2"/>
      <scheme val="minor"/>
    </font>
    <font>
      <b/>
      <sz val="9"/>
      <color theme="1"/>
      <name val="Calibri"/>
      <family val="2"/>
      <scheme val="minor"/>
    </font>
    <font>
      <sz val="9"/>
      <name val="Calibri"/>
      <family val="2"/>
      <scheme val="minor"/>
    </font>
    <font>
      <b/>
      <u/>
      <sz val="9"/>
      <color theme="1"/>
      <name val="Calibri"/>
      <family val="2"/>
      <scheme val="minor"/>
    </font>
    <font>
      <b/>
      <sz val="9"/>
      <name val="Calibri"/>
      <family val="2"/>
      <scheme val="minor"/>
    </font>
    <font>
      <b/>
      <u/>
      <sz val="9"/>
      <color theme="0"/>
      <name val="Calibri"/>
      <family val="2"/>
      <scheme val="minor"/>
    </font>
    <font>
      <sz val="9"/>
      <color theme="0"/>
      <name val="Calibri"/>
      <family val="2"/>
      <scheme val="minor"/>
    </font>
    <font>
      <sz val="8"/>
      <name val="Calibri"/>
      <family val="2"/>
      <scheme val="minor"/>
    </font>
    <font>
      <sz val="8"/>
      <color theme="1"/>
      <name val="Calibri"/>
      <family val="2"/>
      <scheme val="minor"/>
    </font>
    <font>
      <b/>
      <sz val="8"/>
      <name val="Calibri"/>
      <family val="2"/>
      <scheme val="minor"/>
    </font>
    <font>
      <sz val="8"/>
      <color theme="0"/>
      <name val="Calibri"/>
      <family val="2"/>
      <scheme val="minor"/>
    </font>
    <font>
      <sz val="11"/>
      <color rgb="FF000000"/>
      <name val="Calibri"/>
      <family val="2"/>
      <scheme val="minor"/>
    </font>
    <font>
      <b/>
      <sz val="11"/>
      <color rgb="FF000000"/>
      <name val="Calibri"/>
      <family val="2"/>
      <scheme val="minor"/>
    </font>
    <font>
      <b/>
      <sz val="14"/>
      <color theme="0"/>
      <name val="Calibri"/>
      <family val="2"/>
      <scheme val="minor"/>
    </font>
    <font>
      <sz val="9"/>
      <color indexed="81"/>
      <name val="Tahoma"/>
      <family val="2"/>
    </font>
    <font>
      <b/>
      <sz val="9"/>
      <color indexed="81"/>
      <name val="Tahoma"/>
      <family val="2"/>
    </font>
    <font>
      <b/>
      <u/>
      <sz val="9"/>
      <color rgb="FF485656"/>
      <name val="Calibri"/>
      <family val="2"/>
      <scheme val="minor"/>
    </font>
    <font>
      <sz val="9"/>
      <color rgb="FF485656"/>
      <name val="Calibri"/>
      <family val="2"/>
      <scheme val="minor"/>
    </font>
    <font>
      <b/>
      <sz val="9"/>
      <color rgb="FF485656"/>
      <name val="Calibri"/>
      <family val="2"/>
      <scheme val="minor"/>
    </font>
    <font>
      <b/>
      <sz val="8"/>
      <color theme="1"/>
      <name val="Calibri"/>
      <family val="2"/>
      <scheme val="minor"/>
    </font>
    <font>
      <sz val="9"/>
      <color indexed="81"/>
      <name val="Tahoma"/>
      <charset val="1"/>
    </font>
    <font>
      <b/>
      <sz val="9"/>
      <color indexed="81"/>
      <name val="Tahoma"/>
      <charset val="1"/>
    </font>
    <font>
      <sz val="8"/>
      <color indexed="81"/>
      <name val="Tahoma"/>
      <family val="2"/>
    </font>
    <font>
      <b/>
      <sz val="14"/>
      <color rgb="FF1F4E5F"/>
      <name val="Calibri"/>
      <family val="2"/>
      <scheme val="minor"/>
    </font>
    <font>
      <i/>
      <sz val="10"/>
      <color rgb="FF555555"/>
      <name val="Calibri"/>
      <family val="2"/>
      <scheme val="minor"/>
    </font>
    <font>
      <sz val="10"/>
      <color theme="1"/>
      <name val="Calibri"/>
      <family val="2"/>
      <scheme val="minor"/>
    </font>
    <font>
      <b/>
      <sz val="10"/>
      <color theme="1"/>
      <name val="Calibri"/>
      <family val="2"/>
      <scheme val="minor"/>
    </font>
    <font>
      <b/>
      <sz val="12"/>
      <color rgb="FF1F4E5F"/>
      <name val="Calibri"/>
      <family val="2"/>
      <scheme val="minor"/>
    </font>
    <font>
      <sz val="10"/>
      <color rgb="FF0000FF"/>
      <name val="Calibri"/>
      <family val="2"/>
      <scheme val="minor"/>
    </font>
    <font>
      <b/>
      <sz val="10"/>
      <color rgb="FFFFFFFF"/>
      <name val="Calibri"/>
      <family val="2"/>
      <scheme val="minor"/>
    </font>
    <font>
      <sz val="10"/>
      <color rgb="FF008000"/>
      <name val="Calibri"/>
      <family val="2"/>
      <scheme val="minor"/>
    </font>
    <font>
      <b/>
      <sz val="14"/>
      <color theme="1"/>
      <name val="Calibri"/>
      <scheme val="minor"/>
    </font>
    <font>
      <i/>
      <sz val="9"/>
      <color theme="1"/>
      <name val="Calibri"/>
      <scheme val="minor"/>
    </font>
    <font>
      <b/>
      <sz val="9"/>
      <color rgb="FF44546A"/>
      <name val="Calibri"/>
      <family val="2"/>
      <scheme val="minor"/>
    </font>
    <font>
      <sz val="9"/>
      <color indexed="81"/>
      <name val="Tahoma"/>
    </font>
    <font>
      <b/>
      <sz val="9"/>
      <color indexed="81"/>
      <name val="Tahoma"/>
    </font>
    <font>
      <sz val="8"/>
      <color theme="2" tint="-0.499984740745262"/>
      <name val="Calibri"/>
      <family val="2"/>
      <scheme val="minor"/>
    </font>
    <font>
      <i/>
      <sz val="8"/>
      <color rgb="FF808080"/>
      <name val="Calibri"/>
      <family val="2"/>
      <scheme val="minor"/>
    </font>
    <font>
      <i/>
      <sz val="11"/>
      <color rgb="FF595959"/>
      <name val="Calibri"/>
      <family val="2"/>
      <scheme val="minor"/>
    </font>
    <font>
      <i/>
      <sz val="11"/>
      <color theme="1"/>
      <name val="Calibri"/>
      <family val="2"/>
      <scheme val="minor"/>
    </font>
    <font>
      <b/>
      <sz val="14"/>
      <color theme="1"/>
      <name val="Calibri"/>
      <family val="2"/>
      <scheme val="minor"/>
    </font>
    <font>
      <i/>
      <sz val="8"/>
      <color rgb="FF1F3864"/>
      <name val="Calibri"/>
      <family val="2"/>
      <scheme val="minor"/>
    </font>
    <font>
      <sz val="11"/>
      <color theme="1"/>
      <name val="Calibri"/>
      <scheme val="minor"/>
    </font>
    <font>
      <b/>
      <sz val="11"/>
      <color theme="1"/>
      <name val="Calibri"/>
      <scheme val="minor"/>
    </font>
    <font>
      <b/>
      <sz val="10"/>
      <color theme="1"/>
      <name val="Calibri"/>
      <scheme val="minor"/>
    </font>
    <font>
      <sz val="9"/>
      <color theme="1"/>
      <name val="Calibri"/>
      <scheme val="minor"/>
    </font>
    <font>
      <b/>
      <sz val="11"/>
      <color rgb="FFFFFFFF"/>
      <name val="Calibri"/>
      <family val="2"/>
      <scheme val="minor"/>
    </font>
    <font>
      <sz val="11"/>
      <color rgb="FF008000"/>
      <name val="Calibri"/>
      <family val="2"/>
      <scheme val="minor"/>
    </font>
    <font>
      <b/>
      <sz val="11"/>
      <color rgb="FF00800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333333"/>
        <bgColor indexed="64"/>
      </patternFill>
    </fill>
    <fill>
      <patternFill patternType="solid">
        <fgColor theme="4"/>
        <bgColor indexed="64"/>
      </patternFill>
    </fill>
    <fill>
      <patternFill patternType="solid">
        <fgColor rgb="FF485656"/>
        <bgColor indexed="64"/>
      </patternFill>
    </fill>
    <fill>
      <patternFill patternType="solid">
        <fgColor theme="6" tint="0.79998168889431442"/>
        <bgColor indexed="64"/>
      </patternFill>
    </fill>
    <fill>
      <patternFill patternType="solid">
        <fgColor rgb="FFFFFBEF"/>
        <bgColor indexed="64"/>
      </patternFill>
    </fill>
    <fill>
      <patternFill patternType="solid">
        <fgColor rgb="FFDCE9EF"/>
        <bgColor indexed="64"/>
      </patternFill>
    </fill>
    <fill>
      <patternFill patternType="solid">
        <fgColor rgb="FFE8E2D5"/>
        <bgColor indexed="64"/>
      </patternFill>
    </fill>
    <fill>
      <patternFill patternType="solid">
        <fgColor rgb="FFEFEFEF"/>
        <bgColor indexed="64"/>
      </patternFill>
    </fill>
    <fill>
      <patternFill patternType="solid">
        <fgColor rgb="FF1F4E5F"/>
        <bgColor indexed="64"/>
      </patternFill>
    </fill>
    <fill>
      <patternFill patternType="solid">
        <fgColor rgb="FF7F7F7F"/>
        <bgColor indexed="64"/>
      </patternFill>
    </fill>
    <fill>
      <patternFill patternType="solid">
        <fgColor rgb="FFF8CBAD"/>
        <bgColor indexed="64"/>
      </patternFill>
    </fill>
    <fill>
      <patternFill patternType="solid">
        <fgColor rgb="FFFFE699"/>
        <bgColor indexed="64"/>
      </patternFill>
    </fill>
    <fill>
      <patternFill patternType="solid">
        <fgColor rgb="FFC6E0B4"/>
        <bgColor indexed="64"/>
      </patternFill>
    </fill>
    <fill>
      <patternFill patternType="solid">
        <fgColor rgb="FFD9E1F2"/>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F2F6FC"/>
        <bgColor indexed="64"/>
      </patternFill>
    </fill>
    <fill>
      <patternFill patternType="solid">
        <fgColor rgb="FFEAF1FB"/>
        <bgColor indexed="64"/>
      </patternFill>
    </fill>
    <fill>
      <patternFill patternType="solid">
        <fgColor rgb="FFFFFFFF"/>
        <bgColor indexed="64"/>
      </patternFill>
    </fill>
    <fill>
      <patternFill patternType="solid">
        <fgColor rgb="FFFFFF00"/>
        <bgColor indexed="64"/>
      </patternFill>
    </fill>
    <fill>
      <patternFill patternType="solid">
        <fgColor rgb="FF191819"/>
        <bgColor indexed="64"/>
      </patternFill>
    </fill>
    <fill>
      <patternFill patternType="solid">
        <fgColor rgb="FFFFC6C6"/>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indexed="64"/>
      </right>
      <top/>
      <bottom style="thin">
        <color theme="0" tint="-0.24994659260841701"/>
      </bottom>
      <diagonal/>
    </border>
    <border>
      <left style="thin">
        <color indexed="64"/>
      </left>
      <right/>
      <top/>
      <bottom style="thin">
        <color indexed="64"/>
      </bottom>
      <diagonal/>
    </border>
    <border>
      <left/>
      <right style="thin">
        <color indexed="64"/>
      </right>
      <top style="thin">
        <color theme="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indexed="64"/>
      </right>
      <top style="thin">
        <color indexed="64"/>
      </top>
      <bottom style="thin">
        <color theme="0" tint="-0.24994659260841701"/>
      </bottom>
      <diagonal/>
    </border>
    <border>
      <left/>
      <right style="thin">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4659260841701"/>
      </left>
      <right/>
      <top style="thin">
        <color theme="0" tint="-0.24994659260841701"/>
      </top>
      <bottom/>
      <diagonal/>
    </border>
    <border>
      <left style="thin">
        <color rgb="FFBFBFBF"/>
      </left>
      <right style="thin">
        <color rgb="FFBFBFBF"/>
      </right>
      <top style="thin">
        <color rgb="FFBFBFBF"/>
      </top>
      <bottom style="thin">
        <color rgb="FFBFBFBF"/>
      </bottom>
      <diagonal/>
    </border>
    <border>
      <left/>
      <right/>
      <top/>
      <bottom style="thick">
        <color auto="1"/>
      </bottom>
      <diagonal/>
    </border>
    <border>
      <left style="thin">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right/>
      <top/>
      <bottom style="medium">
        <color rgb="FFFF9AFF"/>
      </bottom>
      <diagonal/>
    </border>
    <border>
      <left style="thin">
        <color rgb="FFBFBFBF"/>
      </left>
      <right style="thin">
        <color rgb="FFBFBFBF"/>
      </right>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xf numFmtId="0" fontId="38" fillId="0" borderId="0"/>
  </cellStyleXfs>
  <cellXfs count="218">
    <xf numFmtId="0" fontId="0" fillId="0" borderId="0" xfId="0"/>
    <xf numFmtId="0" fontId="0" fillId="33" borderId="0" xfId="0" applyFill="1"/>
    <xf numFmtId="0" fontId="0" fillId="33" borderId="0" xfId="0" applyFill="1" applyAlignment="1">
      <alignment horizontal="left"/>
    </xf>
    <xf numFmtId="0" fontId="19" fillId="33" borderId="0" xfId="0" applyFont="1" applyFill="1"/>
    <xf numFmtId="0" fontId="21" fillId="33" borderId="0" xfId="42" applyFill="1"/>
    <xf numFmtId="0" fontId="27" fillId="0" borderId="0" xfId="0" applyFont="1" applyAlignment="1">
      <alignment vertical="center"/>
    </xf>
    <xf numFmtId="0" fontId="27" fillId="0" borderId="0" xfId="0" applyFont="1" applyAlignment="1">
      <alignment vertical="center" wrapText="1"/>
    </xf>
    <xf numFmtId="0" fontId="18" fillId="33" borderId="0" xfId="0" applyFont="1" applyFill="1" applyAlignment="1">
      <alignment vertical="center" wrapText="1"/>
    </xf>
    <xf numFmtId="0" fontId="18" fillId="33" borderId="0" xfId="0" applyFont="1" applyFill="1" applyAlignment="1">
      <alignment horizontal="center"/>
    </xf>
    <xf numFmtId="0" fontId="18" fillId="33" borderId="0" xfId="0" applyFont="1" applyFill="1"/>
    <xf numFmtId="0" fontId="28" fillId="33" borderId="13" xfId="0" applyFont="1" applyFill="1" applyBorder="1" applyAlignment="1">
      <alignment horizontal="center" vertical="center" wrapText="1"/>
    </xf>
    <xf numFmtId="0" fontId="26" fillId="0" borderId="13" xfId="0" applyFont="1" applyBorder="1" applyAlignment="1">
      <alignment horizontal="justify" vertical="center" wrapText="1"/>
    </xf>
    <xf numFmtId="0" fontId="29" fillId="33" borderId="13" xfId="0" applyFont="1" applyFill="1" applyBorder="1" applyAlignment="1">
      <alignment horizontal="center" vertical="top" wrapText="1"/>
    </xf>
    <xf numFmtId="0" fontId="18" fillId="33" borderId="0" xfId="0" applyFont="1" applyFill="1" applyAlignment="1">
      <alignment horizontal="center" vertical="center" wrapText="1"/>
    </xf>
    <xf numFmtId="0" fontId="30" fillId="33" borderId="14" xfId="0" applyFont="1" applyFill="1" applyBorder="1" applyAlignment="1">
      <alignment vertical="center" wrapText="1"/>
    </xf>
    <xf numFmtId="0" fontId="31" fillId="33" borderId="0" xfId="0" applyFont="1" applyFill="1" applyAlignment="1">
      <alignment horizontal="center" vertical="top" wrapText="1"/>
    </xf>
    <xf numFmtId="0" fontId="29" fillId="33" borderId="0" xfId="0" applyFont="1" applyFill="1" applyAlignment="1">
      <alignment horizontal="center" vertical="top" wrapText="1"/>
    </xf>
    <xf numFmtId="0" fontId="18" fillId="33" borderId="13" xfId="0" applyFont="1" applyFill="1" applyBorder="1" applyAlignment="1">
      <alignment vertical="center" wrapText="1"/>
    </xf>
    <xf numFmtId="0" fontId="28" fillId="33" borderId="0" xfId="0" applyFont="1" applyFill="1" applyAlignment="1">
      <alignment vertical="center" wrapText="1"/>
    </xf>
    <xf numFmtId="0" fontId="26" fillId="0" borderId="13" xfId="0" applyFont="1" applyBorder="1" applyAlignment="1">
      <alignment wrapText="1"/>
    </xf>
    <xf numFmtId="0" fontId="29" fillId="33" borderId="19" xfId="0" applyFont="1" applyFill="1" applyBorder="1" applyAlignment="1">
      <alignment horizontal="center" vertical="top" wrapText="1"/>
    </xf>
    <xf numFmtId="0" fontId="18" fillId="0" borderId="13" xfId="0" applyFont="1" applyBorder="1"/>
    <xf numFmtId="0" fontId="18" fillId="33" borderId="0" xfId="0" applyFont="1" applyFill="1" applyAlignment="1">
      <alignment horizontal="left"/>
    </xf>
    <xf numFmtId="0" fontId="28" fillId="33" borderId="0" xfId="0" applyFont="1" applyFill="1"/>
    <xf numFmtId="15" fontId="18" fillId="33" borderId="0" xfId="0" applyNumberFormat="1" applyFont="1" applyFill="1"/>
    <xf numFmtId="0" fontId="18" fillId="33" borderId="25" xfId="0" applyFont="1" applyFill="1" applyBorder="1" applyAlignment="1">
      <alignment horizontal="left" vertical="top" wrapText="1"/>
    </xf>
    <xf numFmtId="0" fontId="18" fillId="33" borderId="11" xfId="0" applyFont="1" applyFill="1" applyBorder="1" applyAlignment="1">
      <alignment horizontal="left" vertical="top" wrapText="1"/>
    </xf>
    <xf numFmtId="0" fontId="18" fillId="33" borderId="12" xfId="0" applyFont="1" applyFill="1" applyBorder="1" applyAlignment="1">
      <alignment horizontal="left" vertical="top" wrapText="1"/>
    </xf>
    <xf numFmtId="0" fontId="18" fillId="0" borderId="0" xfId="0" applyFont="1" applyAlignment="1">
      <alignment vertical="top"/>
    </xf>
    <xf numFmtId="14" fontId="18" fillId="0" borderId="0" xfId="0" applyNumberFormat="1" applyFont="1" applyAlignment="1">
      <alignment vertical="top"/>
    </xf>
    <xf numFmtId="0" fontId="29" fillId="33" borderId="0" xfId="0" applyFont="1" applyFill="1" applyAlignment="1">
      <alignment vertical="top" wrapText="1"/>
    </xf>
    <xf numFmtId="0" fontId="34" fillId="33" borderId="13" xfId="0" applyFont="1" applyFill="1" applyBorder="1" applyAlignment="1">
      <alignment vertical="top" wrapText="1"/>
    </xf>
    <xf numFmtId="0" fontId="18" fillId="33" borderId="0" xfId="0" applyFont="1" applyFill="1" applyAlignment="1">
      <alignment vertical="top"/>
    </xf>
    <xf numFmtId="0" fontId="34" fillId="33" borderId="0" xfId="0" applyFont="1" applyFill="1" applyAlignment="1">
      <alignment vertical="top" wrapText="1"/>
    </xf>
    <xf numFmtId="0" fontId="35" fillId="33" borderId="0" xfId="0" applyFont="1" applyFill="1" applyAlignment="1">
      <alignment horizontal="center" wrapText="1"/>
    </xf>
    <xf numFmtId="0" fontId="36" fillId="33" borderId="0" xfId="0" applyFont="1" applyFill="1" applyAlignment="1">
      <alignment horizontal="right" vertical="top" wrapText="1"/>
    </xf>
    <xf numFmtId="0" fontId="37" fillId="34" borderId="13" xfId="0" applyFont="1" applyFill="1" applyBorder="1" applyAlignment="1">
      <alignment vertical="top" wrapText="1"/>
    </xf>
    <xf numFmtId="0" fontId="35" fillId="33" borderId="0" xfId="0" applyFont="1" applyFill="1" applyAlignment="1">
      <alignment vertical="top" wrapText="1"/>
    </xf>
    <xf numFmtId="0" fontId="37" fillId="35" borderId="13" xfId="0" applyFont="1" applyFill="1" applyBorder="1" applyAlignment="1">
      <alignment vertical="top" wrapText="1"/>
    </xf>
    <xf numFmtId="0" fontId="0" fillId="0" borderId="0" xfId="0" applyAlignment="1">
      <alignment vertical="top" wrapText="1"/>
    </xf>
    <xf numFmtId="0" fontId="16" fillId="33" borderId="0" xfId="0" applyFont="1" applyFill="1"/>
    <xf numFmtId="0" fontId="35" fillId="33" borderId="0" xfId="0" applyFont="1" applyFill="1" applyAlignment="1">
      <alignment horizontal="right" vertical="top" wrapText="1"/>
    </xf>
    <xf numFmtId="9" fontId="35" fillId="33" borderId="0" xfId="0" applyNumberFormat="1" applyFont="1" applyFill="1" applyAlignment="1">
      <alignment vertical="top" wrapText="1"/>
    </xf>
    <xf numFmtId="0" fontId="0" fillId="33" borderId="22" xfId="0" applyFill="1" applyBorder="1"/>
    <xf numFmtId="0" fontId="35" fillId="33" borderId="10" xfId="0" applyFont="1" applyFill="1" applyBorder="1" applyAlignment="1">
      <alignment vertical="top" wrapText="1"/>
    </xf>
    <xf numFmtId="0" fontId="0" fillId="33" borderId="10" xfId="0" applyFill="1" applyBorder="1"/>
    <xf numFmtId="0" fontId="23" fillId="36" borderId="0" xfId="0" applyFont="1" applyFill="1" applyAlignment="1">
      <alignment vertical="top"/>
    </xf>
    <xf numFmtId="0" fontId="20" fillId="36" borderId="10" xfId="0" applyFont="1" applyFill="1" applyBorder="1" applyAlignment="1">
      <alignment vertical="top"/>
    </xf>
    <xf numFmtId="15" fontId="20" fillId="36" borderId="0" xfId="0" applyNumberFormat="1" applyFont="1" applyFill="1" applyAlignment="1">
      <alignment horizontal="center" vertical="top"/>
    </xf>
    <xf numFmtId="0" fontId="23" fillId="36" borderId="10" xfId="0" applyFont="1" applyFill="1" applyBorder="1" applyAlignment="1">
      <alignment vertical="top"/>
    </xf>
    <xf numFmtId="164" fontId="25" fillId="36" borderId="0" xfId="0" applyNumberFormat="1" applyFont="1" applyFill="1" applyAlignment="1">
      <alignment vertical="top"/>
    </xf>
    <xf numFmtId="0" fontId="24" fillId="36" borderId="10" xfId="0" applyFont="1" applyFill="1" applyBorder="1" applyAlignment="1">
      <alignment vertical="top"/>
    </xf>
    <xf numFmtId="0" fontId="24" fillId="36" borderId="10" xfId="0" applyFont="1" applyFill="1" applyBorder="1" applyAlignment="1">
      <alignment horizontal="left" vertical="top"/>
    </xf>
    <xf numFmtId="0" fontId="24" fillId="36" borderId="0" xfId="0" applyFont="1" applyFill="1" applyAlignment="1">
      <alignment horizontal="left" vertical="top"/>
    </xf>
    <xf numFmtId="0" fontId="22" fillId="36" borderId="13" xfId="0" applyFont="1" applyFill="1" applyBorder="1" applyAlignment="1">
      <alignment vertical="center" wrapText="1"/>
    </xf>
    <xf numFmtId="0" fontId="22" fillId="36" borderId="12" xfId="0" applyFont="1" applyFill="1" applyBorder="1" applyAlignment="1">
      <alignment vertical="center" wrapText="1"/>
    </xf>
    <xf numFmtId="0" fontId="22" fillId="36" borderId="11" xfId="0" applyFont="1" applyFill="1" applyBorder="1" applyAlignment="1">
      <alignment horizontal="center" vertical="center" wrapText="1"/>
    </xf>
    <xf numFmtId="0" fontId="18" fillId="36" borderId="0" xfId="0" applyFont="1" applyFill="1" applyAlignment="1">
      <alignment horizontal="center"/>
    </xf>
    <xf numFmtId="0" fontId="32" fillId="36" borderId="13" xfId="0" applyFont="1" applyFill="1" applyBorder="1" applyAlignment="1">
      <alignment vertical="center" wrapText="1"/>
    </xf>
    <xf numFmtId="0" fontId="22" fillId="36" borderId="12" xfId="0" applyFont="1" applyFill="1" applyBorder="1" applyAlignment="1">
      <alignment horizontal="center" vertical="center" wrapText="1"/>
    </xf>
    <xf numFmtId="3" fontId="28" fillId="36" borderId="13" xfId="0" applyNumberFormat="1" applyFont="1" applyFill="1" applyBorder="1" applyAlignment="1">
      <alignment horizontal="center" vertical="center" wrapText="1"/>
    </xf>
    <xf numFmtId="0" fontId="22" fillId="36" borderId="16" xfId="0" applyFont="1" applyFill="1" applyBorder="1" applyAlignment="1">
      <alignment vertical="center" wrapText="1"/>
    </xf>
    <xf numFmtId="0" fontId="22" fillId="36" borderId="20" xfId="0" applyFont="1" applyFill="1" applyBorder="1" applyAlignment="1">
      <alignment vertical="center" wrapText="1"/>
    </xf>
    <xf numFmtId="0" fontId="22" fillId="36" borderId="17" xfId="0" applyFont="1" applyFill="1" applyBorder="1" applyAlignment="1">
      <alignment horizontal="center" vertical="center" wrapText="1"/>
    </xf>
    <xf numFmtId="0" fontId="22" fillId="36" borderId="21" xfId="0" applyFont="1" applyFill="1" applyBorder="1" applyAlignment="1">
      <alignment horizontal="center" vertical="center" wrapText="1"/>
    </xf>
    <xf numFmtId="0" fontId="33" fillId="36" borderId="13" xfId="0" applyFont="1" applyFill="1" applyBorder="1"/>
    <xf numFmtId="0" fontId="22" fillId="36" borderId="13" xfId="0" applyFont="1" applyFill="1" applyBorder="1" applyAlignment="1">
      <alignment horizontal="right"/>
    </xf>
    <xf numFmtId="0" fontId="22" fillId="36" borderId="13" xfId="0" applyFont="1" applyFill="1" applyBorder="1" applyAlignment="1">
      <alignment horizontal="center"/>
    </xf>
    <xf numFmtId="0" fontId="22" fillId="36" borderId="23" xfId="0" applyFont="1" applyFill="1" applyBorder="1" applyAlignment="1">
      <alignment vertical="top" wrapText="1"/>
    </xf>
    <xf numFmtId="0" fontId="22" fillId="36" borderId="23" xfId="0" applyFont="1" applyFill="1" applyBorder="1" applyAlignment="1">
      <alignment horizontal="left" vertical="top" wrapText="1"/>
    </xf>
    <xf numFmtId="0" fontId="22" fillId="36" borderId="24" xfId="0" applyFont="1" applyFill="1" applyBorder="1" applyAlignment="1">
      <alignment vertical="top" wrapText="1"/>
    </xf>
    <xf numFmtId="0" fontId="43" fillId="33" borderId="0" xfId="0" applyFont="1" applyFill="1"/>
    <xf numFmtId="15" fontId="44" fillId="33" borderId="0" xfId="0" applyNumberFormat="1" applyFont="1" applyFill="1"/>
    <xf numFmtId="0" fontId="44" fillId="33" borderId="0" xfId="0" applyFont="1" applyFill="1"/>
    <xf numFmtId="0" fontId="44" fillId="33" borderId="0" xfId="0" applyFont="1" applyFill="1" applyAlignment="1">
      <alignment vertical="top"/>
    </xf>
    <xf numFmtId="0" fontId="44" fillId="33" borderId="27" xfId="0" applyFont="1" applyFill="1" applyBorder="1" applyAlignment="1">
      <alignment vertical="top"/>
    </xf>
    <xf numFmtId="0" fontId="44" fillId="33" borderId="27" xfId="0" applyFont="1" applyFill="1" applyBorder="1"/>
    <xf numFmtId="0" fontId="44" fillId="37" borderId="0" xfId="0" applyFont="1" applyFill="1" applyAlignment="1">
      <alignment vertical="top"/>
    </xf>
    <xf numFmtId="0" fontId="37" fillId="36" borderId="13" xfId="0" applyFont="1" applyFill="1" applyBorder="1" applyAlignment="1">
      <alignment vertical="top" wrapText="1"/>
    </xf>
    <xf numFmtId="0" fontId="18" fillId="36" borderId="0" xfId="0" applyFont="1" applyFill="1" applyAlignment="1">
      <alignment vertical="top"/>
    </xf>
    <xf numFmtId="0" fontId="37" fillId="36" borderId="28" xfId="0" applyFont="1" applyFill="1" applyBorder="1" applyAlignment="1">
      <alignment vertical="top" wrapText="1"/>
    </xf>
    <xf numFmtId="0" fontId="35" fillId="36" borderId="0" xfId="0" applyFont="1" applyFill="1" applyAlignment="1">
      <alignment vertical="top" wrapText="1"/>
    </xf>
    <xf numFmtId="0" fontId="35" fillId="36" borderId="10" xfId="0" applyFont="1" applyFill="1" applyBorder="1" applyAlignment="1">
      <alignment vertical="top" wrapText="1"/>
    </xf>
    <xf numFmtId="0" fontId="35" fillId="36" borderId="22" xfId="0" applyFont="1" applyFill="1" applyBorder="1" applyAlignment="1">
      <alignment vertical="top" wrapText="1"/>
    </xf>
    <xf numFmtId="0" fontId="0" fillId="36" borderId="0" xfId="0" applyFill="1"/>
    <xf numFmtId="0" fontId="24" fillId="36" borderId="0" xfId="0" applyFont="1" applyFill="1" applyAlignment="1">
      <alignment vertical="top" wrapText="1"/>
    </xf>
    <xf numFmtId="0" fontId="22" fillId="36" borderId="0" xfId="0" applyFont="1" applyFill="1"/>
    <xf numFmtId="0" fontId="35" fillId="33" borderId="13" xfId="0" applyFont="1" applyFill="1" applyBorder="1" applyAlignment="1">
      <alignment vertical="top" wrapText="1"/>
    </xf>
    <xf numFmtId="0" fontId="46" fillId="33" borderId="0" xfId="0" applyFont="1" applyFill="1" applyAlignment="1">
      <alignment vertical="top" wrapText="1"/>
    </xf>
    <xf numFmtId="0" fontId="46" fillId="38" borderId="0" xfId="0" applyFont="1" applyFill="1" applyAlignment="1">
      <alignment vertical="top" wrapText="1"/>
    </xf>
    <xf numFmtId="0" fontId="46" fillId="38" borderId="13" xfId="0" applyFont="1" applyFill="1" applyBorder="1" applyAlignment="1">
      <alignment vertical="top" wrapText="1"/>
    </xf>
    <xf numFmtId="0" fontId="50" fillId="0" borderId="0" xfId="0" applyFont="1"/>
    <xf numFmtId="0" fontId="52" fillId="0" borderId="0" xfId="0" applyFont="1"/>
    <xf numFmtId="0" fontId="54" fillId="0" borderId="0" xfId="0" applyFont="1"/>
    <xf numFmtId="0" fontId="16" fillId="39" borderId="0" xfId="0" applyFont="1" applyFill="1" applyAlignment="1">
      <alignment horizontal="center"/>
    </xf>
    <xf numFmtId="0" fontId="16" fillId="40" borderId="0" xfId="0" applyFont="1" applyFill="1" applyAlignment="1">
      <alignment horizontal="center"/>
    </xf>
    <xf numFmtId="0" fontId="16" fillId="41" borderId="0" xfId="0" applyFont="1" applyFill="1" applyAlignment="1">
      <alignment horizontal="center"/>
    </xf>
    <xf numFmtId="0" fontId="56" fillId="42" borderId="0" xfId="0" applyFont="1" applyFill="1" applyAlignment="1">
      <alignment wrapText="1"/>
    </xf>
    <xf numFmtId="0" fontId="56" fillId="43" borderId="0" xfId="0" applyFont="1" applyFill="1" applyAlignment="1">
      <alignment wrapText="1"/>
    </xf>
    <xf numFmtId="0" fontId="57" fillId="0" borderId="0" xfId="0" applyFont="1" applyAlignment="1">
      <alignment vertical="top"/>
    </xf>
    <xf numFmtId="0" fontId="52" fillId="0" borderId="0" xfId="0" applyFont="1" applyAlignment="1">
      <alignment vertical="top"/>
    </xf>
    <xf numFmtId="0" fontId="57" fillId="0" borderId="0" xfId="0" applyFont="1" applyAlignment="1">
      <alignment vertical="top" wrapText="1"/>
    </xf>
    <xf numFmtId="0" fontId="52" fillId="0" borderId="0" xfId="0" applyFont="1" applyAlignment="1">
      <alignment vertical="top" wrapText="1"/>
    </xf>
    <xf numFmtId="0" fontId="53" fillId="0" borderId="0" xfId="0" applyFont="1" applyAlignment="1">
      <alignment vertical="top" wrapText="1"/>
    </xf>
    <xf numFmtId="0" fontId="52" fillId="0" borderId="0" xfId="0" applyFont="1" applyAlignment="1">
      <alignment horizontal="center"/>
    </xf>
    <xf numFmtId="0" fontId="53" fillId="0" borderId="0" xfId="0" applyFont="1" applyAlignment="1">
      <alignment horizontal="center"/>
    </xf>
    <xf numFmtId="0" fontId="55" fillId="0" borderId="0" xfId="0" applyFont="1" applyAlignment="1">
      <alignment vertical="top" wrapText="1"/>
    </xf>
    <xf numFmtId="167" fontId="52" fillId="0" borderId="0" xfId="0" applyNumberFormat="1" applyFont="1" applyAlignment="1">
      <alignment horizontal="center" vertical="top" wrapText="1"/>
    </xf>
    <xf numFmtId="167" fontId="55" fillId="0" borderId="0" xfId="0" applyNumberFormat="1" applyFont="1" applyAlignment="1">
      <alignment horizontal="center" vertical="top" wrapText="1"/>
    </xf>
    <xf numFmtId="0" fontId="52" fillId="0" borderId="0" xfId="0" applyFont="1" applyAlignment="1">
      <alignment horizontal="center" vertical="top" wrapText="1"/>
    </xf>
    <xf numFmtId="0" fontId="18" fillId="33" borderId="30" xfId="0" applyFont="1" applyFill="1" applyBorder="1" applyAlignment="1">
      <alignment horizontal="left" vertical="top" wrapText="1"/>
    </xf>
    <xf numFmtId="0" fontId="18" fillId="33" borderId="31" xfId="0" applyFont="1" applyFill="1" applyBorder="1" applyAlignment="1">
      <alignment horizontal="left" vertical="top" wrapText="1"/>
    </xf>
    <xf numFmtId="0" fontId="58" fillId="33" borderId="0" xfId="0" applyFont="1" applyFill="1"/>
    <xf numFmtId="0" fontId="0" fillId="33" borderId="0" xfId="0" applyFill="1" applyAlignment="1">
      <alignment wrapText="1"/>
    </xf>
    <xf numFmtId="0" fontId="16" fillId="33" borderId="0" xfId="0" applyFont="1" applyFill="1" applyAlignment="1">
      <alignment wrapText="1"/>
    </xf>
    <xf numFmtId="0" fontId="18" fillId="33" borderId="0" xfId="0" applyFont="1" applyFill="1" applyAlignment="1">
      <alignment wrapText="1"/>
    </xf>
    <xf numFmtId="0" fontId="59" fillId="33" borderId="0" xfId="0" applyFont="1" applyFill="1" applyAlignment="1">
      <alignment wrapText="1"/>
    </xf>
    <xf numFmtId="0" fontId="53" fillId="47" borderId="31" xfId="0" applyFont="1" applyFill="1" applyBorder="1"/>
    <xf numFmtId="0" fontId="53" fillId="47" borderId="31" xfId="0" applyFont="1" applyFill="1" applyBorder="1" applyAlignment="1">
      <alignment horizontal="center"/>
    </xf>
    <xf numFmtId="0" fontId="0" fillId="33" borderId="31" xfId="0" applyFill="1" applyBorder="1" applyAlignment="1">
      <alignment wrapText="1"/>
    </xf>
    <xf numFmtId="3" fontId="0" fillId="33" borderId="31" xfId="0" applyNumberFormat="1" applyFill="1" applyBorder="1" applyAlignment="1">
      <alignment horizontal="center"/>
    </xf>
    <xf numFmtId="0" fontId="18" fillId="33" borderId="31" xfId="0" applyFont="1" applyFill="1" applyBorder="1" applyAlignment="1">
      <alignment wrapText="1"/>
    </xf>
    <xf numFmtId="0" fontId="18" fillId="33" borderId="31" xfId="0" quotePrefix="1" applyFont="1" applyFill="1" applyBorder="1" applyAlignment="1">
      <alignment wrapText="1"/>
    </xf>
    <xf numFmtId="0" fontId="0" fillId="0" borderId="31" xfId="0" applyBorder="1"/>
    <xf numFmtId="168" fontId="0" fillId="33" borderId="31" xfId="0" applyNumberFormat="1" applyFill="1" applyBorder="1" applyAlignment="1">
      <alignment horizontal="center"/>
    </xf>
    <xf numFmtId="0" fontId="60" fillId="48" borderId="31" xfId="0" applyFont="1" applyFill="1" applyBorder="1"/>
    <xf numFmtId="0" fontId="0" fillId="48" borderId="31" xfId="0" applyFill="1" applyBorder="1"/>
    <xf numFmtId="0" fontId="60" fillId="48" borderId="31" xfId="0" applyFont="1" applyFill="1" applyBorder="1" applyAlignment="1">
      <alignment wrapText="1"/>
    </xf>
    <xf numFmtId="3" fontId="0" fillId="48" borderId="31" xfId="0" applyNumberFormat="1" applyFill="1" applyBorder="1" applyAlignment="1">
      <alignment horizontal="center"/>
    </xf>
    <xf numFmtId="0" fontId="18" fillId="48" borderId="31" xfId="0" applyFont="1" applyFill="1" applyBorder="1" applyAlignment="1">
      <alignment wrapText="1"/>
    </xf>
    <xf numFmtId="0" fontId="0" fillId="48" borderId="31" xfId="0" applyFill="1" applyBorder="1" applyAlignment="1">
      <alignment wrapText="1"/>
    </xf>
    <xf numFmtId="0" fontId="16" fillId="48" borderId="31" xfId="0" applyFont="1" applyFill="1" applyBorder="1" applyAlignment="1">
      <alignment wrapText="1"/>
    </xf>
    <xf numFmtId="3" fontId="16" fillId="48" borderId="31" xfId="0" applyNumberFormat="1" applyFont="1" applyFill="1" applyBorder="1" applyAlignment="1">
      <alignment horizontal="center"/>
    </xf>
    <xf numFmtId="168" fontId="16" fillId="48" borderId="31" xfId="0" applyNumberFormat="1" applyFont="1" applyFill="1" applyBorder="1" applyAlignment="1">
      <alignment horizontal="center"/>
    </xf>
    <xf numFmtId="0" fontId="53" fillId="47" borderId="31" xfId="0" applyFont="1" applyFill="1" applyBorder="1" applyAlignment="1">
      <alignment wrapText="1"/>
    </xf>
    <xf numFmtId="0" fontId="27" fillId="48" borderId="31" xfId="0" applyFont="1" applyFill="1" applyBorder="1" applyAlignment="1">
      <alignment wrapText="1"/>
    </xf>
    <xf numFmtId="0" fontId="28" fillId="33" borderId="0" xfId="0" applyFont="1" applyFill="1" applyAlignment="1">
      <alignment horizontal="center" wrapText="1"/>
    </xf>
    <xf numFmtId="0" fontId="18" fillId="33" borderId="0" xfId="0" applyFont="1" applyFill="1" applyAlignment="1">
      <alignment vertical="top" wrapText="1"/>
    </xf>
    <xf numFmtId="0" fontId="37" fillId="36" borderId="29" xfId="0" applyFont="1" applyFill="1" applyBorder="1" applyAlignment="1">
      <alignment vertical="top" wrapText="1"/>
    </xf>
    <xf numFmtId="0" fontId="35" fillId="49" borderId="13" xfId="0" applyFont="1" applyFill="1" applyBorder="1" applyAlignment="1">
      <alignment vertical="top" wrapText="1"/>
    </xf>
    <xf numFmtId="0" fontId="64" fillId="50" borderId="13" xfId="0" applyFont="1" applyFill="1" applyBorder="1" applyAlignment="1">
      <alignment vertical="top" wrapText="1"/>
    </xf>
    <xf numFmtId="0" fontId="64" fillId="50" borderId="0" xfId="0" applyFont="1" applyFill="1" applyAlignment="1">
      <alignment vertical="top" wrapText="1"/>
    </xf>
    <xf numFmtId="0" fontId="24" fillId="35" borderId="13" xfId="0" applyFont="1" applyFill="1" applyBorder="1" applyAlignment="1">
      <alignment vertical="top" wrapText="1"/>
    </xf>
    <xf numFmtId="0" fontId="0" fillId="48" borderId="0" xfId="0" applyFill="1"/>
    <xf numFmtId="0" fontId="66" fillId="0" borderId="0" xfId="0" applyFont="1"/>
    <xf numFmtId="0" fontId="16" fillId="0" borderId="32" xfId="0" applyFont="1" applyBorder="1"/>
    <xf numFmtId="0" fontId="0" fillId="0" borderId="0" xfId="0" applyAlignment="1">
      <alignment wrapText="1"/>
    </xf>
    <xf numFmtId="0" fontId="0" fillId="52" borderId="0" xfId="0" applyFill="1"/>
    <xf numFmtId="0" fontId="0" fillId="52" borderId="0" xfId="0" applyFill="1" applyAlignment="1">
      <alignment wrapText="1"/>
    </xf>
    <xf numFmtId="0" fontId="37" fillId="36" borderId="35" xfId="0" applyFont="1" applyFill="1" applyBorder="1" applyAlignment="1">
      <alignment vertical="top" wrapText="1"/>
    </xf>
    <xf numFmtId="0" fontId="37" fillId="36" borderId="0" xfId="0" applyFont="1" applyFill="1" applyAlignment="1">
      <alignment vertical="top" wrapText="1"/>
    </xf>
    <xf numFmtId="3" fontId="0" fillId="0" borderId="31" xfId="0" applyNumberFormat="1" applyBorder="1"/>
    <xf numFmtId="0" fontId="18" fillId="33" borderId="26" xfId="0" applyFont="1" applyFill="1" applyBorder="1" applyAlignment="1">
      <alignment horizontal="left" vertical="top" wrapText="1"/>
    </xf>
    <xf numFmtId="0" fontId="69" fillId="53" borderId="0" xfId="0" applyFont="1" applyFill="1"/>
    <xf numFmtId="0" fontId="70" fillId="53" borderId="0" xfId="0" applyFont="1" applyFill="1"/>
    <xf numFmtId="0" fontId="71" fillId="47" borderId="31" xfId="0" applyFont="1" applyFill="1" applyBorder="1" applyAlignment="1">
      <alignment vertical="center"/>
    </xf>
    <xf numFmtId="0" fontId="71" fillId="47" borderId="31" xfId="0" applyFont="1" applyFill="1" applyBorder="1" applyAlignment="1">
      <alignment horizontal="center" vertical="center"/>
    </xf>
    <xf numFmtId="0" fontId="71" fillId="47" borderId="31" xfId="0" applyFont="1" applyFill="1" applyBorder="1" applyAlignment="1">
      <alignment vertical="center" wrapText="1"/>
    </xf>
    <xf numFmtId="0" fontId="69" fillId="53" borderId="31" xfId="0" applyFont="1" applyFill="1" applyBorder="1" applyAlignment="1">
      <alignment vertical="center"/>
    </xf>
    <xf numFmtId="3" fontId="69" fillId="53" borderId="31" xfId="0" applyNumberFormat="1" applyFont="1" applyFill="1" applyBorder="1" applyAlignment="1">
      <alignment horizontal="center" vertical="center"/>
    </xf>
    <xf numFmtId="168" fontId="69" fillId="53" borderId="31" xfId="0" applyNumberFormat="1" applyFont="1" applyFill="1" applyBorder="1" applyAlignment="1">
      <alignment horizontal="center" vertical="center"/>
    </xf>
    <xf numFmtId="0" fontId="72" fillId="53" borderId="31" xfId="0" applyFont="1" applyFill="1" applyBorder="1" applyAlignment="1">
      <alignment vertical="center" wrapText="1"/>
    </xf>
    <xf numFmtId="0" fontId="70" fillId="48" borderId="31" xfId="0" applyFont="1" applyFill="1" applyBorder="1" applyAlignment="1">
      <alignment vertical="center"/>
    </xf>
    <xf numFmtId="3" fontId="70" fillId="48" borderId="31" xfId="0" applyNumberFormat="1" applyFont="1" applyFill="1" applyBorder="1" applyAlignment="1">
      <alignment horizontal="center" vertical="center"/>
    </xf>
    <xf numFmtId="168" fontId="70" fillId="48" borderId="31" xfId="0" applyNumberFormat="1" applyFont="1" applyFill="1" applyBorder="1" applyAlignment="1">
      <alignment horizontal="center" vertical="center"/>
    </xf>
    <xf numFmtId="0" fontId="69" fillId="48" borderId="31" xfId="0" applyFont="1" applyFill="1" applyBorder="1" applyAlignment="1">
      <alignment vertical="center"/>
    </xf>
    <xf numFmtId="0" fontId="72" fillId="48" borderId="31" xfId="0" applyFont="1" applyFill="1" applyBorder="1" applyAlignment="1">
      <alignment vertical="center" wrapText="1"/>
    </xf>
    <xf numFmtId="0" fontId="35" fillId="0" borderId="0" xfId="0" applyFont="1" applyAlignment="1">
      <alignment vertical="top" wrapText="1"/>
    </xf>
    <xf numFmtId="0" fontId="67" fillId="0" borderId="0" xfId="0" applyFont="1"/>
    <xf numFmtId="0" fontId="16" fillId="54" borderId="0" xfId="0" applyFont="1" applyFill="1"/>
    <xf numFmtId="0" fontId="16" fillId="54" borderId="0" xfId="0" applyFont="1" applyFill="1" applyAlignment="1">
      <alignment wrapText="1"/>
    </xf>
    <xf numFmtId="3" fontId="0" fillId="0" borderId="0" xfId="0" applyNumberFormat="1"/>
    <xf numFmtId="0" fontId="73" fillId="55" borderId="36" xfId="0" applyFont="1" applyFill="1" applyBorder="1" applyAlignment="1">
      <alignment vertical="center" wrapText="1"/>
    </xf>
    <xf numFmtId="0" fontId="65" fillId="0" borderId="0" xfId="0" applyFont="1"/>
    <xf numFmtId="0" fontId="74" fillId="0" borderId="0" xfId="0" applyFont="1" applyAlignment="1">
      <alignment vertical="top"/>
    </xf>
    <xf numFmtId="0" fontId="38" fillId="0" borderId="0" xfId="0" applyFont="1" applyAlignment="1">
      <alignment vertical="top"/>
    </xf>
    <xf numFmtId="0" fontId="39" fillId="0" borderId="0" xfId="0" applyFont="1" applyAlignment="1">
      <alignment vertical="top"/>
    </xf>
    <xf numFmtId="0" fontId="75" fillId="0" borderId="0" xfId="0" applyFont="1" applyAlignment="1">
      <alignment vertical="top"/>
    </xf>
    <xf numFmtId="0" fontId="75" fillId="55" borderId="36" xfId="0" applyFont="1" applyFill="1" applyBorder="1" applyAlignment="1">
      <alignment vertical="top" wrapText="1"/>
    </xf>
    <xf numFmtId="0" fontId="0" fillId="0" borderId="0" xfId="0" applyAlignment="1">
      <alignment vertical="top"/>
    </xf>
    <xf numFmtId="0" fontId="74" fillId="0" borderId="0" xfId="0" applyFont="1" applyAlignment="1">
      <alignment horizontal="center" vertical="top"/>
    </xf>
    <xf numFmtId="0" fontId="75" fillId="55" borderId="36" xfId="0" applyFont="1" applyFill="1" applyBorder="1" applyAlignment="1">
      <alignment horizontal="center" vertical="top" wrapText="1"/>
    </xf>
    <xf numFmtId="3" fontId="69" fillId="53" borderId="31" xfId="0" applyNumberFormat="1" applyFont="1" applyFill="1" applyBorder="1" applyAlignment="1">
      <alignment vertical="center"/>
    </xf>
    <xf numFmtId="3" fontId="69" fillId="48" borderId="31" xfId="0" applyNumberFormat="1" applyFont="1" applyFill="1" applyBorder="1" applyAlignment="1">
      <alignment vertical="center"/>
    </xf>
    <xf numFmtId="0" fontId="69" fillId="56" borderId="37" xfId="0" applyFont="1" applyFill="1" applyBorder="1" applyAlignment="1">
      <alignment vertical="center"/>
    </xf>
    <xf numFmtId="3" fontId="16" fillId="56" borderId="31" xfId="0" applyNumberFormat="1" applyFont="1" applyFill="1" applyBorder="1" applyAlignment="1">
      <alignment horizontal="center"/>
    </xf>
    <xf numFmtId="0" fontId="0" fillId="0" borderId="31" xfId="0" applyBorder="1" applyAlignment="1">
      <alignment wrapText="1"/>
    </xf>
    <xf numFmtId="3" fontId="0" fillId="0" borderId="31" xfId="0" applyNumberFormat="1" applyBorder="1" applyAlignment="1">
      <alignment horizontal="center"/>
    </xf>
    <xf numFmtId="0" fontId="60" fillId="0" borderId="31" xfId="0" applyFont="1" applyBorder="1" applyAlignment="1">
      <alignment wrapText="1"/>
    </xf>
    <xf numFmtId="0" fontId="40" fillId="36" borderId="10" xfId="0" applyFont="1" applyFill="1" applyBorder="1" applyAlignment="1">
      <alignment horizontal="left" vertical="top" wrapText="1"/>
    </xf>
    <xf numFmtId="0" fontId="40" fillId="36" borderId="0" xfId="0" applyFont="1" applyFill="1" applyAlignment="1">
      <alignment horizontal="left" vertical="top" wrapText="1"/>
    </xf>
    <xf numFmtId="0" fontId="18" fillId="33" borderId="0" xfId="0" applyFont="1" applyFill="1" applyAlignment="1">
      <alignment horizontal="center" vertical="center" wrapText="1"/>
    </xf>
    <xf numFmtId="0" fontId="28" fillId="33" borderId="15" xfId="0" applyFont="1" applyFill="1" applyBorder="1" applyAlignment="1">
      <alignment horizontal="center" vertical="center" wrapText="1"/>
    </xf>
    <xf numFmtId="0" fontId="28" fillId="33" borderId="18" xfId="0" applyFont="1" applyFill="1" applyBorder="1" applyAlignment="1">
      <alignment horizontal="center" vertical="center" wrapText="1"/>
    </xf>
    <xf numFmtId="0" fontId="18" fillId="33" borderId="22" xfId="0" applyFont="1" applyFill="1" applyBorder="1" applyAlignment="1">
      <alignment horizontal="center"/>
    </xf>
    <xf numFmtId="0" fontId="44" fillId="0" borderId="0" xfId="0" applyFont="1" applyAlignment="1">
      <alignment horizontal="left" vertical="top"/>
    </xf>
    <xf numFmtId="0" fontId="53" fillId="0" borderId="0" xfId="0" applyFont="1"/>
    <xf numFmtId="0" fontId="53" fillId="0" borderId="0" xfId="0" applyFont="1" applyAlignment="1">
      <alignment vertical="top" wrapText="1"/>
    </xf>
    <xf numFmtId="0" fontId="52" fillId="0" borderId="0" xfId="0" applyFont="1" applyAlignment="1">
      <alignment vertical="top" wrapText="1"/>
    </xf>
    <xf numFmtId="0" fontId="52" fillId="0" borderId="0" xfId="0" applyFont="1"/>
    <xf numFmtId="0" fontId="51" fillId="0" borderId="0" xfId="0" applyFont="1" applyAlignment="1">
      <alignment wrapText="1"/>
    </xf>
    <xf numFmtId="0" fontId="0" fillId="0" borderId="0" xfId="0"/>
    <xf numFmtId="0" fontId="57" fillId="0" borderId="0" xfId="0" applyFont="1" applyAlignment="1">
      <alignment vertical="top" wrapText="1"/>
    </xf>
    <xf numFmtId="0" fontId="52" fillId="46" borderId="0" xfId="0" applyFont="1" applyFill="1"/>
    <xf numFmtId="0" fontId="52" fillId="45" borderId="0" xfId="0" applyFont="1" applyFill="1"/>
    <xf numFmtId="0" fontId="52" fillId="44" borderId="0" xfId="0" applyFont="1" applyFill="1"/>
    <xf numFmtId="0" fontId="56" fillId="42" borderId="0" xfId="0" applyFont="1" applyFill="1" applyAlignment="1">
      <alignment wrapText="1"/>
    </xf>
    <xf numFmtId="0" fontId="67" fillId="54" borderId="0" xfId="0" applyFont="1" applyFill="1"/>
    <xf numFmtId="0" fontId="67" fillId="0" borderId="0" xfId="0" applyFont="1"/>
    <xf numFmtId="0" fontId="68" fillId="51" borderId="33" xfId="0" applyFont="1" applyFill="1" applyBorder="1" applyAlignment="1">
      <alignment vertical="top" wrapText="1"/>
    </xf>
    <xf numFmtId="0" fontId="68" fillId="51" borderId="34" xfId="0" applyFont="1" applyFill="1" applyBorder="1" applyAlignment="1">
      <alignment vertical="top" wrapText="1"/>
    </xf>
    <xf numFmtId="0" fontId="34" fillId="0" borderId="10" xfId="0" applyFont="1" applyBorder="1" applyAlignment="1">
      <alignment horizontal="center" vertical="center" wrapText="1"/>
    </xf>
    <xf numFmtId="0" fontId="34" fillId="0" borderId="0" xfId="0" applyFont="1" applyAlignment="1">
      <alignment horizontal="center" vertical="center" wrapText="1"/>
    </xf>
    <xf numFmtId="0" fontId="34" fillId="0" borderId="22" xfId="0" applyFont="1" applyBorder="1" applyAlignment="1">
      <alignment horizontal="center" vertical="center" wrapText="1"/>
    </xf>
    <xf numFmtId="0" fontId="63" fillId="0" borderId="10" xfId="0" applyFont="1" applyBorder="1" applyAlignment="1">
      <alignment horizontal="center" vertical="center" wrapText="1"/>
    </xf>
    <xf numFmtId="0" fontId="63" fillId="0" borderId="0" xfId="0" applyFont="1" applyAlignment="1">
      <alignment horizontal="center" vertical="center" wrapText="1"/>
    </xf>
    <xf numFmtId="0" fontId="63" fillId="0" borderId="22" xfId="0" applyFont="1" applyBorder="1" applyAlignment="1">
      <alignment horizontal="center" vertical="center" wrapText="1"/>
    </xf>
    <xf numFmtId="0" fontId="66" fillId="0" borderId="0" xfId="0" applyFo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98960EB9-1599-4F65-83A4-F69D094227A7}"/>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3">
    <dxf>
      <font>
        <color rgb="FF843C0C"/>
      </font>
      <fill>
        <patternFill patternType="solid">
          <fgColor indexed="64"/>
          <bgColor rgb="FFF8CBAD"/>
        </patternFill>
      </fill>
    </dxf>
    <dxf>
      <font>
        <color rgb="FF7F6000"/>
      </font>
      <fill>
        <patternFill patternType="solid">
          <fgColor indexed="64"/>
          <bgColor rgb="FFFFE699"/>
        </patternFill>
      </fill>
    </dxf>
    <dxf>
      <font>
        <color rgb="FF375623"/>
      </font>
      <fill>
        <patternFill patternType="solid">
          <fgColor indexed="64"/>
          <bgColor rgb="FFC6E0B4"/>
        </patternFill>
      </fill>
    </dxf>
    <dxf>
      <font>
        <color rgb="FF7B1F1F"/>
      </font>
      <fill>
        <patternFill patternType="solid">
          <fgColor indexed="64"/>
          <bgColor rgb="FFE8A0A0"/>
        </patternFill>
      </fill>
    </dxf>
    <dxf>
      <font>
        <color rgb="FF843C0C"/>
      </font>
      <fill>
        <patternFill patternType="solid">
          <fgColor indexed="64"/>
          <bgColor rgb="FFF8CBAD"/>
        </patternFill>
      </fill>
    </dxf>
    <dxf>
      <font>
        <color rgb="FF7F6000"/>
      </font>
      <fill>
        <patternFill patternType="solid">
          <fgColor indexed="64"/>
          <bgColor rgb="FFFFE699"/>
        </patternFill>
      </fill>
    </dxf>
    <dxf>
      <font>
        <color rgb="FF375623"/>
      </font>
      <fill>
        <patternFill patternType="solid">
          <fgColor indexed="64"/>
          <bgColor rgb="FFC6E0B4"/>
        </patternFill>
      </fill>
    </dxf>
    <dxf>
      <font>
        <color rgb="FF7B1F1F"/>
      </font>
      <fill>
        <patternFill patternType="solid">
          <fgColor indexed="64"/>
          <bgColor rgb="FFE8A0A0"/>
        </patternFill>
      </fill>
    </dxf>
    <dxf>
      <font>
        <color rgb="FF375623"/>
      </font>
      <fill>
        <patternFill patternType="solid">
          <fgColor indexed="64"/>
          <bgColor rgb="FFC6E0B4"/>
        </patternFill>
      </fill>
    </dxf>
    <dxf>
      <font>
        <color rgb="FF7F6000"/>
      </font>
      <fill>
        <patternFill patternType="solid">
          <fgColor indexed="64"/>
          <bgColor rgb="FFFFE699"/>
        </patternFill>
      </fill>
    </dxf>
    <dxf>
      <font>
        <color rgb="FF7F6000"/>
      </font>
      <fill>
        <patternFill patternType="solid">
          <fgColor indexed="64"/>
          <bgColor rgb="FFFFE699"/>
        </patternFill>
      </fill>
    </dxf>
    <dxf>
      <font>
        <color rgb="FF843C0C"/>
      </font>
      <fill>
        <patternFill patternType="solid">
          <fgColor indexed="64"/>
          <bgColor rgb="FFF8CBAD"/>
        </patternFill>
      </fill>
    </dxf>
    <dxf>
      <font>
        <color rgb="FF843C0C"/>
      </font>
      <fill>
        <patternFill patternType="solid">
          <fgColor indexed="64"/>
          <bgColor rgb="FFF8CBAD"/>
        </patternFill>
      </fill>
    </dxf>
    <dxf>
      <font>
        <color rgb="FF7B1F1F"/>
      </font>
      <fill>
        <patternFill patternType="solid">
          <fgColor indexed="64"/>
          <bgColor rgb="FFE8A0A0"/>
        </patternFill>
      </fill>
    </dxf>
    <dxf>
      <font>
        <color rgb="FF7B1F1F"/>
      </font>
      <fill>
        <patternFill patternType="solid">
          <fgColor indexed="64"/>
          <bgColor rgb="FFE8A0A0"/>
        </patternFill>
      </fill>
    </dxf>
    <dxf>
      <font>
        <color rgb="FF375623"/>
      </font>
      <fill>
        <patternFill patternType="solid">
          <fgColor indexed="64"/>
          <bgColor rgb="FFC6E0B4"/>
        </patternFill>
      </fill>
    </dxf>
    <dxf>
      <font>
        <color rgb="FF7F6000"/>
      </font>
      <fill>
        <patternFill patternType="solid">
          <fgColor indexed="64"/>
          <bgColor rgb="FFFFE699"/>
        </patternFill>
      </fill>
    </dxf>
    <dxf>
      <font>
        <color rgb="FF843C0C"/>
      </font>
      <fill>
        <patternFill patternType="solid">
          <fgColor indexed="64"/>
          <bgColor rgb="FFF8CBAD"/>
        </patternFill>
      </fill>
    </dxf>
    <dxf>
      <fill>
        <patternFill patternType="solid">
          <fgColor indexed="64"/>
          <bgColor rgb="FFE6E6E6"/>
        </patternFill>
      </fill>
    </dxf>
    <dxf>
      <fill>
        <patternFill patternType="solid">
          <fgColor indexed="64"/>
          <bgColor rgb="FFFF9AFF"/>
        </patternFill>
      </fill>
    </dxf>
    <dxf>
      <fill>
        <patternFill patternType="solid">
          <fgColor rgb="FFFFFBEF"/>
          <bgColor rgb="FF000000"/>
        </patternFill>
      </fill>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s>
  <tableStyles count="0" defaultTableStyle="TableStyleMedium2" defaultPivotStyle="PivotStyleLight16"/>
  <colors>
    <mruColors>
      <color rgb="FFFFFBEF"/>
      <color rgb="FFFFEDB3"/>
      <color rgb="FF536D5A"/>
      <color rgb="FF462300"/>
      <color rgb="FF333300"/>
      <color rgb="FF663300"/>
      <color rgb="FF660033"/>
      <color rgb="FFFFFFFF"/>
      <color rgb="FF485656"/>
      <color rgb="FF57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59"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8" Type="http://schemas.microsoft.com/office/2017/10/relationships/person" Target="persons/pers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57" Type="http://schemas.microsoft.com/office/2017/10/relationships/person" Target="persons/person2.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56"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Data extraction'!A1"/><Relationship Id="rId2" Type="http://schemas.openxmlformats.org/officeDocument/2006/relationships/hyperlink" Target="#'Abstract review'!A1"/><Relationship Id="rId1" Type="http://schemas.openxmlformats.org/officeDocument/2006/relationships/hyperlink" Target="#'Search strategy'!A1"/><Relationship Id="rId5" Type="http://schemas.openxmlformats.org/officeDocument/2006/relationships/hyperlink" Target="#PICOS!A1"/><Relationship Id="rId4" Type="http://schemas.openxmlformats.org/officeDocument/2006/relationships/hyperlink" Target="#PRISMA!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Intro!A1"/><Relationship Id="rId5" Type="http://schemas.openxmlformats.org/officeDocument/2006/relationships/hyperlink" Target="#PICOS!A1"/><Relationship Id="rId4" Type="http://schemas.openxmlformats.org/officeDocument/2006/relationships/hyperlink" Target="#'Search strategy'!A1"/></Relationships>
</file>

<file path=xl/drawings/_rels/drawing3.xml.rels><?xml version="1.0" encoding="UTF-8" standalone="yes"?>
<Relationships xmlns="http://schemas.openxmlformats.org/package/2006/relationships"><Relationship Id="rId8" Type="http://schemas.openxmlformats.org/officeDocument/2006/relationships/hyperlink" Target="#PICOS!A1"/><Relationship Id="rId3" Type="http://schemas.openxmlformats.org/officeDocument/2006/relationships/image" Target="../media/image3.svg"/><Relationship Id="rId7" Type="http://schemas.openxmlformats.org/officeDocument/2006/relationships/hyperlink" Target="#PRISMA!A1"/><Relationship Id="rId2" Type="http://schemas.openxmlformats.org/officeDocument/2006/relationships/image" Target="../media/image1.png"/><Relationship Id="rId1" Type="http://schemas.openxmlformats.org/officeDocument/2006/relationships/hyperlink" Target="#Intro!A1"/><Relationship Id="rId6" Type="http://schemas.openxmlformats.org/officeDocument/2006/relationships/hyperlink" Target="#'Data extraction'!A1"/><Relationship Id="rId5" Type="http://schemas.openxmlformats.org/officeDocument/2006/relationships/hyperlink" Target="#'Abstract review'!A1"/><Relationship Id="rId4" Type="http://schemas.openxmlformats.org/officeDocument/2006/relationships/hyperlink" Target="#'Search strategy'!A1"/></Relationships>
</file>

<file path=xl/drawings/_rels/drawing4.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Data extraction'!A1"/><Relationship Id="rId7" Type="http://schemas.openxmlformats.org/officeDocument/2006/relationships/image" Target="../media/image1.png"/><Relationship Id="rId2" Type="http://schemas.openxmlformats.org/officeDocument/2006/relationships/hyperlink" Target="#'Abstract review'!A1"/><Relationship Id="rId1" Type="http://schemas.openxmlformats.org/officeDocument/2006/relationships/hyperlink" Target="#'Search strategy'!A1"/><Relationship Id="rId6" Type="http://schemas.openxmlformats.org/officeDocument/2006/relationships/hyperlink" Target="#Intro!A1"/><Relationship Id="rId5" Type="http://schemas.openxmlformats.org/officeDocument/2006/relationships/hyperlink" Target="#PICOS!A1"/><Relationship Id="rId4" Type="http://schemas.openxmlformats.org/officeDocument/2006/relationships/hyperlink" Target="#PRISMA!A1"/></Relationships>
</file>

<file path=xl/drawings/_rels/drawing5.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Data extraction'!A1"/><Relationship Id="rId7" Type="http://schemas.openxmlformats.org/officeDocument/2006/relationships/image" Target="../media/image1.png"/><Relationship Id="rId2" Type="http://schemas.openxmlformats.org/officeDocument/2006/relationships/hyperlink" Target="#'Abstract review'!A1"/><Relationship Id="rId1" Type="http://schemas.openxmlformats.org/officeDocument/2006/relationships/hyperlink" Target="#'Search strategy'!A1"/><Relationship Id="rId6" Type="http://schemas.openxmlformats.org/officeDocument/2006/relationships/hyperlink" Target="#Intro!A1"/><Relationship Id="rId5" Type="http://schemas.openxmlformats.org/officeDocument/2006/relationships/hyperlink" Target="#PICOS!A1"/><Relationship Id="rId4" Type="http://schemas.openxmlformats.org/officeDocument/2006/relationships/hyperlink" Target="#PRISMA!A1"/><Relationship Id="rId9"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3989</xdr:colOff>
      <xdr:row>1</xdr:row>
      <xdr:rowOff>21261</xdr:rowOff>
    </xdr:from>
    <xdr:to>
      <xdr:col>11</xdr:col>
      <xdr:colOff>262346</xdr:colOff>
      <xdr:row>3</xdr:row>
      <xdr:rowOff>846</xdr:rowOff>
    </xdr:to>
    <xdr:grpSp>
      <xdr:nvGrpSpPr>
        <xdr:cNvPr id="8" name="Group 7">
          <a:extLst>
            <a:ext uri="{FF2B5EF4-FFF2-40B4-BE49-F238E27FC236}">
              <a16:creationId xmlns:a16="http://schemas.microsoft.com/office/drawing/2014/main" id="{B944D5FC-0F16-4D0F-9950-42CCF97A3569}"/>
            </a:ext>
          </a:extLst>
        </xdr:cNvPr>
        <xdr:cNvGrpSpPr/>
      </xdr:nvGrpSpPr>
      <xdr:grpSpPr>
        <a:xfrm>
          <a:off x="629631" y="205745"/>
          <a:ext cx="6514778" cy="348554"/>
          <a:chOff x="609600" y="173400"/>
          <a:chExt cx="4882319" cy="368453"/>
        </a:xfrm>
        <a:solidFill>
          <a:schemeClr val="bg1"/>
        </a:solidFill>
      </xdr:grpSpPr>
      <xdr:sp macro="" textlink="">
        <xdr:nvSpPr>
          <xdr:cNvPr id="9" name="Rectangle: Single Corner Snipped 8">
            <a:hlinkClick xmlns:r="http://schemas.openxmlformats.org/officeDocument/2006/relationships" r:id="rId1"/>
            <a:extLst>
              <a:ext uri="{FF2B5EF4-FFF2-40B4-BE49-F238E27FC236}">
                <a16:creationId xmlns:a16="http://schemas.microsoft.com/office/drawing/2014/main" id="{DDDA2A25-94B6-D162-203D-60DF3478E1A7}"/>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10" name="Rectangle: Single Corner Snipped 9">
            <a:hlinkClick xmlns:r="http://schemas.openxmlformats.org/officeDocument/2006/relationships" r:id="rId2"/>
            <a:extLst>
              <a:ext uri="{FF2B5EF4-FFF2-40B4-BE49-F238E27FC236}">
                <a16:creationId xmlns:a16="http://schemas.microsoft.com/office/drawing/2014/main" id="{6C943321-4E6D-E9B6-CD07-E4E89E391AAC}"/>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11" name="Rectangle: Single Corner Snipped 10">
            <a:hlinkClick xmlns:r="http://schemas.openxmlformats.org/officeDocument/2006/relationships" r:id="rId3"/>
            <a:extLst>
              <a:ext uri="{FF2B5EF4-FFF2-40B4-BE49-F238E27FC236}">
                <a16:creationId xmlns:a16="http://schemas.microsoft.com/office/drawing/2014/main" id="{3E0EF95F-426F-C8CC-FEEE-5FEE3F07EFED}"/>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12" name="Rectangle: Single Corner Snipped 11">
            <a:hlinkClick xmlns:r="http://schemas.openxmlformats.org/officeDocument/2006/relationships" r:id="rId4"/>
            <a:extLst>
              <a:ext uri="{FF2B5EF4-FFF2-40B4-BE49-F238E27FC236}">
                <a16:creationId xmlns:a16="http://schemas.microsoft.com/office/drawing/2014/main" id="{E25B14FA-DD22-9B65-5308-C1963893662C}"/>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13" name="Rectangle: Single Corner Snipped 12">
            <a:hlinkClick xmlns:r="http://schemas.openxmlformats.org/officeDocument/2006/relationships" r:id="rId5"/>
            <a:extLst>
              <a:ext uri="{FF2B5EF4-FFF2-40B4-BE49-F238E27FC236}">
                <a16:creationId xmlns:a16="http://schemas.microsoft.com/office/drawing/2014/main" id="{3F8F2813-34DD-FFFC-A93F-67F37245F00E}"/>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129688</xdr:colOff>
      <xdr:row>0</xdr:row>
      <xdr:rowOff>110067</xdr:rowOff>
    </xdr:from>
    <xdr:to>
      <xdr:col>0</xdr:col>
      <xdr:colOff>411237</xdr:colOff>
      <xdr:row>1</xdr:row>
      <xdr:rowOff>38704</xdr:rowOff>
    </xdr:to>
    <xdr:pic>
      <xdr:nvPicPr>
        <xdr:cNvPr id="8" name="Graphic 7" descr="Work from home Wi-Fi with solid fill">
          <a:hlinkClick xmlns:r="http://schemas.openxmlformats.org/officeDocument/2006/relationships" r:id="rId1"/>
          <a:extLst>
            <a:ext uri="{FF2B5EF4-FFF2-40B4-BE49-F238E27FC236}">
              <a16:creationId xmlns:a16="http://schemas.microsoft.com/office/drawing/2014/main" id="{BE21EF34-A1B8-403B-8822-620F8C3BF3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9688" y="110067"/>
          <a:ext cx="281549" cy="318104"/>
        </a:xfrm>
        <a:prstGeom prst="rect">
          <a:avLst/>
        </a:prstGeom>
      </xdr:spPr>
    </xdr:pic>
    <xdr:clientData/>
  </xdr:twoCellAnchor>
  <xdr:twoCellAnchor>
    <xdr:from>
      <xdr:col>2</xdr:col>
      <xdr:colOff>0</xdr:colOff>
      <xdr:row>1</xdr:row>
      <xdr:rowOff>21164</xdr:rowOff>
    </xdr:from>
    <xdr:to>
      <xdr:col>2</xdr:col>
      <xdr:colOff>1233699</xdr:colOff>
      <xdr:row>2</xdr:row>
      <xdr:rowOff>182977</xdr:rowOff>
    </xdr:to>
    <xdr:sp macro="" textlink="">
      <xdr:nvSpPr>
        <xdr:cNvPr id="9" name="Rectangle: Single Corner Snipped 8">
          <a:hlinkClick xmlns:r="http://schemas.openxmlformats.org/officeDocument/2006/relationships" r:id="rId4"/>
          <a:extLst>
            <a:ext uri="{FF2B5EF4-FFF2-40B4-BE49-F238E27FC236}">
              <a16:creationId xmlns:a16="http://schemas.microsoft.com/office/drawing/2014/main" id="{A7EEAD8C-16B0-43BE-932D-8124EDD77320}"/>
            </a:ext>
          </a:extLst>
        </xdr:cNvPr>
        <xdr:cNvSpPr/>
      </xdr:nvSpPr>
      <xdr:spPr>
        <a:xfrm>
          <a:off x="1112520" y="409784"/>
          <a:ext cx="1233699" cy="344693"/>
        </a:xfrm>
        <a:prstGeom prst="snip1Rect">
          <a:avLst/>
        </a:prstGeom>
        <a:solidFill>
          <a:srgbClr val="485656"/>
        </a:solidFill>
        <a:ln>
          <a:solidFill>
            <a:schemeClr val="bg2">
              <a:lumMod val="2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1"/>
              </a:solidFill>
            </a:rPr>
            <a:t>Search strategy</a:t>
          </a:r>
        </a:p>
      </xdr:txBody>
    </xdr:sp>
    <xdr:clientData/>
  </xdr:twoCellAnchor>
  <xdr:twoCellAnchor>
    <xdr:from>
      <xdr:col>2</xdr:col>
      <xdr:colOff>2482375</xdr:colOff>
      <xdr:row>1</xdr:row>
      <xdr:rowOff>21164</xdr:rowOff>
    </xdr:from>
    <xdr:to>
      <xdr:col>2</xdr:col>
      <xdr:colOff>3716074</xdr:colOff>
      <xdr:row>2</xdr:row>
      <xdr:rowOff>182977</xdr:rowOff>
    </xdr:to>
    <xdr:sp macro="" textlink="">
      <xdr:nvSpPr>
        <xdr:cNvPr id="10" name="Rectangle: Single Corner Snipped 9">
          <a:extLst>
            <a:ext uri="{FF2B5EF4-FFF2-40B4-BE49-F238E27FC236}">
              <a16:creationId xmlns:a16="http://schemas.microsoft.com/office/drawing/2014/main" id="{B1432288-791C-4AAF-9411-7C5494780CC8}"/>
            </a:ext>
          </a:extLst>
        </xdr:cNvPr>
        <xdr:cNvSpPr/>
      </xdr:nvSpPr>
      <xdr:spPr>
        <a:xfrm>
          <a:off x="3594895" y="409784"/>
          <a:ext cx="1233699" cy="34469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Abstract review</a:t>
          </a:r>
        </a:p>
      </xdr:txBody>
    </xdr:sp>
    <xdr:clientData/>
  </xdr:twoCellAnchor>
  <xdr:twoCellAnchor>
    <xdr:from>
      <xdr:col>2</xdr:col>
      <xdr:colOff>4963124</xdr:colOff>
      <xdr:row>1</xdr:row>
      <xdr:rowOff>29436</xdr:rowOff>
    </xdr:from>
    <xdr:to>
      <xdr:col>2</xdr:col>
      <xdr:colOff>6196823</xdr:colOff>
      <xdr:row>3</xdr:row>
      <xdr:rowOff>749</xdr:rowOff>
    </xdr:to>
    <xdr:sp macro="" textlink="">
      <xdr:nvSpPr>
        <xdr:cNvPr id="11" name="Rectangle: Single Corner Snipped 10">
          <a:extLst>
            <a:ext uri="{FF2B5EF4-FFF2-40B4-BE49-F238E27FC236}">
              <a16:creationId xmlns:a16="http://schemas.microsoft.com/office/drawing/2014/main" id="{523F8DA9-FE68-4B73-988B-172D932526F1}"/>
            </a:ext>
          </a:extLst>
        </xdr:cNvPr>
        <xdr:cNvSpPr/>
      </xdr:nvSpPr>
      <xdr:spPr>
        <a:xfrm>
          <a:off x="6075644" y="418056"/>
          <a:ext cx="1233699" cy="33707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Data extraction</a:t>
          </a:r>
        </a:p>
      </xdr:txBody>
    </xdr:sp>
    <xdr:clientData/>
  </xdr:twoCellAnchor>
  <xdr:twoCellAnchor>
    <xdr:from>
      <xdr:col>2</xdr:col>
      <xdr:colOff>3721935</xdr:colOff>
      <xdr:row>1</xdr:row>
      <xdr:rowOff>29436</xdr:rowOff>
    </xdr:from>
    <xdr:to>
      <xdr:col>2</xdr:col>
      <xdr:colOff>4955634</xdr:colOff>
      <xdr:row>3</xdr:row>
      <xdr:rowOff>749</xdr:rowOff>
    </xdr:to>
    <xdr:sp macro="" textlink="">
      <xdr:nvSpPr>
        <xdr:cNvPr id="12" name="Rectangle: Single Corner Snipped 11">
          <a:extLst>
            <a:ext uri="{FF2B5EF4-FFF2-40B4-BE49-F238E27FC236}">
              <a16:creationId xmlns:a16="http://schemas.microsoft.com/office/drawing/2014/main" id="{A3A74563-6D4B-44F8-BA08-B9CE88E88EDC}"/>
            </a:ext>
          </a:extLst>
        </xdr:cNvPr>
        <xdr:cNvSpPr/>
      </xdr:nvSpPr>
      <xdr:spPr>
        <a:xfrm>
          <a:off x="4834455" y="418056"/>
          <a:ext cx="1233699" cy="33707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PRISMA chart</a:t>
          </a:r>
        </a:p>
      </xdr:txBody>
    </xdr:sp>
    <xdr:clientData/>
  </xdr:twoCellAnchor>
  <xdr:twoCellAnchor>
    <xdr:from>
      <xdr:col>2</xdr:col>
      <xdr:colOff>1241187</xdr:colOff>
      <xdr:row>1</xdr:row>
      <xdr:rowOff>21164</xdr:rowOff>
    </xdr:from>
    <xdr:to>
      <xdr:col>2</xdr:col>
      <xdr:colOff>2474886</xdr:colOff>
      <xdr:row>2</xdr:row>
      <xdr:rowOff>182977</xdr:rowOff>
    </xdr:to>
    <xdr:sp macro="" textlink="">
      <xdr:nvSpPr>
        <xdr:cNvPr id="13" name="Rectangle: Single Corner Snipped 12">
          <a:hlinkClick xmlns:r="http://schemas.openxmlformats.org/officeDocument/2006/relationships" r:id="rId5"/>
          <a:extLst>
            <a:ext uri="{FF2B5EF4-FFF2-40B4-BE49-F238E27FC236}">
              <a16:creationId xmlns:a16="http://schemas.microsoft.com/office/drawing/2014/main" id="{53D520D5-04D8-43C2-85FF-51D2E0A14DDA}"/>
            </a:ext>
          </a:extLst>
        </xdr:cNvPr>
        <xdr:cNvSpPr/>
      </xdr:nvSpPr>
      <xdr:spPr>
        <a:xfrm>
          <a:off x="2353707" y="409784"/>
          <a:ext cx="1233699" cy="344693"/>
        </a:xfrm>
        <a:prstGeom prst="snip1Rect">
          <a:avLst/>
        </a:prstGeom>
        <a:solidFill>
          <a:schemeClr val="bg1"/>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2">
                  <a:lumMod val="25000"/>
                </a:schemeClr>
              </a:solidFill>
            </a:rPr>
            <a:t>PICOS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95250</xdr:colOff>
      <xdr:row>0</xdr:row>
      <xdr:rowOff>76200</xdr:rowOff>
    </xdr:from>
    <xdr:to>
      <xdr:col>0</xdr:col>
      <xdr:colOff>376799</xdr:colOff>
      <xdr:row>2</xdr:row>
      <xdr:rowOff>89504</xdr:rowOff>
    </xdr:to>
    <xdr:pic>
      <xdr:nvPicPr>
        <xdr:cNvPr id="15" name="Graphic 14" descr="Work from home Wi-Fi with solid fill">
          <a:hlinkClick xmlns:r="http://schemas.openxmlformats.org/officeDocument/2006/relationships" r:id="rId1"/>
          <a:extLst>
            <a:ext uri="{FF2B5EF4-FFF2-40B4-BE49-F238E27FC236}">
              <a16:creationId xmlns:a16="http://schemas.microsoft.com/office/drawing/2014/main" id="{47F750C8-C764-4C6E-9EA4-860D69BAFD2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5250" y="76200"/>
          <a:ext cx="281549" cy="318104"/>
        </a:xfrm>
        <a:prstGeom prst="rect">
          <a:avLst/>
        </a:prstGeom>
      </xdr:spPr>
    </xdr:pic>
    <xdr:clientData/>
  </xdr:twoCellAnchor>
  <xdr:twoCellAnchor>
    <xdr:from>
      <xdr:col>1</xdr:col>
      <xdr:colOff>0</xdr:colOff>
      <xdr:row>3</xdr:row>
      <xdr:rowOff>28575</xdr:rowOff>
    </xdr:from>
    <xdr:to>
      <xdr:col>3</xdr:col>
      <xdr:colOff>2818466</xdr:colOff>
      <xdr:row>5</xdr:row>
      <xdr:rowOff>0</xdr:rowOff>
    </xdr:to>
    <xdr:grpSp>
      <xdr:nvGrpSpPr>
        <xdr:cNvPr id="16" name="Group 15">
          <a:extLst>
            <a:ext uri="{FF2B5EF4-FFF2-40B4-BE49-F238E27FC236}">
              <a16:creationId xmlns:a16="http://schemas.microsoft.com/office/drawing/2014/main" id="{4ACBF32A-52CB-48BA-801A-F5D5A0B913B7}"/>
            </a:ext>
          </a:extLst>
        </xdr:cNvPr>
        <xdr:cNvGrpSpPr/>
      </xdr:nvGrpSpPr>
      <xdr:grpSpPr>
        <a:xfrm>
          <a:off x="620486" y="485775"/>
          <a:ext cx="6530494" cy="276225"/>
          <a:chOff x="609600" y="173400"/>
          <a:chExt cx="4882319" cy="368453"/>
        </a:xfrm>
        <a:solidFill>
          <a:schemeClr val="bg1"/>
        </a:solidFill>
      </xdr:grpSpPr>
      <xdr:sp macro="" textlink="">
        <xdr:nvSpPr>
          <xdr:cNvPr id="17" name="Rectangle: Single Corner Snipped 16">
            <a:hlinkClick xmlns:r="http://schemas.openxmlformats.org/officeDocument/2006/relationships" r:id="rId4"/>
            <a:extLst>
              <a:ext uri="{FF2B5EF4-FFF2-40B4-BE49-F238E27FC236}">
                <a16:creationId xmlns:a16="http://schemas.microsoft.com/office/drawing/2014/main" id="{74072AC7-8276-20F4-150C-78B20F8F1B83}"/>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18" name="Rectangle: Single Corner Snipped 17">
            <a:hlinkClick xmlns:r="http://schemas.openxmlformats.org/officeDocument/2006/relationships" r:id="rId5"/>
            <a:extLst>
              <a:ext uri="{FF2B5EF4-FFF2-40B4-BE49-F238E27FC236}">
                <a16:creationId xmlns:a16="http://schemas.microsoft.com/office/drawing/2014/main" id="{38842561-90B6-0CEC-5AAA-5CBCECA85A4B}"/>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19" name="Rectangle: Single Corner Snipped 18">
            <a:hlinkClick xmlns:r="http://schemas.openxmlformats.org/officeDocument/2006/relationships" r:id="rId6"/>
            <a:extLst>
              <a:ext uri="{FF2B5EF4-FFF2-40B4-BE49-F238E27FC236}">
                <a16:creationId xmlns:a16="http://schemas.microsoft.com/office/drawing/2014/main" id="{F164BF87-D86E-904F-3812-99E8CC6DDA5E}"/>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20" name="Rectangle: Single Corner Snipped 19">
            <a:hlinkClick xmlns:r="http://schemas.openxmlformats.org/officeDocument/2006/relationships" r:id="rId7"/>
            <a:extLst>
              <a:ext uri="{FF2B5EF4-FFF2-40B4-BE49-F238E27FC236}">
                <a16:creationId xmlns:a16="http://schemas.microsoft.com/office/drawing/2014/main" id="{B0CF0BAE-845D-F496-9D58-2C13A70FB548}"/>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21" name="Rectangle: Single Corner Snipped 20">
            <a:hlinkClick xmlns:r="http://schemas.openxmlformats.org/officeDocument/2006/relationships" r:id="rId8"/>
            <a:extLst>
              <a:ext uri="{FF2B5EF4-FFF2-40B4-BE49-F238E27FC236}">
                <a16:creationId xmlns:a16="http://schemas.microsoft.com/office/drawing/2014/main" id="{49721654-6A51-0261-8B3E-59F07D52ED6D}"/>
              </a:ext>
            </a:extLst>
          </xdr:cNvPr>
          <xdr:cNvSpPr/>
        </xdr:nvSpPr>
        <xdr:spPr>
          <a:xfrm>
            <a:off x="1587500" y="173400"/>
            <a:ext cx="972000" cy="360000"/>
          </a:xfrm>
          <a:prstGeom prst="snip1Rect">
            <a:avLst/>
          </a:prstGeom>
          <a:solidFill>
            <a:srgbClr val="485656"/>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b="0">
                <a:solidFill>
                  <a:schemeClr val="bg1"/>
                </a:solidFill>
              </a:rPr>
              <a:t>PICOS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8467</xdr:colOff>
      <xdr:row>1</xdr:row>
      <xdr:rowOff>30479</xdr:rowOff>
    </xdr:from>
    <xdr:to>
      <xdr:col>7</xdr:col>
      <xdr:colOff>1447801</xdr:colOff>
      <xdr:row>3</xdr:row>
      <xdr:rowOff>8466</xdr:rowOff>
    </xdr:to>
    <xdr:grpSp>
      <xdr:nvGrpSpPr>
        <xdr:cNvPr id="2" name="Group 1">
          <a:extLst>
            <a:ext uri="{FF2B5EF4-FFF2-40B4-BE49-F238E27FC236}">
              <a16:creationId xmlns:a16="http://schemas.microsoft.com/office/drawing/2014/main" id="{0344F240-0CAF-4FB6-9616-D060004ED430}"/>
            </a:ext>
          </a:extLst>
        </xdr:cNvPr>
        <xdr:cNvGrpSpPr/>
      </xdr:nvGrpSpPr>
      <xdr:grpSpPr>
        <a:xfrm>
          <a:off x="1291167" y="157479"/>
          <a:ext cx="5592234" cy="231987"/>
          <a:chOff x="609600" y="173400"/>
          <a:chExt cx="4882319" cy="368453"/>
        </a:xfrm>
        <a:solidFill>
          <a:schemeClr val="bg1"/>
        </a:solidFill>
      </xdr:grpSpPr>
      <xdr:sp macro="" textlink="">
        <xdr:nvSpPr>
          <xdr:cNvPr id="3" name="Rectangle: Single Corner Snipped 2">
            <a:hlinkClick xmlns:r="http://schemas.openxmlformats.org/officeDocument/2006/relationships" r:id="rId1"/>
            <a:extLst>
              <a:ext uri="{FF2B5EF4-FFF2-40B4-BE49-F238E27FC236}">
                <a16:creationId xmlns:a16="http://schemas.microsoft.com/office/drawing/2014/main" id="{03FA6B5B-6334-A6FE-49FC-72F650FB1035}"/>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4" name="Rectangle: Single Corner Snipped 3">
            <a:hlinkClick xmlns:r="http://schemas.openxmlformats.org/officeDocument/2006/relationships" r:id="rId2"/>
            <a:extLst>
              <a:ext uri="{FF2B5EF4-FFF2-40B4-BE49-F238E27FC236}">
                <a16:creationId xmlns:a16="http://schemas.microsoft.com/office/drawing/2014/main" id="{5D04261D-27A9-6A2F-305D-30BB36C90C41}"/>
              </a:ext>
            </a:extLst>
          </xdr:cNvPr>
          <xdr:cNvSpPr/>
        </xdr:nvSpPr>
        <xdr:spPr>
          <a:xfrm>
            <a:off x="2565400" y="173400"/>
            <a:ext cx="972000" cy="360000"/>
          </a:xfrm>
          <a:prstGeom prst="snip1Rect">
            <a:avLst/>
          </a:prstGeom>
          <a:solidFill>
            <a:srgbClr val="485656"/>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1"/>
                </a:solidFill>
              </a:rPr>
              <a:t>Abstract review</a:t>
            </a:r>
          </a:p>
        </xdr:txBody>
      </xdr:sp>
      <xdr:sp macro="" textlink="">
        <xdr:nvSpPr>
          <xdr:cNvPr id="5" name="Rectangle: Single Corner Snipped 4">
            <a:hlinkClick xmlns:r="http://schemas.openxmlformats.org/officeDocument/2006/relationships" r:id="rId3"/>
            <a:extLst>
              <a:ext uri="{FF2B5EF4-FFF2-40B4-BE49-F238E27FC236}">
                <a16:creationId xmlns:a16="http://schemas.microsoft.com/office/drawing/2014/main" id="{B7DAFF50-9A15-3ACB-07B2-BDEEC1664F29}"/>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6" name="Rectangle: Single Corner Snipped 5">
            <a:hlinkClick xmlns:r="http://schemas.openxmlformats.org/officeDocument/2006/relationships" r:id="rId4"/>
            <a:extLst>
              <a:ext uri="{FF2B5EF4-FFF2-40B4-BE49-F238E27FC236}">
                <a16:creationId xmlns:a16="http://schemas.microsoft.com/office/drawing/2014/main" id="{E89407CB-CA4B-34E4-AB7C-8372A9227A3C}"/>
              </a:ext>
            </a:extLst>
          </xdr:cNvPr>
          <xdr:cNvSpPr/>
        </xdr:nvSpPr>
        <xdr:spPr>
          <a:xfrm>
            <a:off x="3542018" y="181852"/>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PRISMA chart</a:t>
            </a:r>
          </a:p>
        </xdr:txBody>
      </xdr:sp>
      <xdr:sp macro="" textlink="">
        <xdr:nvSpPr>
          <xdr:cNvPr id="7" name="Rectangle: Single Corner Snipped 6">
            <a:hlinkClick xmlns:r="http://schemas.openxmlformats.org/officeDocument/2006/relationships" r:id="rId5"/>
            <a:extLst>
              <a:ext uri="{FF2B5EF4-FFF2-40B4-BE49-F238E27FC236}">
                <a16:creationId xmlns:a16="http://schemas.microsoft.com/office/drawing/2014/main" id="{B512F467-78AB-33AE-05A7-5F07B7F9BC23}"/>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twoCellAnchor editAs="oneCell">
    <xdr:from>
      <xdr:col>0</xdr:col>
      <xdr:colOff>91440</xdr:colOff>
      <xdr:row>0</xdr:row>
      <xdr:rowOff>45720</xdr:rowOff>
    </xdr:from>
    <xdr:to>
      <xdr:col>0</xdr:col>
      <xdr:colOff>372989</xdr:colOff>
      <xdr:row>2</xdr:row>
      <xdr:rowOff>109824</xdr:rowOff>
    </xdr:to>
    <xdr:pic>
      <xdr:nvPicPr>
        <xdr:cNvPr id="8" name="Graphic 7" descr="Work from home Wi-Fi with solid fill">
          <a:hlinkClick xmlns:r="http://schemas.openxmlformats.org/officeDocument/2006/relationships" r:id="rId6"/>
          <a:extLst>
            <a:ext uri="{FF2B5EF4-FFF2-40B4-BE49-F238E27FC236}">
              <a16:creationId xmlns:a16="http://schemas.microsoft.com/office/drawing/2014/main" id="{6C2C255C-AB94-408E-BAAB-BD732642122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1440" y="45720"/>
          <a:ext cx="281549" cy="3181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160020</xdr:colOff>
      <xdr:row>1</xdr:row>
      <xdr:rowOff>68580</xdr:rowOff>
    </xdr:from>
    <xdr:to>
      <xdr:col>11</xdr:col>
      <xdr:colOff>389591</xdr:colOff>
      <xdr:row>2</xdr:row>
      <xdr:rowOff>167640</xdr:rowOff>
    </xdr:to>
    <xdr:grpSp>
      <xdr:nvGrpSpPr>
        <xdr:cNvPr id="2" name="Group 1">
          <a:extLst>
            <a:ext uri="{FF2B5EF4-FFF2-40B4-BE49-F238E27FC236}">
              <a16:creationId xmlns:a16="http://schemas.microsoft.com/office/drawing/2014/main" id="{F3852021-789C-470D-95A3-B802E4BAA97F}"/>
            </a:ext>
          </a:extLst>
        </xdr:cNvPr>
        <xdr:cNvGrpSpPr/>
      </xdr:nvGrpSpPr>
      <xdr:grpSpPr>
        <a:xfrm>
          <a:off x="4351020" y="297180"/>
          <a:ext cx="11766251" cy="723900"/>
          <a:chOff x="609600" y="173400"/>
          <a:chExt cx="4882319" cy="368453"/>
        </a:xfrm>
        <a:solidFill>
          <a:schemeClr val="bg1"/>
        </a:solidFill>
      </xdr:grpSpPr>
      <xdr:sp macro="" textlink="">
        <xdr:nvSpPr>
          <xdr:cNvPr id="3" name="Rectangle: Single Corner Snipped 2">
            <a:hlinkClick xmlns:r="http://schemas.openxmlformats.org/officeDocument/2006/relationships" r:id="rId1"/>
            <a:extLst>
              <a:ext uri="{FF2B5EF4-FFF2-40B4-BE49-F238E27FC236}">
                <a16:creationId xmlns:a16="http://schemas.microsoft.com/office/drawing/2014/main" id="{140EC6BB-4D19-8F5A-3250-4AB00B1194E1}"/>
              </a:ext>
            </a:extLst>
          </xdr:cNvPr>
          <xdr:cNvSpPr/>
        </xdr:nvSpPr>
        <xdr:spPr>
          <a:xfrm>
            <a:off x="6096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Search strategy</a:t>
            </a:r>
          </a:p>
        </xdr:txBody>
      </xdr:sp>
      <xdr:sp macro="" textlink="">
        <xdr:nvSpPr>
          <xdr:cNvPr id="4" name="Rectangle: Single Corner Snipped 3">
            <a:hlinkClick xmlns:r="http://schemas.openxmlformats.org/officeDocument/2006/relationships" r:id="rId2"/>
            <a:extLst>
              <a:ext uri="{FF2B5EF4-FFF2-40B4-BE49-F238E27FC236}">
                <a16:creationId xmlns:a16="http://schemas.microsoft.com/office/drawing/2014/main" id="{C0585D91-F81A-BE25-6431-18C6A69A9489}"/>
              </a:ext>
            </a:extLst>
          </xdr:cNvPr>
          <xdr:cNvSpPr/>
        </xdr:nvSpPr>
        <xdr:spPr>
          <a:xfrm>
            <a:off x="25654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Abstract review</a:t>
            </a:r>
          </a:p>
        </xdr:txBody>
      </xdr:sp>
      <xdr:sp macro="" textlink="">
        <xdr:nvSpPr>
          <xdr:cNvPr id="5" name="Rectangle: Single Corner Snipped 4">
            <a:hlinkClick xmlns:r="http://schemas.openxmlformats.org/officeDocument/2006/relationships" r:id="rId3"/>
            <a:extLst>
              <a:ext uri="{FF2B5EF4-FFF2-40B4-BE49-F238E27FC236}">
                <a16:creationId xmlns:a16="http://schemas.microsoft.com/office/drawing/2014/main" id="{7640ADC3-F253-6873-A0EF-163A995FB0A1}"/>
              </a:ext>
            </a:extLst>
          </xdr:cNvPr>
          <xdr:cNvSpPr/>
        </xdr:nvSpPr>
        <xdr:spPr>
          <a:xfrm>
            <a:off x="4519919" y="181853"/>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Data extraction</a:t>
            </a:r>
          </a:p>
        </xdr:txBody>
      </xdr:sp>
      <xdr:sp macro="" textlink="">
        <xdr:nvSpPr>
          <xdr:cNvPr id="6" name="Rectangle: Single Corner Snipped 5">
            <a:hlinkClick xmlns:r="http://schemas.openxmlformats.org/officeDocument/2006/relationships" r:id="rId4"/>
            <a:extLst>
              <a:ext uri="{FF2B5EF4-FFF2-40B4-BE49-F238E27FC236}">
                <a16:creationId xmlns:a16="http://schemas.microsoft.com/office/drawing/2014/main" id="{A675A2F7-209A-013F-B909-0401CA8262CC}"/>
              </a:ext>
            </a:extLst>
          </xdr:cNvPr>
          <xdr:cNvSpPr/>
        </xdr:nvSpPr>
        <xdr:spPr>
          <a:xfrm>
            <a:off x="3542018" y="181852"/>
            <a:ext cx="972000" cy="360000"/>
          </a:xfrm>
          <a:prstGeom prst="snip1Rect">
            <a:avLst/>
          </a:prstGeom>
          <a:solidFill>
            <a:srgbClr val="485656"/>
          </a:solid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solidFill>
                  <a:schemeClr val="bg1"/>
                </a:solidFill>
              </a:rPr>
              <a:t>PRISMA chart</a:t>
            </a:r>
          </a:p>
        </xdr:txBody>
      </xdr:sp>
      <xdr:sp macro="" textlink="">
        <xdr:nvSpPr>
          <xdr:cNvPr id="7" name="Rectangle: Single Corner Snipped 6">
            <a:hlinkClick xmlns:r="http://schemas.openxmlformats.org/officeDocument/2006/relationships" r:id="rId5"/>
            <a:extLst>
              <a:ext uri="{FF2B5EF4-FFF2-40B4-BE49-F238E27FC236}">
                <a16:creationId xmlns:a16="http://schemas.microsoft.com/office/drawing/2014/main" id="{69DE9484-0F35-B3CA-38E1-EC248516BDA2}"/>
              </a:ext>
            </a:extLst>
          </xdr:cNvPr>
          <xdr:cNvSpPr/>
        </xdr:nvSpPr>
        <xdr:spPr>
          <a:xfrm>
            <a:off x="1587500" y="173400"/>
            <a:ext cx="972000" cy="360000"/>
          </a:xfrm>
          <a:prstGeom prst="snip1Rect">
            <a:avLst/>
          </a:prstGeom>
          <a:grpFill/>
          <a:ln>
            <a:solidFill>
              <a:srgbClr val="485656"/>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r>
              <a:rPr lang="en-US" sz="900"/>
              <a:t>PICOS</a:t>
            </a:r>
          </a:p>
        </xdr:txBody>
      </xdr:sp>
    </xdr:grpSp>
    <xdr:clientData/>
  </xdr:twoCellAnchor>
  <xdr:twoCellAnchor editAs="oneCell">
    <xdr:from>
      <xdr:col>0</xdr:col>
      <xdr:colOff>3983627</xdr:colOff>
      <xdr:row>1</xdr:row>
      <xdr:rowOff>412840</xdr:rowOff>
    </xdr:from>
    <xdr:to>
      <xdr:col>1</xdr:col>
      <xdr:colOff>74176</xdr:colOff>
      <xdr:row>2</xdr:row>
      <xdr:rowOff>124519</xdr:rowOff>
    </xdr:to>
    <xdr:pic>
      <xdr:nvPicPr>
        <xdr:cNvPr id="8" name="Graphic 7" descr="Work from home Wi-Fi with solid fill">
          <a:hlinkClick xmlns:r="http://schemas.openxmlformats.org/officeDocument/2006/relationships" r:id="rId6"/>
          <a:extLst>
            <a:ext uri="{FF2B5EF4-FFF2-40B4-BE49-F238E27FC236}">
              <a16:creationId xmlns:a16="http://schemas.microsoft.com/office/drawing/2014/main" id="{76D5E811-57D6-4E22-A0A8-A956B9A2D393}"/>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3983627" y="641440"/>
          <a:ext cx="281549" cy="332165"/>
        </a:xfrm>
        <a:prstGeom prst="rect">
          <a:avLst/>
        </a:prstGeom>
      </xdr:spPr>
    </xdr:pic>
    <xdr:clientData/>
  </xdr:twoCellAnchor>
  <xdr:twoCellAnchor editAs="oneCell">
    <xdr:from>
      <xdr:col>13</xdr:col>
      <xdr:colOff>152400</xdr:colOff>
      <xdr:row>6</xdr:row>
      <xdr:rowOff>241300</xdr:rowOff>
    </xdr:from>
    <xdr:to>
      <xdr:col>26</xdr:col>
      <xdr:colOff>15240</xdr:colOff>
      <xdr:row>35</xdr:row>
      <xdr:rowOff>152400</xdr:rowOff>
    </xdr:to>
    <xdr:pic>
      <xdr:nvPicPr>
        <xdr:cNvPr id="9" name="Picture 8">
          <a:extLst>
            <a:ext uri="{FF2B5EF4-FFF2-40B4-BE49-F238E27FC236}">
              <a16:creationId xmlns:a16="http://schemas.microsoft.com/office/drawing/2014/main" id="{C5CC90FD-05CB-C6F8-C24D-C125AC7B0FD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7094200" y="1803400"/>
          <a:ext cx="7787640" cy="730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0</xdr:colOff>
          <xdr:row>8</xdr:row>
          <xdr:rowOff>0</xdr:rowOff>
        </xdr:from>
        <xdr:to>
          <xdr:col>12</xdr:col>
          <xdr:colOff>304800</xdr:colOff>
          <xdr:row>8</xdr:row>
          <xdr:rowOff>685800</xdr:rowOff>
        </xdr:to>
        <xdr:sp macro="" textlink="">
          <xdr:nvSpPr>
            <xdr:cNvPr id="12303" name="Object 15" hidden="1">
              <a:extLst>
                <a:ext uri="{63B3BB69-23CF-44E3-9099-C40C66FF867C}">
                  <a14:compatExt spid="_x0000_s12303"/>
                </a:ext>
                <a:ext uri="{FF2B5EF4-FFF2-40B4-BE49-F238E27FC236}">
                  <a16:creationId xmlns:a16="http://schemas.microsoft.com/office/drawing/2014/main" id="{00000000-0008-0000-0700-00000F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4925E0-9BBD-4B6D-AA47-D7B9E6CDAA60}" name="Table1" displayName="Table1" ref="A1:AD1048576" totalsRowShown="0" headerRowDxfId="52" dataDxfId="51">
  <autoFilter xmlns:x14="http://schemas.microsoft.com/office/spreadsheetml/2009/9/main" ref="A1:AD1048576" xr:uid="{554925E0-9BBD-4B6D-AA47-D7B9E6CDAA60}">
    <filterColumn colId="5">
      <filters>
        <filter val="COMPLETED"/>
      </filters>
    </filterColumn>
    <filterColumn colId="6">
      <filters>
        <mc:AlternateContent xmlns:mc="http://schemas.openxmlformats.org/markup-compatibility/2006">
          <mc:Choice Requires="x14">
            <x14:filter val="Endoscopic ultrasound (EUS) has been pivotal in accomplishing image guided radiation therapy (IGRT) in patients with pancreatic cancer by allowing precise contouring and identification of target lesions in the pancreas via placement of fiducials using fine needle aspiration (FNA) needles. Currently, back-loading the fiducials is the only option for preparing delivery of fiducials via the EUS approach. A prototype 22-Gauge EUS needle preloaded with four fiducials has recently been developed, and used in a porcine models with successful results. There are no randomized controlled trials comparing total duration of time needed for placement of fiducials using technical success of the traditional back- loading technique of fiducial markers to the new preloaded needles in regards to EUS based fiducial marker placement for IGRT in pancreatic cancer._x000a__x000a_Hypotheses_x000a__x000a_Use of a 22 G preloaded needle for EUS guided fiducial marker placement in patients with pancreatic cancer will:_x000a__x000a_1. Be delivered in at least require 60% less of the procedure time that it takes for traditional back-loaded 22G needles_x000a_2. Improve overall procedure efficiency_x000a_3. Maintain comparable technical success and adverse event rates._x000a__x000a_Primary Aims_x000a__x000a_1\) To compare the procedure time of 22G needle placement of three Visicoil (brand of flexible linear back-loaded fiducial markers) fiducial markers and 22G needle preloaded fiducial markers._x000a__x000a_Secondary Aims_x000a__x000a_1. To compare adverse event rates in 22G needle placement of Visicoil fiducial markers and 22G needle preloaded fiducial markers_x000a_2. To compare endpoints of technical success defined as proper placement of two to three fiducial markers in a pancreatic neoplasm in 22G needle placement of Visicoil fiducial markers and 22G needle preloaded fiducial markers."/>
            <x14:filter val="In this clinical trial, if the doctor knows or suspects that a growth in the pancreas is cancer (adenocarcinoma), then a sample of the growth is tested (the test is called molecular profiling). The results of the test are used by the doctor to recommend therapy (chemotherapy and radiation therapy) that the patient will receive before having surgery to remove the adenocarcinoma. When the patient goes to surgery, the adenocarcinoma that is removed is tested again. The results of that test are used to guide the choice of therapy after surgery._x000a__x000a_The chemotherapy drugs and the radiation therapy used in this clinical trial are already approved for treatment of pancreas cancer. This trial is intended to establish which treatment is best for a specific patient, based on test results from that patient's actual adenocarcinoma. In the past, the decision as to which treatment the patient will receive was not based on testing of the actual adenocarcinoma._x000a__x000a_See treatment pathways at http://www.mcw.edu/surgery/patientinfo/Pancreatic-Cancer-Trial.htm._x000a__x000a_Hypothesis: Resectability rate, overall survival rate and progression-free survival in subjects with adenocarcinoma of the pancreas will be superior for who receive targeted &quot;personalized&quot; therapy."/>
            <x14:filter val="Objectives:_x000a__x000a_Primary Objectives:_x000a__x000a_* Phase I: Determine the maximal tolerated dose (MTD) of MK-0646 in combination with gemcitabine or gemcitabine plus erlotinib and recommended phase II dose._x000a_* Phase II:_x000a__x000a_  * Assess progression-free survival (PFS) with a) gemcitabine plus MK-0646 b) gemcitabine plus erlotinib plus MK-0646 and c) gemcitabine plus erlotinib._x000a_  * Explore IGF1 tissue level as a predictive biomarker for MK-0646 therapy in phase II expansion cohort._x000a__x000a_Secondary Objectives:_x000a__x000a_* Assess overall response rate (ORR), treatment toxicity, and overall survival (OS) with the addition of MK-0646 to gemcitabine or gemcitabine plus erlotinib._x000a_* Correlate PFS and OS with IGF-1, IGFBP-3 levels and the expression of p-IRS, IGF-1R, EMT biomarkers, Akt, Erk, mTOR, and PI13k in tumor cells._x000a_* To assess the incidence of single nucleotide polymorphisms of the IgF1R pathway related genes (IGF1, IGF1R, IRS1 and IRS2). These genotypes will be correlated with the clinical endpoints of this study, including OS, ORR and PFS."/>
            <x14:filter val="Phase 2 study to determine the efficacy and safety of CS-1008 when given with gemcitabine to subjects with previously untreated and unresectable (unable to be surgically removed) or metastatic (spread to other areas beyond the pancreas) pancreatic cancer."/>
            <x14:filter val="RATIONALE: Drugs used in chemotherapy, such as gemcitabine and oxaliplatin, work in different ways to stop the growth of tumor cells, either by killing the cells or by stopping them from dividing. Giving chemotherapy before surgery may make the tumor smaller and reduce the amount of normal tissue that needs to be removed. Giving chemotherapy after surgery may kill any tumor cells that remain after surgery._x000a__x000a_PURPOSE: This phase II trial is studying how well giving gemcitabine together with oxaliplatin works in treating patients with pancreatic cancer that can be removed by surgery."/>
            <x14:filter val="RATIONALE: Drugs used in chemotherapy, such as gemcitabine, work in different ways to stop the growth of tumor cells, either by killing the cells or by stopping them from dividing. Erlotinib may stop the growth of tumor cells by blocking some of the enzymes needed for cell growth. Giving gemcitabine together with erlotinib may kill more tumor cells._x000a__x000a_PURPOSE: This phase II trial is studying how well giving gemcitabine together with erlotinib works in treating patients with metastatic or recurrent pancreatic cancer."/>
            <x14:filter val="RATIONALE: Drugs used in chemotherapy, such as gemcitabine, work in different ways to stop the growth of tumor cells, either by killing the cells or by stopping them from dividing. Erlotinib may stop the growth of tumor cells by blocking some of the enzymes needed for cell growth. Monoclonal antibodies, such as panitumumab, can block tumor growth in different ways. Some block the ability of tumor cells to grow and spread. Others find tumor cells and help kill them or carry tumor-killing substances to them. Panitumumab may also stop the growth of pancreatic cancer by blocking blood flow to the tumor._x000a__x000a_PURPOSE: This randomized phase II trial is studying how well giving panitumumab together with gemcitabine and erlotinib works compared to giving gemcitabine and erlotinib alone in treating patients with metastatic pancreatic cancer."/>
            <x14:filter val="RATIONALE: Monoclonal antibodies, such as bevacizumab, can block tumor growth in different ways. Some block the ability of tumor cells to grow and spread. Others find tumor cells and help kill them or carry tumor-killing substances to them. Bevacizumab may also stop the growth of pancreatic cancer by blocking blood flow to the tumor. Erlotinib may stop the growth of tumor cells by blocking some of the enzymes needed for cell growth. Giving bevacizumab together with erlotinib may kill more tumor cells._x000a__x000a_PURPOSE: This phase II trial is studying how well giving bevacizumab together with erlotinib works in treating patients with metastatic pancreatic cancer that did not respond to previous treatment with gemcitabine."/>
            <x14:filter val="RATIONALE: Monoclonal antibodies, such as cetuximab, can block tumor growth in different ways. Some block the ability of tumor cells to grow and spread. Others find tumor cells and help kill them or carry tumor-killing substances to them. Drugs used in chemotherapy, such as gemcitabine, oxaliplatin, and capecitabine, work in different ways to stop the growth of tumor cells, either by killing the cells or by stopping them from dividing. Sometimes when chemotherapy is given, it does not stop the growth of tumor cells. The tumor is said to be resistant to chemotherapy. Giving cetuximab together with chemotherapy may reduce drug resistance and allow the tumor cells to be killed. Giving cetuximab and chemotherapy before surgery may make the tumor smaller and reduce the amount of normal tissue that needs to be removed. Radiation therapy uses high-energy x-rays to kill tumor cells._x000a__x000a_PURPOSE: This phase II trial is studying how well giving cetuximab together with oxaliplatin and gemcitabine followed by surgery or external-beam radiation therapy and capecitabine works in treating patients with locally advanced, nonmetastatic pancreatic cancer that cannot be removed by surgery."/>
            <x14:filter val="RATIONALE: Sirolimus may stop the growth of tumor cells by blocking some of the enzymes needed for cell growth._x000a__x000a_PURPOSE: This phase II trial is studying how well sirolimus works in treating patients with advanced pancreatic cancer."/>
            <x14:filter val="RATIONALE: Vaccines made from gene-modified tumor cells may help the body build an immune response to kill tumor cells. Drugs used in chemotherapy, such as cyclophosphamide, work in different ways to stop the growth of tumor cells, either by killing the cells or by stopping them from dividing. Monoclonal antibodies, such as cetuximab, can block tumor growth in different ways. Some block the ability of tumor cells to grow and spread. Others find tumor cells and help kill them or carry tumor-killing substances to them. Cetuximab may also stop the growth of tumor cells by blocking some of the enzymes needed for cell growth. Giving vaccine therapy together with cyclophosphamide and cetuximab may kill more tumor cells._x000a__x000a_PURPOSE: This phase II trial is studying how well vaccine therapy works when given together with cyclophosphamide and cetuximab in treating patients with metastatic or locally advanced pancreatic cancer."/>
            <x14:filter val="Research Hypothesis: Ipilimumab (an antibody that blocks negative signals to T cells) administered alone or in combination with a pancreatic cancer vaccine (allogeneic pancreatic tumor cells transfected with a GM-CSF gene), has an acceptable safety profile in subjects with locally advanced, unresectable or metastatic pancreatic adenocarcinoma._x000a__x000a_Primary Objective: To determine the safety profile of ipilimumab alone or in combination with a pancreatic cancer vaccine in subjects with locally advanced, unresectable or metastatic pancreatic adenocarcinoma._x000a__x000a_Secondary Objectives:_x000a__x000a_* To estimate overall survival (OS) which will serve as the primary efficacy signal._x000a_* To explore an association of T cell responses and immunological responses with OS in patients receiving treatment._x000a_* To estimate overall response rate (ORR), immune related best overall response rate (irBOR), progression free survival (PFS), and duration of response in patients receiving treatment._x000a_* To explore an association between immune-related adverse events (IRAEs) and ORR._x000a_* To measure tumor marker kinetics (CA 19-9) in patients receiving treatment."/>
            <x14:filter val="The goal of this clinical research study is to learn if a chemotherapy combination called modified Folfirinox (or mFolfirinox), followed by a combination of gemcitabine and radiation therapy, followed by surgery, can help to control pancreatic cancer. The safety of this treatment will also be studied._x000a__x000a_mFolfirinox consists of 5-FU, oxaliplatin, and irinotecan. These 3 drugs, along with gemcitabine, are each designed to block the growth of cancer cells, which may lead to cancer cell death."/>
            <x14:filter val="The goal of this pilot imaging study is to evaluate the visibility of marking the interface between the pancreas and duodenum with TraceIT Tissue Marker. Patients with a pathologically confirmed diagnosis of BR/LAPC (borderline resectable/locally advanced pancreatic cancer) pancreatic adenocarcinomas indicated for neo-adjuvant image-guided radiotherapy with SBRT (stereotactic body radiation therapy) will be enrolled. This study will thus set the stage for further investigations using the TraceIT Tissue Marker to avoid duodenum toxicity with imaging localization, enabling further dose intensification with SBRT or IMRT to improve the clinical outcomes in BR/LAPC."/>
            <x14:filter val="The goal of this study is to determine the safety and efficacy of a chemotherapy regimen known as Modified FOLFIRINOX (mFFX) alone or with the addition of Stereotactic Body Radiotherapy (SBRT). We hope to learn if this new treatment combination helps to control the disease and improve survival for patients with locally advanced pancreatic cancer."/>
            <x14:filter val="This is a Phase 3, randomized, double-blind trial to evaluate the efficacy and safety of neoadjuvant treatment with pamrevlumab or placebo in combination with either gemcitabine plus nab-paclitaxel (G/NP) or FOLFIRINOX in the treatment of participants with locally advanced, unresectable pancreatic cancer."/>
            <x14:filter val="This is a phase II study of biweekly (every other week) bevacizumab followed by gemcitabine then infusional 5-fluorouracil in patients with stage III or IV pancreatic cancer. Patients' response will be evaluated every 8 weeks using usual CT scanning techniques. RECIST (Response Evaluation Criteria in Solid tumors) criteria will be applied to evaluate response. Tumor marker levels (Ca 19-9) will be assessed every 4 weeks, but will not be used to measure response."/>
            <x14:filter val="This multi-institutional trial aims to evaluate the potential benefit and side effects of adding fractionated stereotactic body radiotherapy/surgery (SBRT) before and after chemotherapy with gemcitabine for locally advanced pancreatic cancer."/>
            <x14:filter val="This study is designed to identify biomarkers which may predict improvement in progression free survival from treatment with Tarceva, in patients with advanced pancreatic cancer who failed one prior regimen of standard chemotherapy or who are deemed unsuitable for chemotherapy. It will also assess the efficacy and safety of Tarceva in this patient population. Patients will be randomized to receive either Tarceva 150mg/day po, or placebo po daily. Tumor tissue will be used for biomarker analysis. The anticipated time on study treatment is until disease progression, and the target sample size is 100-500 individuals."/>
          </mc:Choice>
          <mc:Fallback>
            <filter val="Phase 2 study to determine the efficacy and safety of CS-1008 when given with gemcitabine to subjects with previously untreated and unresectable (unable to be surgically removed) or metastatic (spread to other areas beyond the pancreas) pancreatic cancer."/>
            <filter val="RATIONALE: Sirolimus may stop the growth of tumor cells by blocking some of the enzymes needed for cell growth._x000a__x000a_PURPOSE: This phase II trial is studying how well sirolimus works in treating patients with advanced pancreatic cancer."/>
            <filter val="This multi-institutional trial aims to evaluate the potential benefit and side effects of adding fractionated stereotactic body radiotherapy/surgery (SBRT) before and after chemotherapy with gemcitabine for locally advanced pancreatic cancer."/>
          </mc:Fallback>
        </mc:AlternateContent>
      </filters>
    </filterColumn>
    <filterColumn colId="7">
      <filters>
        <filter val="YES"/>
      </filters>
    </filterColumn>
    <filterColumn colId="8">
      <filters>
        <mc:AlternateContent xmlns:mc="http://schemas.openxmlformats.org/markup-compatibility/2006">
          <mc:Choice Requires="x14">
            <x14:filter val="Adenocarcinoma"/>
            <x14:filter val="Adenocarcinoma of the Pancreas|Recurrent Pancreatic Cancer|Stage II Pancreatic Cancer|Stage III Pancreatic Cancer|Stage IV Pancreatic Cancer"/>
            <x14:filter val="Adenocarcinoma of the Pancreas|Stage III Pancreatic Cancer|Stage IV Pancreatic Cancer|Unspecified Adult Solid Tumor, Protocol Specific"/>
            <x14:filter val="Advanced Pancreatic Adenocarcinoma"/>
            <x14:filter val="Advanced Pancreatic Ductal Adenocarcinoma"/>
            <x14:filter val="Advanced Pancreatic Ductal Adenocarcinoma|Cancer Anorexia-Cachexia Syndrome"/>
            <x14:filter val="Advanced Pancreatic Ductal Adenocarcinoma|Locally Advanced Pancreatic Ductal Adenocarcinoma|Metastatic Pancreatic Ductal Adenocarcinoma|Refractory Pancreatic Ductal Adenocarcinoma|Stage II Pancreatic Cancer AJCC v8|Stage III Pancreatic Cancer AJCC v8|Stage IV Pancreatic Cancer AJCC v8|Unresectable Pancreatic Ductal Adenocarcinoma"/>
            <x14:filter val="Borderline Resectable Pancreatic Adenocarcinoma|Locally Advanced Pancreatic Ductal Adenocarcinoma"/>
            <x14:filter val="Borderline Resectable Pancreatic Adenocarcinoma|Locally Advanced Pancreatic Ductal Adenocarcinoma|Resectable Pancreatic Ductal Adenocarcinoma|Stage III Pancreatic Cancer AJCC v8"/>
            <x14:filter val="Borderline Resectable Pancreatic Adenocarcinoma|Resectable Pancreatic Adenocarcinoma|Stage IA Pancreatic Cancer AJCC v8|Stage IB Pancreatic Cancer AJCC v8|Stage IIA Pancreatic Cancer AJCC v8|Stage IIB Pancreatic Cancer AJCC v8"/>
            <x14:filter val="Borderline Resectable Pancreatic Ductal Adenocarcinoma"/>
            <x14:filter val="Carcinoma, Pancreatic Ductal"/>
            <x14:filter val="Carcinoma, Pancreatic Ductal|Pancreatic Neoplasms"/>
            <x14:filter val="Carcinoma, Pancreatic Ductal|Prognosis"/>
            <x14:filter val="Diabetes Mellitus|Diabetes|Diabetes Mellitus, Type 2|Diabetes type2|Cancer of Pancreas|Pancreas Neoplasm|Pancreas Adenocarcinoma|Pancreatic Cancer"/>
            <x14:filter val="Diabetes Mellitus|Pancreatic Cancer, Adult"/>
            <x14:filter val="Locally Advanced Pancreatic Adenocarcinoma|Metastatic Pancreatic Adenocarcinoma|Stage II Pancreatic Cancer AJCC v8|Stage III Pancreatic Cancer AJCC v8|Stage IV Pancreatic Cancer AJCC v8|Unresectable Pancreatic Adenocarcinoma"/>
            <x14:filter val="Locally Advanced Pancreatic Cancer"/>
            <x14:filter val="Locally Advanced Pancreatic Cancer With KRAS G12D Mutation"/>
            <x14:filter val="Locally Advanced Pancreatic Cancer|Metastatic Pancreatic Cancer"/>
            <x14:filter val="Locally Advanced Unresectable Pancreatic Cancer Treated With Chemoradiotherapy|Borderline Resectable Pancreatic Cancer Treated With Chemoradiotherapy"/>
            <x14:filter val="Metastatic Pancreatic Adenocarcinoma|Metastatic Pancreatic Cancer"/>
            <x14:filter val="Metastatic Pancreatic Adenocarcinoma|Stage IV Pancreatic Cancer AJCC v8"/>
            <x14:filter val="Metastatic Pancreatic Ductal Adenocarcinoma"/>
            <x14:filter val="Metastatic Pancreatic Ductal Adenocarcinoma|Stage III Pancreatic Cancer AJCC v8|Stage IV Pancreatic Cancer AJCC v8|Unresectable Pancreatic Ductal Adenocarcinoma"/>
            <x14:filter val="Metastatic Pancreatic Ductal Adenocarcinoma|Stage IV Pancreatic Cancer AJCC v8"/>
            <x14:filter val="Pancreas Adenocarcinoma"/>
            <x14:filter val="Pancreas Adenocarcinoma|Cachexia"/>
            <x14:filter val="Pancreas Cancer|Adenocarcinoma of the Pancreas"/>
            <x14:filter val="Pancreatic Adenocarcinoma"/>
            <x14:filter val="Pancreatic Adenocarcinoma Metastatic"/>
            <x14:filter val="Pancreatic Adenocarcinoma Metastatic|Pancreatic Adenocarcinoma Recurrent"/>
            <x14:filter val="Pancreatic Adenocarcinoma Resectable"/>
            <x14:filter val="Pancreatic Cancer"/>
            <x14:filter val="Pancreatic Cancer Metastatic"/>
            <x14:filter val="Pancreatic Cancer Metastatic|Pancreatic Ductal Adenocarcinoma|Advanced Pancreatic Cancer"/>
            <x14:filter val="Pancreatic Cancer Non-resectable"/>
            <x14:filter val="Pancreatic Cancer Resectable"/>
            <x14:filter val="Pancreatic Cancer Resectable|Pancreatic Cancer Non-resectable"/>
            <x14:filter val="Pancreatic Cancer Resectable|Pancreatic Ductal Adenocarcinoma|Minimal Residual Disease|Liquid Biopsy|ctDNA"/>
            <x14:filter val="Pancreatic Cancer Stage III|Pancreatic Cancer Stage IV|Pancreatic Ductal Adenocarcinoma|Pancreatic Neoplasms"/>
            <x14:filter val="Pancreatic Cancer, Adult|Cachexia|Pain|Diabetes Mellitus"/>
            <x14:filter val="Pancreatic Cancer, Adult|Cephalic Duodenopancreatectomy"/>
            <x14:filter val="Pancreatic Cancer, Adult|Hereditary Pancreatic Cancer|Familial Pancreatic Cancer"/>
            <x14:filter val="Pancreatic Cancer, Adult|Perineural Invasion|Neutrophil-to-Lymphocyte Ratio|CA 19.9"/>
            <x14:filter val="Pancreatic Cancer|Adenocarcinoma of the Pancreas"/>
            <x14:filter val="Pancreatic Cancer|Biliary Tract Cancer"/>
            <x14:filter val="Pancreatic Cancer|Cachexia|Weight Loss"/>
            <x14:filter val="Pancreatic Cancer|Chemotherapy Effect"/>
            <x14:filter val="Pancreatic Cancer|Cholangiocarcinoma|Ampullary Cancer|Biliary Stricture|Gallstone Disease"/>
            <x14:filter val="Pancreatic Cancer|Cholangiocarcinoma|Gallbladder Cancer"/>
            <x14:filter val="Pancreatic Cancer|Circulating Tumor Cell|Predictive Cancer Model"/>
            <x14:filter val="Pancreatic Cancer|Diabetes|Familial Pancreatic Cancer|Pancreatic Cystic Neoplasm|Chronic Pancreatitis|Hereditary Pancreatitis"/>
            <x14:filter val="Pancreatic Cancer|Gastric Cancer|Colorectal Cancer"/>
            <x14:filter val="Pancreatic Cancer|Hypoxia"/>
            <x14:filter val="Pancreatic Cancer|Locally Advanced Pancreatic Cancer"/>
            <x14:filter val="Pancreatic Cancer|MeSH Term-Pancreatic Cancer, Adult)"/>
            <x14:filter val="Pancreatic Cancer|Metastasis|Epigenetic"/>
            <x14:filter val="Pancreatic Cancer|Metastatic Pancreatic Cancer|Metastatic Pancreatic Adenocarcinoma"/>
            <x14:filter val="Pancreatic Cancer|Pancreatic Adenocarcinoma"/>
            <x14:filter val="Pancreatic Cancer|Pancreatic Ductal Adenocarcinoma|Pancreatic Adenocarcinoma|Pancreas Metastases|Adenocarcinoma"/>
            <x14:filter val="Pancreatic Ductal Adenocarcinoma (mPDAC)"/>
            <x14:filter val="Pancreatic Ductal Adenocarcinoma (mPDAC)|Pancreatic Head Tumour|Pancreatic Fistula"/>
            <x14:filter val="Pancreatic Ductal Adenocarcinoma (PDAC)"/>
            <x14:filter val="Pancreatic Ductal Adenocarcinoma (PDAC)|Circulating Tumor Cells (CTCs)|Neoadjuvant Therapy"/>
            <x14:filter val="Pancreatic Ductal Adenocarcinoma (PDAC)|Colorectal Cancer (CRC)|Liver Metastasis"/>
            <x14:filter val="Pancreatic Ductal Adenocarcinoma (PDAC)|Molecular Prognostic Model|Regulons"/>
            <x14:filter val="Pancreatic Ductal Adenocarcinoma, PDAC"/>
            <x14:filter val="Pancreatic Ductal Adenocarcinoma|Advanced Solid Tumor"/>
            <x14:filter val="Pancreatic Ductal Adenocarcinoma|Colorectal Cancer|KRAS G12D|KRAS G12R|KRAS G12V|KRAS G12A|KRAS G12C|KRAS G12S|KRAS G13D|NRAS G12D|NRAS G12R|NRAS G12V|NRAS G12C|NRAS G12S"/>
            <x14:filter val="Pancreatic Ductal Adenocarcinoma|Metastatic Pancreatic Cancer|Circulating Tumor Cell"/>
            <x14:filter val="Pancreatic Ductal Adenocarcinoma|Non-small Cell Lung Cancer|Squamous Cell Carcinoma of Head and Neck"/>
            <x14:filter val="Pancreatic Ductal Adenocarcinoma|Pancreas Cancer"/>
            <x14:filter val="Pancreatic Ductal Adenocarcinoma|Pancreatic Cancer|Pancreatic Neoplasms"/>
            <x14:filter val="PDAC"/>
            <x14:filter val="PDAC - Pancreatic Ductal Adenocarcinoma"/>
            <x14:filter val="Resectable Pancreatic Adenocarcinoma"/>
            <x14:filter val="Resectable Pancreatic Adenocarcinoma|Borderline Resectable Pancreatic Adenocarcinoma"/>
          </mc:Choice>
          <mc:Fallback>
            <filter val="Adenocarcinoma"/>
            <filter val="Adenocarcinoma of the Pancreas|Recurrent Pancreatic Cancer|Stage II Pancreatic Cancer|Stage III Pancreatic Cancer|Stage IV Pancreatic Cancer"/>
            <filter val="Adenocarcinoma of the Pancreas|Stage III Pancreatic Cancer|Stage IV Pancreatic Cancer|Unspecified Adult Solid Tumor, Protocol Specific"/>
            <filter val="Advanced Pancreatic Adenocarcinoma"/>
            <filter val="Advanced Pancreatic Ductal Adenocarcinoma"/>
            <filter val="Advanced Pancreatic Ductal Adenocarcinoma|Cancer Anorexia-Cachexia Syndrome"/>
            <filter val="Borderline Resectable Pancreatic Adenocarcinoma|Locally Advanced Pancreatic Ductal Adenocarcinoma"/>
            <filter val="Borderline Resectable Pancreatic Adenocarcinoma|Locally Advanced Pancreatic Ductal Adenocarcinoma|Resectable Pancreatic Ductal Adenocarcinoma|Stage III Pancreatic Cancer AJCC v8"/>
            <filter val="Borderline Resectable Pancreatic Adenocarcinoma|Resectable Pancreatic Adenocarcinoma|Stage IA Pancreatic Cancer AJCC v8|Stage IB Pancreatic Cancer AJCC v8|Stage IIA Pancreatic Cancer AJCC v8|Stage IIB Pancreatic Cancer AJCC v8"/>
            <filter val="Borderline Resectable Pancreatic Ductal Adenocarcinoma"/>
            <filter val="Carcinoma, Pancreatic Ductal"/>
            <filter val="Carcinoma, Pancreatic Ductal|Pancreatic Neoplasms"/>
            <filter val="Carcinoma, Pancreatic Ductal|Prognosis"/>
            <filter val="Diabetes Mellitus|Diabetes|Diabetes Mellitus, Type 2|Diabetes type2|Cancer of Pancreas|Pancreas Neoplasm|Pancreas Adenocarcinoma|Pancreatic Cancer"/>
            <filter val="Diabetes Mellitus|Pancreatic Cancer, Adult"/>
            <filter val="Locally Advanced Pancreatic Adenocarcinoma|Metastatic Pancreatic Adenocarcinoma|Stage II Pancreatic Cancer AJCC v8|Stage III Pancreatic Cancer AJCC v8|Stage IV Pancreatic Cancer AJCC v8|Unresectable Pancreatic Adenocarcinoma"/>
            <filter val="Locally Advanced Pancreatic Cancer"/>
            <filter val="Locally Advanced Pancreatic Cancer With KRAS G12D Mutation"/>
            <filter val="Locally Advanced Pancreatic Cancer|Metastatic Pancreatic Cancer"/>
            <filter val="Locally Advanced Unresectable Pancreatic Cancer Treated With Chemoradiotherapy|Borderline Resectable Pancreatic Cancer Treated With Chemoradiotherapy"/>
            <filter val="Metastatic Pancreatic Adenocarcinoma|Metastatic Pancreatic Cancer"/>
            <filter val="Metastatic Pancreatic Adenocarcinoma|Stage IV Pancreatic Cancer AJCC v8"/>
            <filter val="Metastatic Pancreatic Ductal Adenocarcinoma"/>
            <filter val="Metastatic Pancreatic Ductal Adenocarcinoma|Stage III Pancreatic Cancer AJCC v8|Stage IV Pancreatic Cancer AJCC v8|Unresectable Pancreatic Ductal Adenocarcinoma"/>
            <filter val="Metastatic Pancreatic Ductal Adenocarcinoma|Stage IV Pancreatic Cancer AJCC v8"/>
            <filter val="Pancreas Adenocarcinoma"/>
            <filter val="Pancreas Adenocarcinoma|Cachexia"/>
            <filter val="Pancreas Cancer|Adenocarcinoma of the Pancreas"/>
            <filter val="Pancreatic Adenocarcinoma"/>
            <filter val="Pancreatic Adenocarcinoma Metastatic"/>
            <filter val="Pancreatic Adenocarcinoma Metastatic|Pancreatic Adenocarcinoma Recurrent"/>
            <filter val="Pancreatic Adenocarcinoma Resectable"/>
            <filter val="Pancreatic Cancer"/>
            <filter val="Pancreatic Cancer Metastatic"/>
            <filter val="Pancreatic Cancer Metastatic|Pancreatic Ductal Adenocarcinoma|Advanced Pancreatic Cancer"/>
            <filter val="Pancreatic Cancer Non-resectable"/>
            <filter val="Pancreatic Cancer Resectable"/>
            <filter val="Pancreatic Cancer Resectable|Pancreatic Cancer Non-resectable"/>
            <filter val="Pancreatic Cancer Resectable|Pancreatic Ductal Adenocarcinoma|Minimal Residual Disease|Liquid Biopsy|ctDNA"/>
            <filter val="Pancreatic Cancer Stage III|Pancreatic Cancer Stage IV|Pancreatic Ductal Adenocarcinoma|Pancreatic Neoplasms"/>
            <filter val="Pancreatic Cancer, Adult|Cachexia|Pain|Diabetes Mellitus"/>
            <filter val="Pancreatic Cancer, Adult|Cephalic Duodenopancreatectomy"/>
            <filter val="Pancreatic Cancer, Adult|Hereditary Pancreatic Cancer|Familial Pancreatic Cancer"/>
            <filter val="Pancreatic Cancer, Adult|Perineural Invasion|Neutrophil-to-Lymphocyte Ratio|CA 19.9"/>
            <filter val="Pancreatic Cancer|Adenocarcinoma of the Pancreas"/>
            <filter val="Pancreatic Cancer|Biliary Tract Cancer"/>
            <filter val="Pancreatic Cancer|Cachexia|Weight Loss"/>
            <filter val="Pancreatic Cancer|Chemotherapy Effect"/>
            <filter val="Pancreatic Cancer|Cholangiocarcinoma|Ampullary Cancer|Biliary Stricture|Gallstone Disease"/>
            <filter val="Pancreatic Cancer|Cholangiocarcinoma|Gallbladder Cancer"/>
            <filter val="Pancreatic Cancer|Circulating Tumor Cell|Predictive Cancer Model"/>
            <filter val="Pancreatic Cancer|Diabetes|Familial Pancreatic Cancer|Pancreatic Cystic Neoplasm|Chronic Pancreatitis|Hereditary Pancreatitis"/>
            <filter val="Pancreatic Cancer|Gastric Cancer|Colorectal Cancer"/>
            <filter val="Pancreatic Cancer|Hypoxia"/>
            <filter val="Pancreatic Cancer|Locally Advanced Pancreatic Cancer"/>
            <filter val="Pancreatic Cancer|MeSH Term-Pancreatic Cancer, Adult)"/>
            <filter val="Pancreatic Cancer|Metastasis|Epigenetic"/>
            <filter val="Pancreatic Cancer|Metastatic Pancreatic Cancer|Metastatic Pancreatic Adenocarcinoma"/>
            <filter val="Pancreatic Cancer|Pancreatic Adenocarcinoma"/>
            <filter val="Pancreatic Cancer|Pancreatic Ductal Adenocarcinoma|Pancreatic Adenocarcinoma|Pancreas Metastases|Adenocarcinoma"/>
            <filter val="Pancreatic Ductal Adenocarcinoma (mPDAC)"/>
            <filter val="Pancreatic Ductal Adenocarcinoma (mPDAC)|Pancreatic Head Tumour|Pancreatic Fistula"/>
            <filter val="Pancreatic Ductal Adenocarcinoma (PDAC)"/>
            <filter val="Pancreatic Ductal Adenocarcinoma (PDAC)|Circulating Tumor Cells (CTCs)|Neoadjuvant Therapy"/>
            <filter val="Pancreatic Ductal Adenocarcinoma (PDAC)|Colorectal Cancer (CRC)|Liver Metastasis"/>
            <filter val="Pancreatic Ductal Adenocarcinoma (PDAC)|Molecular Prognostic Model|Regulons"/>
            <filter val="Pancreatic Ductal Adenocarcinoma, PDAC"/>
            <filter val="Pancreatic Ductal Adenocarcinoma|Advanced Solid Tumor"/>
            <filter val="Pancreatic Ductal Adenocarcinoma|Colorectal Cancer|KRAS G12D|KRAS G12R|KRAS G12V|KRAS G12A|KRAS G12C|KRAS G12S|KRAS G13D|NRAS G12D|NRAS G12R|NRAS G12V|NRAS G12C|NRAS G12S"/>
            <filter val="Pancreatic Ductal Adenocarcinoma|Metastatic Pancreatic Cancer|Circulating Tumor Cell"/>
            <filter val="Pancreatic Ductal Adenocarcinoma|Non-small Cell Lung Cancer|Squamous Cell Carcinoma of Head and Neck"/>
            <filter val="Pancreatic Ductal Adenocarcinoma|Pancreas Cancer"/>
            <filter val="Pancreatic Ductal Adenocarcinoma|Pancreatic Cancer|Pancreatic Neoplasms"/>
            <filter val="PDAC"/>
            <filter val="PDAC - Pancreatic Ductal Adenocarcinoma"/>
            <filter val="Resectable Pancreatic Adenocarcinoma"/>
            <filter val="Resectable Pancreatic Adenocarcinoma|Borderline Resectable Pancreatic Adenocarcinoma"/>
          </mc:Fallback>
        </mc:AlternateContent>
      </filters>
    </filterColumn>
  </autoFilter>
  <tableColumns count="30">
    <tableColumn id="1" xr3:uid="{6FFC2170-C421-4413-9BDF-E8F73BEC82D5}" name="Column1" dataDxfId="50"/>
    <tableColumn id="2" xr3:uid="{DE921429-2874-4615-973A-9C59263796FC}" name="NCT Code" dataDxfId="49"/>
    <tableColumn id="3" xr3:uid="{65E2F363-3653-4B75-A96F-ED1E24FF0DCA}" name="Study Title" dataDxfId="48"/>
    <tableColumn id="4" xr3:uid="{CD2C8AC2-1BC7-4C87-8940-D19A89234B3A}" name="Study URL" dataDxfId="47"/>
    <tableColumn id="5" xr3:uid="{BE149222-4365-429E-B029-E81AB1D79AB8}" name="Acronym" dataDxfId="46"/>
    <tableColumn id="6" xr3:uid="{D38E9CF3-8F90-4107-86D5-74B9D8A351D2}" name="Study Status" dataDxfId="45"/>
    <tableColumn id="7" xr3:uid="{90E142D0-1E27-4085-92F8-7A1B449F49EA}" name="Brief Summary" dataDxfId="44"/>
    <tableColumn id="8" xr3:uid="{A51141F7-B001-4378-9BD1-25A596506CC9}" name="Study Results" dataDxfId="43"/>
    <tableColumn id="9" xr3:uid="{315607C6-C5FE-422D-B0A6-E26FCE1980E0}" name="Conditions" dataDxfId="42"/>
    <tableColumn id="10" xr3:uid="{299A1391-14C2-4AFA-8A5A-E676979C43E8}" name="Interventions" dataDxfId="41"/>
    <tableColumn id="11" xr3:uid="{828E840D-AE67-4DFC-A3FB-9CA3CFBE446E}" name="Primary Outcome Measures" dataDxfId="40"/>
    <tableColumn id="12" xr3:uid="{810FDEF2-BFF2-4C11-BE29-CA56DB863748}" name="Secondary Outcome Measures" dataDxfId="39"/>
    <tableColumn id="13" xr3:uid="{38C28362-F663-41C4-B586-4A3A898F47E6}" name="Other Outcome Measures" dataDxfId="38"/>
    <tableColumn id="14" xr3:uid="{0F8E18E6-9038-493C-9AF8-EE0D16E5EE5D}" name="Sponsor" dataDxfId="37"/>
    <tableColumn id="15" xr3:uid="{CA7D9CE8-3FC5-4BB4-8BB4-4E09D4016914}" name="Collaborators" dataDxfId="36"/>
    <tableColumn id="16" xr3:uid="{3D4D74A8-04C0-4F84-B930-4F1622D29604}" name="Sex" dataDxfId="35"/>
    <tableColumn id="17" xr3:uid="{055A03F0-5890-4D1D-8758-CFE3D0B6FA5A}" name="Age" dataDxfId="34"/>
    <tableColumn id="18" xr3:uid="{3F09E50A-AAB5-48A7-AB37-0C2851DC72EA}" name="Phases" dataDxfId="33"/>
    <tableColumn id="19" xr3:uid="{F793C8AA-D775-4D23-BD3A-97AC779831E3}" name="Enrollment" dataDxfId="32"/>
    <tableColumn id="20" xr3:uid="{804EFBB5-7379-43CF-96D2-5C59F52CD578}" name="Funder Type" dataDxfId="31"/>
    <tableColumn id="21" xr3:uid="{03344DA4-776B-4736-B028-1D808748493A}" name="Study Type" dataDxfId="30"/>
    <tableColumn id="22" xr3:uid="{7BAA0F94-FFB9-40AE-BD40-9A1A5408990C}" name="Study Design" dataDxfId="29"/>
    <tableColumn id="23" xr3:uid="{F8951AE2-55A9-47B2-9D83-161C828886D5}" name="Other IDs" dataDxfId="28"/>
    <tableColumn id="24" xr3:uid="{1BE7D424-E550-466C-97C2-7125EF320E12}" name="Start Date" dataDxfId="27"/>
    <tableColumn id="25" xr3:uid="{9BCE3C56-7F13-4C38-92A4-E84718304D24}" name="Primary Completion Date" dataDxfId="26"/>
    <tableColumn id="26" xr3:uid="{C0ED8928-0E67-4665-BEC3-A483083A052D}" name="Completion Date" dataDxfId="25"/>
    <tableColumn id="27" xr3:uid="{59697806-50D9-40FA-B914-2C1D46B08655}" name="First Posted" dataDxfId="24"/>
    <tableColumn id="28" xr3:uid="{E5DE4C1C-B6BA-4FCF-A84B-7461386337C8}" name="Results First Posted" dataDxfId="23"/>
    <tableColumn id="29" xr3:uid="{25EE4CAB-F3DA-4715-9C8C-E0272F91DC8C}" name="Last Update Posted" dataDxfId="22"/>
    <tableColumn id="30" xr3:uid="{E43D2E53-A05D-496E-8305-49E5FCD45FCF}" name="Locations" dataDxfId="21"/>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F0FE50-E0E9-45A9-ADA9-EEE57B3834A9}">
  <we:reference id="wa200010725" version="1.0.0.1" store="en-US" storeType="OMEX"/>
  <we:alternateReferences>
    <we:reference id="WA200010725" version="1.0.0.1" store="" storeType="OMEX"/>
  </we:alternateReferences>
  <we:properties>
    <we:property name="claude.fileId" value="&quot;f35c016d-ae47-4c53-bc4a-a1c1c7d3087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package" Target="../embeddings/Microsoft_Word_Document.docx"/></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185E2-C6FD-4AB3-99CB-E8000CE9DFA9}">
  <sheetPr>
    <tabColor rgb="FF485656"/>
  </sheetPr>
  <dimension ref="B1:Q20"/>
  <sheetViews>
    <sheetView zoomScale="95" zoomScaleNormal="95" workbookViewId="0">
      <selection activeCell="L6" sqref="L6"/>
    </sheetView>
  </sheetViews>
  <sheetFormatPr defaultColWidth="9.109375" defaultRowHeight="15" customHeight="1" x14ac:dyDescent="0.3"/>
  <cols>
    <col min="1" max="11" width="9.109375" style="1"/>
    <col min="12" max="12" width="11" style="1" bestFit="1" customWidth="1"/>
    <col min="13" max="13" width="9.109375" style="1"/>
    <col min="14" max="14" width="12.88671875" style="1" customWidth="1"/>
    <col min="15" max="16" width="9.109375" style="1"/>
    <col min="17" max="17" width="34" style="1" customWidth="1"/>
    <col min="18" max="16384" width="9.109375" style="1"/>
  </cols>
  <sheetData>
    <row r="1" spans="2:17" ht="14.4" x14ac:dyDescent="0.3">
      <c r="C1" s="2"/>
    </row>
    <row r="2" spans="2:17" ht="14.4" x14ac:dyDescent="0.3">
      <c r="C2" s="2"/>
    </row>
    <row r="3" spans="2:17" ht="14.4" x14ac:dyDescent="0.3">
      <c r="C3" s="2"/>
    </row>
    <row r="4" spans="2:17" ht="15.6" x14ac:dyDescent="0.3">
      <c r="B4" s="46"/>
      <c r="C4" s="46"/>
      <c r="D4" s="46"/>
      <c r="E4" s="46"/>
      <c r="F4" s="46"/>
      <c r="G4" s="46"/>
      <c r="H4" s="46"/>
      <c r="I4" s="46"/>
      <c r="J4" s="46"/>
      <c r="K4" s="46"/>
      <c r="L4" s="46"/>
      <c r="M4" s="46"/>
      <c r="N4" s="46"/>
      <c r="O4" s="46"/>
      <c r="P4" s="46"/>
      <c r="Q4" s="46"/>
    </row>
    <row r="5" spans="2:17" s="3" customFormat="1" ht="25.8" x14ac:dyDescent="0.5">
      <c r="B5" s="189" t="s">
        <v>9175</v>
      </c>
      <c r="C5" s="190"/>
      <c r="D5" s="190"/>
      <c r="E5" s="190"/>
      <c r="F5" s="190"/>
      <c r="G5" s="190"/>
      <c r="H5" s="190"/>
      <c r="I5" s="190"/>
      <c r="J5" s="190"/>
      <c r="K5" s="190"/>
      <c r="L5" s="190"/>
      <c r="M5" s="190"/>
      <c r="N5" s="190"/>
      <c r="O5" s="190"/>
      <c r="P5" s="190"/>
      <c r="Q5" s="190"/>
    </row>
    <row r="6" spans="2:17" ht="15.6" x14ac:dyDescent="0.3">
      <c r="B6" s="47" t="s">
        <v>5612</v>
      </c>
      <c r="C6" s="46"/>
      <c r="D6" s="46"/>
      <c r="E6" s="46"/>
      <c r="F6" s="46"/>
      <c r="G6" s="46"/>
      <c r="H6" s="46"/>
      <c r="I6" s="46"/>
      <c r="J6" s="46"/>
      <c r="K6" s="46"/>
      <c r="L6" s="46"/>
      <c r="M6" s="46"/>
      <c r="N6" s="48"/>
      <c r="O6" s="46"/>
      <c r="P6" s="46"/>
      <c r="Q6" s="46"/>
    </row>
    <row r="7" spans="2:17" ht="15.6" x14ac:dyDescent="0.3">
      <c r="B7" s="49"/>
      <c r="C7" s="46"/>
      <c r="D7" s="46"/>
      <c r="E7" s="46"/>
      <c r="F7" s="46"/>
      <c r="G7" s="46"/>
      <c r="H7" s="46"/>
      <c r="I7" s="46"/>
      <c r="J7" s="46"/>
      <c r="K7" s="46"/>
      <c r="L7" s="50">
        <v>46087</v>
      </c>
      <c r="M7" s="46"/>
      <c r="N7" s="48"/>
      <c r="O7" s="46"/>
      <c r="P7" s="46"/>
      <c r="Q7" s="46"/>
    </row>
    <row r="8" spans="2:17" ht="15.6" x14ac:dyDescent="0.3">
      <c r="B8" s="47"/>
      <c r="C8" s="46"/>
      <c r="D8" s="46"/>
      <c r="E8" s="46"/>
      <c r="F8" s="46"/>
      <c r="G8" s="46"/>
      <c r="H8" s="46"/>
      <c r="I8" s="46"/>
      <c r="J8" s="46"/>
      <c r="K8" s="46"/>
      <c r="L8" s="46"/>
      <c r="M8" s="46"/>
      <c r="N8" s="46"/>
      <c r="O8" s="46"/>
      <c r="P8" s="46"/>
      <c r="Q8" s="46"/>
    </row>
    <row r="9" spans="2:17" ht="15.6" x14ac:dyDescent="0.3">
      <c r="B9" s="49"/>
      <c r="C9" s="46"/>
      <c r="D9" s="46"/>
      <c r="E9" s="46"/>
      <c r="F9" s="46"/>
      <c r="G9" s="46"/>
      <c r="H9" s="46"/>
      <c r="I9" s="46"/>
      <c r="J9" s="46"/>
      <c r="K9" s="46"/>
      <c r="L9" s="46"/>
      <c r="M9" s="46"/>
      <c r="N9" s="46"/>
      <c r="O9" s="46"/>
      <c r="P9" s="46"/>
      <c r="Q9" s="46"/>
    </row>
    <row r="10" spans="2:17" ht="15.6" x14ac:dyDescent="0.3">
      <c r="B10" s="47"/>
      <c r="C10" s="46"/>
      <c r="D10" s="46"/>
      <c r="E10" s="46"/>
      <c r="F10" s="46"/>
      <c r="G10" s="46"/>
      <c r="H10" s="46"/>
      <c r="I10" s="46"/>
      <c r="J10" s="46"/>
      <c r="K10" s="46"/>
      <c r="L10" s="46"/>
      <c r="M10" s="46"/>
      <c r="N10" s="46"/>
      <c r="O10" s="46"/>
      <c r="P10" s="46"/>
      <c r="Q10" s="46"/>
    </row>
    <row r="11" spans="2:17" ht="15.6" x14ac:dyDescent="0.3">
      <c r="B11" s="49"/>
      <c r="C11" s="46"/>
      <c r="D11" s="46"/>
      <c r="E11" s="46"/>
      <c r="F11" s="46"/>
      <c r="G11" s="46"/>
      <c r="H11" s="46"/>
      <c r="I11" s="46"/>
      <c r="J11" s="46"/>
      <c r="K11" s="46"/>
      <c r="L11" s="46"/>
      <c r="M11" s="46"/>
      <c r="N11" s="46"/>
      <c r="O11" s="46"/>
      <c r="P11" s="46"/>
      <c r="Q11" s="46"/>
    </row>
    <row r="12" spans="2:17" ht="15.6" x14ac:dyDescent="0.3">
      <c r="B12" s="49"/>
      <c r="C12" s="46"/>
      <c r="D12" s="46"/>
      <c r="E12" s="46"/>
      <c r="F12" s="46"/>
      <c r="G12" s="46"/>
      <c r="H12" s="46"/>
      <c r="I12" s="46"/>
      <c r="J12" s="46"/>
      <c r="K12" s="46"/>
      <c r="L12" s="46"/>
      <c r="M12" s="46"/>
      <c r="N12" s="46"/>
      <c r="O12" s="46"/>
      <c r="P12" s="46"/>
      <c r="Q12" s="46"/>
    </row>
    <row r="13" spans="2:17" ht="15.6" x14ac:dyDescent="0.3">
      <c r="B13" s="51" t="s">
        <v>5617</v>
      </c>
      <c r="C13" s="46"/>
      <c r="D13" s="46"/>
      <c r="E13" s="46"/>
      <c r="F13" s="46"/>
      <c r="G13" s="46"/>
      <c r="H13" s="46"/>
      <c r="I13" s="46"/>
      <c r="J13" s="46"/>
      <c r="K13" s="46"/>
      <c r="L13" s="46"/>
      <c r="M13" s="46"/>
      <c r="N13" s="46"/>
      <c r="O13" s="46"/>
      <c r="P13" s="46"/>
      <c r="Q13" s="46"/>
    </row>
    <row r="14" spans="2:17" ht="15.6" x14ac:dyDescent="0.3">
      <c r="B14" s="52" t="s">
        <v>5613</v>
      </c>
      <c r="C14" s="46"/>
      <c r="D14" s="46"/>
      <c r="E14" s="46"/>
      <c r="F14" s="46"/>
      <c r="G14" s="46"/>
      <c r="H14" s="46"/>
      <c r="I14" s="46"/>
      <c r="J14" s="46"/>
      <c r="K14" s="46"/>
      <c r="L14" s="46"/>
      <c r="M14" s="46"/>
      <c r="N14" s="46"/>
      <c r="O14" s="46"/>
      <c r="P14" s="46"/>
      <c r="Q14" s="46"/>
    </row>
    <row r="15" spans="2:17" ht="15.6" x14ac:dyDescent="0.3">
      <c r="B15" s="52" t="s">
        <v>5614</v>
      </c>
      <c r="C15" s="46"/>
      <c r="D15" s="46"/>
      <c r="E15" s="46"/>
      <c r="F15" s="46"/>
      <c r="G15" s="46"/>
      <c r="H15" s="46"/>
      <c r="I15" s="46"/>
      <c r="J15" s="46"/>
      <c r="K15" s="46"/>
      <c r="L15" s="46"/>
      <c r="M15" s="46"/>
      <c r="N15" s="46"/>
      <c r="O15" s="46"/>
      <c r="P15" s="46"/>
      <c r="Q15" s="46"/>
    </row>
    <row r="16" spans="2:17" ht="15.6" x14ac:dyDescent="0.3">
      <c r="B16" s="52" t="s">
        <v>5615</v>
      </c>
      <c r="C16" s="46"/>
      <c r="D16" s="46"/>
      <c r="E16" s="46"/>
      <c r="F16" s="46"/>
      <c r="G16" s="46"/>
      <c r="H16" s="46"/>
      <c r="I16" s="46"/>
      <c r="J16" s="46"/>
      <c r="K16" s="46"/>
      <c r="L16" s="46"/>
      <c r="M16" s="46"/>
      <c r="N16" s="46"/>
      <c r="O16" s="46"/>
      <c r="P16" s="46"/>
      <c r="Q16" s="46"/>
    </row>
    <row r="17" spans="2:17" ht="15.6" x14ac:dyDescent="0.3">
      <c r="B17" s="53" t="s">
        <v>5616</v>
      </c>
      <c r="C17" s="46"/>
      <c r="D17" s="46"/>
      <c r="E17" s="46"/>
      <c r="F17" s="46"/>
      <c r="G17" s="46"/>
      <c r="H17" s="46"/>
      <c r="I17" s="46"/>
      <c r="J17" s="46"/>
      <c r="K17" s="46"/>
      <c r="L17" s="46"/>
      <c r="M17" s="46"/>
      <c r="N17" s="46"/>
      <c r="O17" s="46"/>
      <c r="P17" s="46"/>
      <c r="Q17" s="46"/>
    </row>
    <row r="18" spans="2:17" ht="15.6" x14ac:dyDescent="0.3">
      <c r="B18" s="49"/>
      <c r="C18" s="46"/>
      <c r="D18" s="46"/>
      <c r="E18" s="46"/>
      <c r="F18" s="46"/>
      <c r="G18" s="46"/>
      <c r="H18" s="46"/>
      <c r="I18" s="46"/>
      <c r="J18" s="46"/>
      <c r="K18" s="46"/>
      <c r="L18" s="46"/>
      <c r="M18" s="46"/>
      <c r="N18" s="46"/>
      <c r="O18" s="46"/>
      <c r="P18" s="46"/>
      <c r="Q18" s="46"/>
    </row>
    <row r="19" spans="2:17" ht="15.6" x14ac:dyDescent="0.3">
      <c r="B19" s="49"/>
      <c r="C19" s="46"/>
      <c r="D19" s="46"/>
      <c r="E19" s="46"/>
      <c r="F19" s="46"/>
      <c r="G19" s="46"/>
      <c r="H19" s="46"/>
      <c r="I19" s="46"/>
      <c r="J19" s="46"/>
      <c r="K19" s="46"/>
      <c r="L19" s="46"/>
      <c r="M19" s="46"/>
      <c r="N19" s="46"/>
      <c r="O19" s="46"/>
      <c r="P19" s="46"/>
      <c r="Q19" s="46"/>
    </row>
    <row r="20" spans="2:17" ht="14.4" x14ac:dyDescent="0.3">
      <c r="B20" s="4"/>
    </row>
  </sheetData>
  <mergeCells count="1">
    <mergeCell ref="B5:Q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5B994-E159-4D33-88D2-4EBCC494E590}">
  <sheetPr>
    <tabColor rgb="FF485656"/>
  </sheetPr>
  <dimension ref="B1:D48"/>
  <sheetViews>
    <sheetView zoomScale="70" zoomScaleNormal="70" workbookViewId="0">
      <selection activeCell="C15" sqref="C15"/>
    </sheetView>
  </sheetViews>
  <sheetFormatPr defaultColWidth="9.109375" defaultRowHeight="12" x14ac:dyDescent="0.25"/>
  <cols>
    <col min="1" max="1" width="9.109375" style="9"/>
    <col min="2" max="2" width="7.109375" style="8" customWidth="1"/>
    <col min="3" max="3" width="134.5546875" style="9" customWidth="1"/>
    <col min="4" max="4" width="17.6640625" style="8" customWidth="1"/>
    <col min="5" max="16384" width="9.109375" style="9"/>
  </cols>
  <sheetData>
    <row r="1" spans="2:4" ht="30.75" customHeight="1" x14ac:dyDescent="0.25"/>
    <row r="3" spans="2:4" x14ac:dyDescent="0.25">
      <c r="B3" s="57"/>
    </row>
    <row r="4" spans="2:4" x14ac:dyDescent="0.25">
      <c r="B4" s="56" t="s">
        <v>5618</v>
      </c>
      <c r="C4" s="55" t="s">
        <v>5643</v>
      </c>
      <c r="D4" s="59" t="s">
        <v>5619</v>
      </c>
    </row>
    <row r="5" spans="2:4" x14ac:dyDescent="0.25">
      <c r="C5" s="54" t="s">
        <v>5620</v>
      </c>
      <c r="D5" s="60"/>
    </row>
    <row r="6" spans="2:4" ht="36" x14ac:dyDescent="0.25">
      <c r="B6" s="10" t="s">
        <v>5621</v>
      </c>
      <c r="C6" s="11" t="s">
        <v>5628</v>
      </c>
      <c r="D6" s="12">
        <v>258</v>
      </c>
    </row>
    <row r="7" spans="2:4" x14ac:dyDescent="0.25">
      <c r="B7" s="13"/>
      <c r="C7" s="14"/>
      <c r="D7" s="15"/>
    </row>
    <row r="8" spans="2:4" x14ac:dyDescent="0.25">
      <c r="B8" s="191"/>
      <c r="C8" s="58" t="s">
        <v>5622</v>
      </c>
      <c r="D8" s="16"/>
    </row>
    <row r="9" spans="2:4" x14ac:dyDescent="0.25">
      <c r="B9" s="191"/>
      <c r="C9" s="17" t="s">
        <v>5623</v>
      </c>
      <c r="D9" s="16"/>
    </row>
    <row r="10" spans="2:4" x14ac:dyDescent="0.25">
      <c r="B10" s="191"/>
      <c r="C10" s="17" t="s">
        <v>5624</v>
      </c>
    </row>
    <row r="11" spans="2:4" x14ac:dyDescent="0.25">
      <c r="B11" s="191"/>
      <c r="C11" s="17" t="s">
        <v>5631</v>
      </c>
    </row>
    <row r="12" spans="2:4" x14ac:dyDescent="0.25">
      <c r="B12" s="18"/>
    </row>
    <row r="13" spans="2:4" x14ac:dyDescent="0.25">
      <c r="B13" s="192" t="s">
        <v>5621</v>
      </c>
      <c r="C13" s="61" t="s">
        <v>5644</v>
      </c>
      <c r="D13" s="63" t="s">
        <v>5619</v>
      </c>
    </row>
    <row r="14" spans="2:4" ht="72" x14ac:dyDescent="0.25">
      <c r="B14" s="193"/>
      <c r="C14" s="19" t="s">
        <v>5630</v>
      </c>
      <c r="D14" s="20">
        <v>413</v>
      </c>
    </row>
    <row r="15" spans="2:4" x14ac:dyDescent="0.25">
      <c r="C15" s="9" t="s">
        <v>10879</v>
      </c>
    </row>
    <row r="16" spans="2:4" x14ac:dyDescent="0.25">
      <c r="B16" s="192" t="s">
        <v>5621</v>
      </c>
      <c r="C16" s="62" t="s">
        <v>5645</v>
      </c>
      <c r="D16" s="64" t="s">
        <v>5619</v>
      </c>
    </row>
    <row r="17" spans="2:4" ht="48" x14ac:dyDescent="0.25">
      <c r="B17" s="193"/>
      <c r="C17" s="19" t="s">
        <v>5629</v>
      </c>
      <c r="D17" s="20">
        <v>105</v>
      </c>
    </row>
    <row r="19" spans="2:4" x14ac:dyDescent="0.25">
      <c r="B19" s="194"/>
      <c r="C19" s="65" t="s">
        <v>5625</v>
      </c>
    </row>
    <row r="20" spans="2:4" x14ac:dyDescent="0.25">
      <c r="B20" s="194"/>
      <c r="C20" s="21" t="s">
        <v>5626</v>
      </c>
    </row>
    <row r="21" spans="2:4" x14ac:dyDescent="0.25">
      <c r="B21" s="194"/>
      <c r="C21" s="21" t="s">
        <v>5632</v>
      </c>
    </row>
    <row r="22" spans="2:4" x14ac:dyDescent="0.25">
      <c r="C22" s="66" t="s">
        <v>5627</v>
      </c>
      <c r="D22" s="67">
        <f>D6+D14+D17</f>
        <v>776</v>
      </c>
    </row>
    <row r="48" ht="24" customHeight="1" x14ac:dyDescent="0.25"/>
  </sheetData>
  <mergeCells count="4">
    <mergeCell ref="B8:B11"/>
    <mergeCell ref="B13:B14"/>
    <mergeCell ref="B16:B17"/>
    <mergeCell ref="B19:B2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06219-364F-467F-A963-7FDA445EE1A0}">
  <sheetPr>
    <tabColor rgb="FF485656"/>
  </sheetPr>
  <dimension ref="B1:R22"/>
  <sheetViews>
    <sheetView zoomScale="70" zoomScaleNormal="70" workbookViewId="0">
      <selection activeCell="D7" sqref="D7"/>
    </sheetView>
  </sheetViews>
  <sheetFormatPr defaultColWidth="9.109375" defaultRowHeight="12" x14ac:dyDescent="0.25"/>
  <cols>
    <col min="1" max="1" width="9.109375" style="9"/>
    <col min="2" max="2" width="25.6640625" style="9" customWidth="1"/>
    <col min="3" max="3" width="28.33203125" style="22" customWidth="1"/>
    <col min="4" max="4" width="59.6640625" style="9" customWidth="1"/>
    <col min="5" max="5" width="51.88671875" style="9" customWidth="1"/>
    <col min="6" max="6" width="9.44140625" style="9" customWidth="1"/>
    <col min="7" max="7" width="9.109375" style="9"/>
    <col min="8" max="8" width="10.33203125" style="9" customWidth="1"/>
    <col min="9" max="16384" width="9.109375" style="9"/>
  </cols>
  <sheetData>
    <row r="1" spans="2:18" x14ac:dyDescent="0.25">
      <c r="F1" s="23"/>
    </row>
    <row r="2" spans="2:18" x14ac:dyDescent="0.25">
      <c r="E2" s="71" t="s">
        <v>5642</v>
      </c>
      <c r="F2" s="72"/>
      <c r="G2" s="73"/>
      <c r="H2" s="73"/>
      <c r="I2" s="73"/>
      <c r="J2" s="73"/>
      <c r="K2" s="73"/>
      <c r="L2" s="73"/>
      <c r="M2" s="73"/>
      <c r="N2" s="73"/>
      <c r="O2" s="73"/>
      <c r="P2" s="73"/>
      <c r="Q2" s="73"/>
      <c r="R2" s="73"/>
    </row>
    <row r="3" spans="2:18" x14ac:dyDescent="0.25">
      <c r="E3" s="195" t="s">
        <v>9312</v>
      </c>
      <c r="F3" s="195"/>
      <c r="G3" s="195"/>
      <c r="H3" s="195"/>
      <c r="I3" s="195"/>
      <c r="J3" s="195"/>
      <c r="K3" s="195"/>
      <c r="L3" s="195"/>
      <c r="M3" s="195"/>
      <c r="N3" s="195"/>
      <c r="O3" s="195"/>
      <c r="P3" s="195"/>
      <c r="Q3" s="195"/>
      <c r="R3" s="195"/>
    </row>
    <row r="4" spans="2:18" x14ac:dyDescent="0.25">
      <c r="F4" s="24"/>
    </row>
    <row r="5" spans="2:18" x14ac:dyDescent="0.25">
      <c r="F5" s="24"/>
    </row>
    <row r="6" spans="2:18" x14ac:dyDescent="0.25">
      <c r="B6" s="68" t="s">
        <v>5633</v>
      </c>
      <c r="C6" s="69"/>
      <c r="D6" s="70" t="s">
        <v>5634</v>
      </c>
      <c r="E6" s="70" t="s">
        <v>5635</v>
      </c>
    </row>
    <row r="7" spans="2:18" ht="108" x14ac:dyDescent="0.25">
      <c r="B7" s="26" t="s">
        <v>5592</v>
      </c>
      <c r="C7" s="25" t="s">
        <v>5636</v>
      </c>
      <c r="D7" s="25" t="s">
        <v>9685</v>
      </c>
      <c r="E7" s="25" t="s">
        <v>9686</v>
      </c>
    </row>
    <row r="8" spans="2:18" ht="60" x14ac:dyDescent="0.25">
      <c r="B8" s="26" t="s">
        <v>5637</v>
      </c>
      <c r="C8" s="26" t="s">
        <v>5636</v>
      </c>
      <c r="D8" s="25" t="s">
        <v>6285</v>
      </c>
      <c r="E8" s="25" t="s">
        <v>6286</v>
      </c>
    </row>
    <row r="9" spans="2:18" ht="60" x14ac:dyDescent="0.25">
      <c r="B9" s="26" t="s">
        <v>5638</v>
      </c>
      <c r="C9" s="26" t="s">
        <v>5636</v>
      </c>
      <c r="D9" s="25" t="s">
        <v>6287</v>
      </c>
      <c r="E9" s="25" t="s">
        <v>6288</v>
      </c>
    </row>
    <row r="10" spans="2:18" ht="48" x14ac:dyDescent="0.25">
      <c r="B10" s="26" t="s">
        <v>5639</v>
      </c>
      <c r="C10" s="26" t="s">
        <v>5636</v>
      </c>
      <c r="D10" s="25" t="s">
        <v>6289</v>
      </c>
      <c r="E10" s="25" t="s">
        <v>6290</v>
      </c>
    </row>
    <row r="11" spans="2:18" ht="48" x14ac:dyDescent="0.25">
      <c r="B11" s="27" t="s">
        <v>5640</v>
      </c>
      <c r="C11" s="27" t="s">
        <v>5636</v>
      </c>
      <c r="D11" s="110" t="s">
        <v>6291</v>
      </c>
      <c r="E11" s="110" t="s">
        <v>6292</v>
      </c>
    </row>
    <row r="12" spans="2:18" ht="132" x14ac:dyDescent="0.25">
      <c r="B12" s="111" t="s">
        <v>9635</v>
      </c>
      <c r="C12" s="111" t="s">
        <v>5636</v>
      </c>
      <c r="D12" s="111" t="s">
        <v>9636</v>
      </c>
      <c r="E12" s="111" t="s">
        <v>9637</v>
      </c>
    </row>
    <row r="13" spans="2:18" ht="108" x14ac:dyDescent="0.25">
      <c r="B13" s="111" t="s">
        <v>9744</v>
      </c>
      <c r="C13" s="111" t="s">
        <v>9745</v>
      </c>
      <c r="D13" s="111" t="s">
        <v>10877</v>
      </c>
      <c r="E13" s="111" t="s">
        <v>10878</v>
      </c>
    </row>
    <row r="14" spans="2:18" ht="48" x14ac:dyDescent="0.25">
      <c r="B14" s="152" t="s">
        <v>10683</v>
      </c>
      <c r="C14" s="152" t="s">
        <v>9745</v>
      </c>
      <c r="D14" s="152" t="s">
        <v>10684</v>
      </c>
      <c r="E14" s="152" t="s">
        <v>10685</v>
      </c>
    </row>
    <row r="15" spans="2:18" ht="60" x14ac:dyDescent="0.25">
      <c r="B15" s="152" t="s">
        <v>10754</v>
      </c>
      <c r="C15" s="152" t="s">
        <v>5636</v>
      </c>
      <c r="D15" s="152" t="s">
        <v>10755</v>
      </c>
      <c r="E15" s="152" t="s">
        <v>10756</v>
      </c>
    </row>
    <row r="16" spans="2:18" x14ac:dyDescent="0.25">
      <c r="B16" s="5" t="s">
        <v>5641</v>
      </c>
      <c r="C16" s="6"/>
      <c r="D16" s="6"/>
      <c r="E16" s="7"/>
    </row>
    <row r="21" spans="8:18" x14ac:dyDescent="0.25">
      <c r="H21" s="77" t="s">
        <v>6129</v>
      </c>
      <c r="I21" s="74" t="s">
        <v>6132</v>
      </c>
      <c r="J21" s="73"/>
      <c r="K21" s="73"/>
      <c r="L21" s="73"/>
      <c r="M21" s="73"/>
      <c r="N21" s="73"/>
      <c r="O21" s="73"/>
      <c r="P21" s="73"/>
      <c r="Q21" s="73"/>
      <c r="R21" s="73"/>
    </row>
    <row r="22" spans="8:18" x14ac:dyDescent="0.25">
      <c r="H22" s="75" t="s">
        <v>6128</v>
      </c>
      <c r="I22" s="75" t="s">
        <v>6131</v>
      </c>
      <c r="J22" s="76"/>
      <c r="K22" s="76"/>
      <c r="L22" s="76"/>
      <c r="M22" s="76"/>
      <c r="N22" s="76"/>
      <c r="O22" s="76"/>
      <c r="P22" s="76"/>
      <c r="Q22" s="76"/>
      <c r="R22" s="76"/>
    </row>
  </sheetData>
  <mergeCells count="1">
    <mergeCell ref="E3:R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2D63-F4BB-46F4-A0D9-EF4DC7610575}">
  <sheetPr filterMode="1">
    <tabColor rgb="FF485656"/>
  </sheetPr>
  <dimension ref="C3:L322"/>
  <sheetViews>
    <sheetView topLeftCell="F1" zoomScale="60" zoomScaleNormal="60" workbookViewId="0">
      <selection activeCell="J8" sqref="J8:J280"/>
    </sheetView>
  </sheetViews>
  <sheetFormatPr defaultColWidth="19" defaultRowHeight="10.199999999999999" x14ac:dyDescent="0.3"/>
  <cols>
    <col min="1" max="1" width="11.33203125" style="33" customWidth="1"/>
    <col min="2" max="2" width="7.44140625" style="33" customWidth="1"/>
    <col min="3" max="3" width="3.44140625" style="33" bestFit="1" customWidth="1"/>
    <col min="4" max="4" width="21.5546875" style="33" customWidth="1"/>
    <col min="5" max="5" width="4.33203125" style="33" bestFit="1" customWidth="1"/>
    <col min="6" max="6" width="23.33203125" style="33" customWidth="1"/>
    <col min="7" max="7" width="8" style="33" customWidth="1"/>
    <col min="8" max="8" width="104.5546875" style="33" customWidth="1"/>
    <col min="9" max="9" width="10.6640625" style="33" customWidth="1"/>
    <col min="10" max="10" width="10.88671875" style="33" customWidth="1"/>
    <col min="11" max="16384" width="19" style="33"/>
  </cols>
  <sheetData>
    <row r="3" spans="3:12" x14ac:dyDescent="0.2">
      <c r="I3" s="35" t="s">
        <v>5995</v>
      </c>
      <c r="J3" s="34">
        <f>COUNTIF(I5:I294, "I")</f>
        <v>127</v>
      </c>
    </row>
    <row r="4" spans="3:12" ht="20.399999999999999" x14ac:dyDescent="0.3">
      <c r="C4" s="78"/>
      <c r="D4" s="78" t="s">
        <v>5986</v>
      </c>
      <c r="E4" s="78" t="s">
        <v>5648</v>
      </c>
      <c r="F4" s="78" t="s">
        <v>0</v>
      </c>
      <c r="G4" s="78" t="s">
        <v>2</v>
      </c>
      <c r="H4" s="78" t="s">
        <v>5989</v>
      </c>
      <c r="I4" s="78" t="s">
        <v>5987</v>
      </c>
      <c r="J4" s="78" t="s">
        <v>5988</v>
      </c>
      <c r="L4" s="78" t="s">
        <v>6752</v>
      </c>
    </row>
    <row r="5" spans="3:12" ht="173.4" x14ac:dyDescent="0.3">
      <c r="C5" s="31">
        <v>1</v>
      </c>
      <c r="D5" s="31" t="s">
        <v>5649</v>
      </c>
      <c r="E5" s="31">
        <v>2026</v>
      </c>
      <c r="F5" s="31" t="s">
        <v>48</v>
      </c>
      <c r="G5" s="31" t="s">
        <v>50</v>
      </c>
      <c r="H5" s="31" t="s">
        <v>5991</v>
      </c>
      <c r="I5" s="31" t="s">
        <v>5992</v>
      </c>
      <c r="J5" s="31" t="s">
        <v>9638</v>
      </c>
      <c r="L5" s="33" t="s">
        <v>6293</v>
      </c>
    </row>
    <row r="6" spans="3:12" ht="409.6" hidden="1" x14ac:dyDescent="0.3">
      <c r="C6" s="31">
        <v>2</v>
      </c>
      <c r="D6" s="31" t="s">
        <v>5650</v>
      </c>
      <c r="E6" s="31">
        <v>2026</v>
      </c>
      <c r="F6" s="31" t="s">
        <v>36</v>
      </c>
      <c r="G6" s="31" t="s">
        <v>38</v>
      </c>
      <c r="H6" s="31" t="s">
        <v>5993</v>
      </c>
      <c r="I6" s="31" t="s">
        <v>5994</v>
      </c>
      <c r="J6" s="31"/>
    </row>
    <row r="7" spans="3:12" ht="153" hidden="1" x14ac:dyDescent="0.3">
      <c r="C7" s="31">
        <v>3</v>
      </c>
      <c r="D7" s="31" t="s">
        <v>5651</v>
      </c>
      <c r="E7" s="31">
        <v>2026</v>
      </c>
      <c r="F7" s="31" t="s">
        <v>154</v>
      </c>
      <c r="G7" s="31" t="s">
        <v>156</v>
      </c>
      <c r="H7" s="31" t="s">
        <v>5652</v>
      </c>
      <c r="I7" s="31" t="s">
        <v>5994</v>
      </c>
      <c r="J7" s="31"/>
    </row>
    <row r="8" spans="3:12" ht="183.6" x14ac:dyDescent="0.3">
      <c r="C8" s="31">
        <v>4</v>
      </c>
      <c r="D8" s="31" t="s">
        <v>5653</v>
      </c>
      <c r="E8" s="31">
        <v>2026</v>
      </c>
      <c r="F8" s="31" t="s">
        <v>106</v>
      </c>
      <c r="G8" s="31" t="s">
        <v>5654</v>
      </c>
      <c r="H8" s="31" t="s">
        <v>5996</v>
      </c>
      <c r="I8" s="31" t="s">
        <v>5992</v>
      </c>
      <c r="J8" s="31" t="s">
        <v>10682</v>
      </c>
      <c r="L8" s="33" t="s">
        <v>6294</v>
      </c>
    </row>
    <row r="9" spans="3:12" ht="163.19999999999999" hidden="1" x14ac:dyDescent="0.3">
      <c r="C9" s="31">
        <v>5</v>
      </c>
      <c r="D9" s="31" t="s">
        <v>5655</v>
      </c>
      <c r="E9" s="31">
        <v>2026</v>
      </c>
      <c r="F9" s="31" t="s">
        <v>112</v>
      </c>
      <c r="G9" s="31" t="s">
        <v>114</v>
      </c>
      <c r="H9" s="31" t="s">
        <v>5997</v>
      </c>
      <c r="I9" s="31" t="s">
        <v>5994</v>
      </c>
      <c r="J9" s="31"/>
    </row>
    <row r="10" spans="3:12" ht="183.6" x14ac:dyDescent="0.3">
      <c r="C10" s="31">
        <v>6</v>
      </c>
      <c r="D10" s="31" t="s">
        <v>5656</v>
      </c>
      <c r="E10" s="31">
        <v>2026</v>
      </c>
      <c r="F10" s="31" t="s">
        <v>157</v>
      </c>
      <c r="G10" s="31" t="s">
        <v>159</v>
      </c>
      <c r="H10" s="31" t="s">
        <v>5998</v>
      </c>
      <c r="I10" s="31" t="s">
        <v>5992</v>
      </c>
      <c r="J10" s="31" t="s">
        <v>10681</v>
      </c>
      <c r="L10" s="33" t="s">
        <v>6295</v>
      </c>
    </row>
    <row r="11" spans="3:12" ht="204" hidden="1" x14ac:dyDescent="0.3">
      <c r="C11" s="31">
        <v>7</v>
      </c>
      <c r="D11" s="31" t="s">
        <v>5657</v>
      </c>
      <c r="E11" s="31">
        <v>2026</v>
      </c>
      <c r="F11" s="31" t="s">
        <v>12</v>
      </c>
      <c r="G11" s="31" t="s">
        <v>5658</v>
      </c>
      <c r="H11" s="31" t="s">
        <v>5999</v>
      </c>
      <c r="I11" s="31" t="s">
        <v>5994</v>
      </c>
      <c r="J11" s="31"/>
    </row>
    <row r="12" spans="3:12" ht="183.6" hidden="1" x14ac:dyDescent="0.3">
      <c r="C12" s="31">
        <v>8</v>
      </c>
      <c r="D12" s="31" t="s">
        <v>5659</v>
      </c>
      <c r="E12" s="31">
        <v>2026</v>
      </c>
      <c r="F12" s="31" t="s">
        <v>184</v>
      </c>
      <c r="G12" s="31" t="s">
        <v>186</v>
      </c>
      <c r="H12" s="31" t="s">
        <v>6000</v>
      </c>
      <c r="I12" s="31" t="s">
        <v>5994</v>
      </c>
      <c r="J12" s="31"/>
    </row>
    <row r="13" spans="3:12" ht="173.4" x14ac:dyDescent="0.3">
      <c r="C13" s="31">
        <v>9</v>
      </c>
      <c r="D13" s="31" t="s">
        <v>5660</v>
      </c>
      <c r="E13" s="31">
        <v>2026</v>
      </c>
      <c r="F13" s="31" t="s">
        <v>39</v>
      </c>
      <c r="G13" s="31" t="s">
        <v>41</v>
      </c>
      <c r="H13" s="31" t="s">
        <v>6001</v>
      </c>
      <c r="I13" s="31" t="s">
        <v>5992</v>
      </c>
      <c r="J13" s="31" t="s">
        <v>10681</v>
      </c>
      <c r="L13" s="33" t="s">
        <v>6296</v>
      </c>
    </row>
    <row r="14" spans="3:12" ht="193.8" x14ac:dyDescent="0.3">
      <c r="C14" s="31">
        <v>10</v>
      </c>
      <c r="D14" s="31" t="s">
        <v>5661</v>
      </c>
      <c r="E14" s="31">
        <v>2026</v>
      </c>
      <c r="F14" s="31" t="s">
        <v>349</v>
      </c>
      <c r="G14" s="31" t="s">
        <v>5662</v>
      </c>
      <c r="H14" s="31" t="s">
        <v>6002</v>
      </c>
      <c r="I14" s="31" t="s">
        <v>5992</v>
      </c>
      <c r="J14" s="31" t="s">
        <v>10681</v>
      </c>
      <c r="L14" s="33" t="s">
        <v>6297</v>
      </c>
    </row>
    <row r="15" spans="3:12" ht="142.80000000000001" x14ac:dyDescent="0.3">
      <c r="C15" s="31">
        <v>11</v>
      </c>
      <c r="D15" s="31" t="s">
        <v>5663</v>
      </c>
      <c r="E15" s="31">
        <v>2026</v>
      </c>
      <c r="F15" s="31" t="s">
        <v>103</v>
      </c>
      <c r="G15" s="31" t="s">
        <v>105</v>
      </c>
      <c r="H15" s="31" t="s">
        <v>6003</v>
      </c>
      <c r="I15" s="31" t="s">
        <v>5992</v>
      </c>
      <c r="J15" s="31" t="s">
        <v>6004</v>
      </c>
      <c r="L15" s="33" t="s">
        <v>6302</v>
      </c>
    </row>
    <row r="16" spans="3:12" ht="122.4" x14ac:dyDescent="0.3">
      <c r="C16" s="31">
        <v>12</v>
      </c>
      <c r="D16" s="31" t="s">
        <v>5664</v>
      </c>
      <c r="E16" s="31">
        <v>2026</v>
      </c>
      <c r="F16" s="31" t="s">
        <v>69</v>
      </c>
      <c r="G16" s="31" t="s">
        <v>71</v>
      </c>
      <c r="H16" s="31" t="s">
        <v>6005</v>
      </c>
      <c r="I16" s="31" t="s">
        <v>5992</v>
      </c>
      <c r="J16" s="31" t="s">
        <v>9638</v>
      </c>
      <c r="L16" s="33" t="s">
        <v>6298</v>
      </c>
    </row>
    <row r="17" spans="3:12" ht="204" hidden="1" x14ac:dyDescent="0.3">
      <c r="C17" s="31">
        <v>13</v>
      </c>
      <c r="D17" s="31" t="s">
        <v>5665</v>
      </c>
      <c r="E17" s="31">
        <v>2026</v>
      </c>
      <c r="F17" s="31" t="s">
        <v>96</v>
      </c>
      <c r="G17" s="31" t="s">
        <v>98</v>
      </c>
      <c r="H17" s="31" t="s">
        <v>6006</v>
      </c>
      <c r="I17" s="31" t="s">
        <v>5994</v>
      </c>
      <c r="J17" s="31"/>
    </row>
    <row r="18" spans="3:12" ht="122.4" x14ac:dyDescent="0.3">
      <c r="C18" s="31">
        <v>14</v>
      </c>
      <c r="D18" s="31" t="s">
        <v>5666</v>
      </c>
      <c r="E18" s="31">
        <v>2026</v>
      </c>
      <c r="F18" s="31" t="s">
        <v>3</v>
      </c>
      <c r="G18" s="31" t="s">
        <v>5</v>
      </c>
      <c r="H18" s="31" t="s">
        <v>6007</v>
      </c>
      <c r="I18" s="31" t="s">
        <v>5992</v>
      </c>
      <c r="J18" s="31" t="s">
        <v>6008</v>
      </c>
      <c r="L18" s="33" t="s">
        <v>6299</v>
      </c>
    </row>
    <row r="19" spans="3:12" ht="122.4" x14ac:dyDescent="0.3">
      <c r="C19" s="31">
        <v>15</v>
      </c>
      <c r="D19" s="31" t="s">
        <v>5667</v>
      </c>
      <c r="E19" s="31">
        <v>2026</v>
      </c>
      <c r="F19" s="31" t="s">
        <v>60</v>
      </c>
      <c r="G19" s="31" t="s">
        <v>62</v>
      </c>
      <c r="H19" s="31" t="s">
        <v>6009</v>
      </c>
      <c r="I19" s="31" t="s">
        <v>5992</v>
      </c>
      <c r="J19" s="31" t="s">
        <v>9654</v>
      </c>
      <c r="L19" s="33" t="s">
        <v>6300</v>
      </c>
    </row>
    <row r="20" spans="3:12" ht="204" hidden="1" x14ac:dyDescent="0.3">
      <c r="C20" s="31">
        <v>16</v>
      </c>
      <c r="D20" s="31" t="s">
        <v>5668</v>
      </c>
      <c r="E20" s="31">
        <v>2026</v>
      </c>
      <c r="F20" s="31" t="s">
        <v>75</v>
      </c>
      <c r="G20" s="31" t="s">
        <v>77</v>
      </c>
      <c r="H20" s="31" t="s">
        <v>6010</v>
      </c>
      <c r="I20" s="31" t="s">
        <v>5994</v>
      </c>
      <c r="J20" s="31"/>
    </row>
    <row r="21" spans="3:12" ht="173.4" x14ac:dyDescent="0.3">
      <c r="C21" s="31">
        <v>17</v>
      </c>
      <c r="D21" s="31" t="s">
        <v>5669</v>
      </c>
      <c r="E21" s="31">
        <v>2026</v>
      </c>
      <c r="F21" s="31" t="s">
        <v>262</v>
      </c>
      <c r="G21" s="31" t="s">
        <v>264</v>
      </c>
      <c r="H21" s="31" t="s">
        <v>6011</v>
      </c>
      <c r="I21" s="31" t="s">
        <v>5992</v>
      </c>
      <c r="J21" s="31" t="s">
        <v>10681</v>
      </c>
      <c r="L21" s="33" t="s">
        <v>6301</v>
      </c>
    </row>
    <row r="22" spans="3:12" ht="122.4" x14ac:dyDescent="0.3">
      <c r="C22" s="31">
        <v>18</v>
      </c>
      <c r="D22" s="31" t="s">
        <v>5670</v>
      </c>
      <c r="E22" s="31">
        <v>2026</v>
      </c>
      <c r="F22" s="31" t="s">
        <v>265</v>
      </c>
      <c r="G22" s="31" t="s">
        <v>267</v>
      </c>
      <c r="H22" s="31" t="s">
        <v>6012</v>
      </c>
      <c r="I22" s="31" t="s">
        <v>5992</v>
      </c>
      <c r="J22" s="31" t="s">
        <v>6008</v>
      </c>
      <c r="L22" s="33" t="s">
        <v>6299</v>
      </c>
    </row>
    <row r="23" spans="3:12" ht="214.2" hidden="1" x14ac:dyDescent="0.3">
      <c r="C23" s="31">
        <v>19</v>
      </c>
      <c r="D23" s="31" t="s">
        <v>5671</v>
      </c>
      <c r="E23" s="31">
        <v>2026</v>
      </c>
      <c r="F23" s="31" t="s">
        <v>118</v>
      </c>
      <c r="G23" s="31" t="s">
        <v>120</v>
      </c>
      <c r="H23" s="31" t="s">
        <v>6013</v>
      </c>
      <c r="I23" s="31" t="s">
        <v>5994</v>
      </c>
      <c r="J23" s="31"/>
    </row>
    <row r="24" spans="3:12" ht="102" hidden="1" x14ac:dyDescent="0.3">
      <c r="C24" s="31">
        <v>20</v>
      </c>
      <c r="D24" s="31" t="s">
        <v>5672</v>
      </c>
      <c r="E24" s="31">
        <v>2026</v>
      </c>
      <c r="F24" s="31" t="s">
        <v>18</v>
      </c>
      <c r="G24" s="31" t="s">
        <v>20</v>
      </c>
      <c r="H24" s="31" t="s">
        <v>6014</v>
      </c>
      <c r="I24" s="31" t="s">
        <v>5994</v>
      </c>
      <c r="J24" s="31"/>
    </row>
    <row r="25" spans="3:12" ht="163.19999999999999" x14ac:dyDescent="0.3">
      <c r="C25" s="31">
        <v>21</v>
      </c>
      <c r="D25" s="31" t="s">
        <v>5673</v>
      </c>
      <c r="E25" s="31">
        <v>2026</v>
      </c>
      <c r="F25" s="31" t="s">
        <v>5674</v>
      </c>
      <c r="G25" s="31" t="s">
        <v>975</v>
      </c>
      <c r="H25" s="31" t="s">
        <v>6015</v>
      </c>
      <c r="I25" s="31" t="s">
        <v>5992</v>
      </c>
      <c r="J25" s="31" t="s">
        <v>9655</v>
      </c>
      <c r="L25" s="33" t="s">
        <v>6293</v>
      </c>
    </row>
    <row r="26" spans="3:12" ht="163.19999999999999" x14ac:dyDescent="0.3">
      <c r="C26" s="31">
        <v>22</v>
      </c>
      <c r="D26" s="31" t="s">
        <v>5675</v>
      </c>
      <c r="E26" s="31">
        <v>2026</v>
      </c>
      <c r="F26" s="31" t="s">
        <v>295</v>
      </c>
      <c r="G26" s="31" t="s">
        <v>297</v>
      </c>
      <c r="H26" s="31" t="s">
        <v>6016</v>
      </c>
      <c r="I26" s="31" t="s">
        <v>5992</v>
      </c>
      <c r="J26" s="31" t="s">
        <v>6017</v>
      </c>
      <c r="L26" s="33" t="s">
        <v>6309</v>
      </c>
    </row>
    <row r="27" spans="3:12" ht="122.4" hidden="1" x14ac:dyDescent="0.3">
      <c r="C27" s="31">
        <v>23</v>
      </c>
      <c r="D27" s="31" t="s">
        <v>5676</v>
      </c>
      <c r="E27" s="31">
        <v>2026</v>
      </c>
      <c r="F27" s="31" t="s">
        <v>24</v>
      </c>
      <c r="G27" s="31" t="s">
        <v>26</v>
      </c>
      <c r="H27" s="31" t="s">
        <v>6018</v>
      </c>
      <c r="I27" s="31" t="s">
        <v>5994</v>
      </c>
      <c r="J27" s="31"/>
    </row>
    <row r="28" spans="3:12" ht="81.599999999999994" x14ac:dyDescent="0.3">
      <c r="C28" s="31">
        <v>24</v>
      </c>
      <c r="D28" s="31" t="s">
        <v>5677</v>
      </c>
      <c r="E28" s="31">
        <v>2026</v>
      </c>
      <c r="F28" s="31" t="s">
        <v>109</v>
      </c>
      <c r="G28" s="31" t="s">
        <v>963</v>
      </c>
      <c r="H28" s="31" t="s">
        <v>6019</v>
      </c>
      <c r="I28" s="31" t="s">
        <v>5992</v>
      </c>
      <c r="J28" s="31" t="s">
        <v>10682</v>
      </c>
      <c r="L28" s="33" t="s">
        <v>6310</v>
      </c>
    </row>
    <row r="29" spans="3:12" ht="102" x14ac:dyDescent="0.3">
      <c r="C29" s="31">
        <v>25</v>
      </c>
      <c r="D29" s="31" t="s">
        <v>5678</v>
      </c>
      <c r="E29" s="31">
        <v>2026</v>
      </c>
      <c r="F29" s="31" t="s">
        <v>42</v>
      </c>
      <c r="G29" s="31" t="s">
        <v>44</v>
      </c>
      <c r="H29" s="31" t="s">
        <v>6020</v>
      </c>
      <c r="I29" s="31" t="s">
        <v>5992</v>
      </c>
      <c r="J29" s="31" t="s">
        <v>10682</v>
      </c>
      <c r="L29" s="33" t="s">
        <v>6311</v>
      </c>
    </row>
    <row r="30" spans="3:12" ht="132.6" hidden="1" x14ac:dyDescent="0.3">
      <c r="C30" s="31">
        <v>26</v>
      </c>
      <c r="D30" s="31" t="s">
        <v>5679</v>
      </c>
      <c r="E30" s="31">
        <v>2026</v>
      </c>
      <c r="F30" s="31" t="s">
        <v>5680</v>
      </c>
      <c r="G30" s="31" t="s">
        <v>1000</v>
      </c>
      <c r="H30" s="31" t="s">
        <v>6021</v>
      </c>
      <c r="I30" s="31" t="s">
        <v>5994</v>
      </c>
      <c r="J30" s="31"/>
    </row>
    <row r="31" spans="3:12" ht="193.8" hidden="1" x14ac:dyDescent="0.3">
      <c r="C31" s="31">
        <v>27</v>
      </c>
      <c r="D31" s="31" t="s">
        <v>5681</v>
      </c>
      <c r="E31" s="31">
        <v>2026</v>
      </c>
      <c r="F31" s="31" t="s">
        <v>229</v>
      </c>
      <c r="G31" s="31" t="s">
        <v>231</v>
      </c>
      <c r="H31" s="31" t="s">
        <v>6022</v>
      </c>
      <c r="I31" s="31" t="s">
        <v>5994</v>
      </c>
      <c r="J31" s="31"/>
    </row>
    <row r="32" spans="3:12" ht="122.4" hidden="1" x14ac:dyDescent="0.3">
      <c r="C32" s="31">
        <v>28</v>
      </c>
      <c r="D32" s="31" t="s">
        <v>5682</v>
      </c>
      <c r="E32" s="31">
        <v>2026</v>
      </c>
      <c r="F32" s="31" t="s">
        <v>148</v>
      </c>
      <c r="G32" s="31" t="s">
        <v>150</v>
      </c>
      <c r="H32" s="31" t="s">
        <v>6023</v>
      </c>
      <c r="I32" s="31" t="s">
        <v>5994</v>
      </c>
      <c r="J32" s="31"/>
    </row>
    <row r="33" spans="3:12" ht="183.6" x14ac:dyDescent="0.3">
      <c r="C33" s="31">
        <v>29</v>
      </c>
      <c r="D33" s="31" t="s">
        <v>5683</v>
      </c>
      <c r="E33" s="31">
        <v>2026</v>
      </c>
      <c r="F33" s="31" t="s">
        <v>90</v>
      </c>
      <c r="G33" s="31" t="s">
        <v>92</v>
      </c>
      <c r="H33" s="31" t="s">
        <v>6024</v>
      </c>
      <c r="I33" s="31" t="s">
        <v>5992</v>
      </c>
      <c r="J33" s="31" t="s">
        <v>9654</v>
      </c>
      <c r="L33" s="33" t="s">
        <v>6312</v>
      </c>
    </row>
    <row r="34" spans="3:12" ht="163.19999999999999" x14ac:dyDescent="0.3">
      <c r="C34" s="31">
        <v>30</v>
      </c>
      <c r="D34" s="31" t="s">
        <v>5684</v>
      </c>
      <c r="E34" s="31">
        <v>2026</v>
      </c>
      <c r="F34" s="31" t="s">
        <v>9</v>
      </c>
      <c r="G34" s="31" t="s">
        <v>11</v>
      </c>
      <c r="H34" s="31" t="s">
        <v>6025</v>
      </c>
      <c r="I34" s="31" t="s">
        <v>5992</v>
      </c>
      <c r="J34" s="31" t="s">
        <v>9654</v>
      </c>
      <c r="L34" s="33" t="s">
        <v>6313</v>
      </c>
    </row>
    <row r="35" spans="3:12" ht="153" hidden="1" x14ac:dyDescent="0.3">
      <c r="C35" s="31">
        <v>31</v>
      </c>
      <c r="D35" s="31" t="s">
        <v>5685</v>
      </c>
      <c r="E35" s="31">
        <v>2026</v>
      </c>
      <c r="F35" s="31" t="s">
        <v>33</v>
      </c>
      <c r="G35" s="31" t="s">
        <v>35</v>
      </c>
      <c r="H35" s="31" t="s">
        <v>6026</v>
      </c>
      <c r="I35" s="31" t="s">
        <v>5994</v>
      </c>
      <c r="J35" s="31"/>
    </row>
    <row r="36" spans="3:12" ht="183.6" hidden="1" x14ac:dyDescent="0.3">
      <c r="C36" s="31">
        <v>32</v>
      </c>
      <c r="D36" s="31" t="s">
        <v>5686</v>
      </c>
      <c r="E36" s="31">
        <v>2026</v>
      </c>
      <c r="F36" s="31" t="s">
        <v>87</v>
      </c>
      <c r="G36" s="31" t="s">
        <v>89</v>
      </c>
      <c r="H36" s="31" t="s">
        <v>6027</v>
      </c>
      <c r="I36" s="31" t="s">
        <v>5994</v>
      </c>
      <c r="J36" s="31"/>
    </row>
    <row r="37" spans="3:12" ht="173.4" x14ac:dyDescent="0.3">
      <c r="C37" s="31">
        <v>33</v>
      </c>
      <c r="D37" s="31" t="s">
        <v>5687</v>
      </c>
      <c r="E37" s="31">
        <v>2026</v>
      </c>
      <c r="F37" s="31" t="s">
        <v>5688</v>
      </c>
      <c r="G37" s="31" t="s">
        <v>1007</v>
      </c>
      <c r="H37" s="31" t="s">
        <v>6028</v>
      </c>
      <c r="I37" s="31" t="s">
        <v>5992</v>
      </c>
      <c r="J37" s="31" t="s">
        <v>6017</v>
      </c>
      <c r="L37" s="33" t="s">
        <v>6299</v>
      </c>
    </row>
    <row r="38" spans="3:12" ht="132.6" x14ac:dyDescent="0.3">
      <c r="C38" s="31">
        <v>34</v>
      </c>
      <c r="D38" s="31" t="s">
        <v>5689</v>
      </c>
      <c r="E38" s="31">
        <v>2026</v>
      </c>
      <c r="F38" s="31" t="s">
        <v>310</v>
      </c>
      <c r="G38" s="31" t="s">
        <v>5690</v>
      </c>
      <c r="H38" s="31" t="s">
        <v>6029</v>
      </c>
      <c r="I38" s="31" t="s">
        <v>5992</v>
      </c>
      <c r="J38" s="31" t="s">
        <v>10681</v>
      </c>
      <c r="L38" s="33" t="s">
        <v>6314</v>
      </c>
    </row>
    <row r="39" spans="3:12" ht="234.6" hidden="1" x14ac:dyDescent="0.3">
      <c r="C39" s="31">
        <v>35</v>
      </c>
      <c r="D39" s="31" t="s">
        <v>5691</v>
      </c>
      <c r="E39" s="31">
        <v>2026</v>
      </c>
      <c r="F39" s="31" t="s">
        <v>27</v>
      </c>
      <c r="G39" s="31" t="s">
        <v>29</v>
      </c>
      <c r="H39" s="31" t="s">
        <v>6030</v>
      </c>
      <c r="I39" s="31" t="s">
        <v>5994</v>
      </c>
      <c r="J39" s="31"/>
    </row>
    <row r="40" spans="3:12" ht="153" x14ac:dyDescent="0.3">
      <c r="C40" s="31">
        <v>36</v>
      </c>
      <c r="D40" s="31" t="s">
        <v>5692</v>
      </c>
      <c r="E40" s="31">
        <v>2026</v>
      </c>
      <c r="F40" s="31" t="s">
        <v>6</v>
      </c>
      <c r="G40" s="31" t="s">
        <v>8</v>
      </c>
      <c r="H40" s="31" t="s">
        <v>6031</v>
      </c>
      <c r="I40" s="31" t="s">
        <v>5992</v>
      </c>
      <c r="J40" s="31" t="s">
        <v>10682</v>
      </c>
      <c r="L40" s="33" t="s">
        <v>6303</v>
      </c>
    </row>
    <row r="41" spans="3:12" ht="112.2" x14ac:dyDescent="0.3">
      <c r="C41" s="31">
        <v>37</v>
      </c>
      <c r="D41" s="31" t="s">
        <v>5693</v>
      </c>
      <c r="E41" s="31">
        <v>2026</v>
      </c>
      <c r="F41" s="31" t="s">
        <v>211</v>
      </c>
      <c r="G41" s="31" t="s">
        <v>213</v>
      </c>
      <c r="H41" s="31" t="s">
        <v>5694</v>
      </c>
      <c r="I41" s="31" t="s">
        <v>5992</v>
      </c>
      <c r="J41" s="31" t="s">
        <v>9654</v>
      </c>
      <c r="L41" s="33" t="s">
        <v>6315</v>
      </c>
    </row>
    <row r="42" spans="3:12" ht="163.19999999999999" hidden="1" x14ac:dyDescent="0.3">
      <c r="C42" s="31">
        <v>38</v>
      </c>
      <c r="D42" s="31" t="s">
        <v>5695</v>
      </c>
      <c r="E42" s="31">
        <v>2026</v>
      </c>
      <c r="F42" s="31" t="s">
        <v>100</v>
      </c>
      <c r="G42" s="31" t="s">
        <v>102</v>
      </c>
      <c r="H42" s="31" t="s">
        <v>6032</v>
      </c>
      <c r="I42" s="31" t="s">
        <v>5994</v>
      </c>
      <c r="J42" s="31"/>
    </row>
    <row r="43" spans="3:12" ht="244.8" hidden="1" x14ac:dyDescent="0.3">
      <c r="C43" s="31">
        <v>39</v>
      </c>
      <c r="D43" s="31" t="s">
        <v>5696</v>
      </c>
      <c r="E43" s="31">
        <v>2026</v>
      </c>
      <c r="F43" s="31" t="s">
        <v>361</v>
      </c>
      <c r="G43" s="31" t="s">
        <v>986</v>
      </c>
      <c r="H43" s="31" t="s">
        <v>6033</v>
      </c>
      <c r="I43" s="31" t="s">
        <v>5994</v>
      </c>
      <c r="J43" s="31"/>
    </row>
    <row r="44" spans="3:12" ht="193.8" hidden="1" x14ac:dyDescent="0.3">
      <c r="C44" s="31">
        <v>40</v>
      </c>
      <c r="D44" s="31" t="s">
        <v>5697</v>
      </c>
      <c r="E44" s="31">
        <v>2026</v>
      </c>
      <c r="F44" s="31" t="s">
        <v>5698</v>
      </c>
      <c r="G44" s="31" t="s">
        <v>5699</v>
      </c>
      <c r="H44" s="31" t="s">
        <v>6034</v>
      </c>
      <c r="I44" s="31" t="s">
        <v>5994</v>
      </c>
      <c r="J44" s="31"/>
    </row>
    <row r="45" spans="3:12" ht="112.2" x14ac:dyDescent="0.3">
      <c r="C45" s="31">
        <v>41</v>
      </c>
      <c r="D45" s="31" t="s">
        <v>5700</v>
      </c>
      <c r="E45" s="31">
        <v>2026</v>
      </c>
      <c r="F45" s="31" t="s">
        <v>256</v>
      </c>
      <c r="G45" s="31" t="s">
        <v>5701</v>
      </c>
      <c r="H45" s="31" t="s">
        <v>6035</v>
      </c>
      <c r="I45" s="31" t="s">
        <v>5992</v>
      </c>
      <c r="J45" s="31" t="s">
        <v>10681</v>
      </c>
      <c r="L45" s="33" t="s">
        <v>6316</v>
      </c>
    </row>
    <row r="46" spans="3:12" ht="183.6" hidden="1" x14ac:dyDescent="0.3">
      <c r="C46" s="31">
        <v>42</v>
      </c>
      <c r="D46" s="31" t="s">
        <v>5702</v>
      </c>
      <c r="E46" s="31">
        <v>2026</v>
      </c>
      <c r="F46" s="31" t="s">
        <v>115</v>
      </c>
      <c r="G46" s="31" t="s">
        <v>117</v>
      </c>
      <c r="H46" s="31" t="s">
        <v>6036</v>
      </c>
      <c r="I46" s="31" t="s">
        <v>5994</v>
      </c>
      <c r="J46" s="31"/>
    </row>
    <row r="47" spans="3:12" ht="142.80000000000001" x14ac:dyDescent="0.3">
      <c r="C47" s="31">
        <v>43</v>
      </c>
      <c r="D47" s="31" t="s">
        <v>5703</v>
      </c>
      <c r="E47" s="31">
        <v>2026</v>
      </c>
      <c r="F47" s="31" t="s">
        <v>21</v>
      </c>
      <c r="G47" s="31" t="s">
        <v>23</v>
      </c>
      <c r="H47" s="31" t="s">
        <v>6037</v>
      </c>
      <c r="I47" s="31" t="s">
        <v>5992</v>
      </c>
      <c r="J47" s="31" t="s">
        <v>6017</v>
      </c>
      <c r="L47" s="33" t="s">
        <v>6317</v>
      </c>
    </row>
    <row r="48" spans="3:12" ht="163.19999999999999" hidden="1" x14ac:dyDescent="0.3">
      <c r="C48" s="31">
        <v>44</v>
      </c>
      <c r="D48" s="31" t="s">
        <v>5704</v>
      </c>
      <c r="E48" s="31">
        <v>2026</v>
      </c>
      <c r="F48" s="31" t="s">
        <v>268</v>
      </c>
      <c r="G48" s="31" t="s">
        <v>270</v>
      </c>
      <c r="H48" s="31" t="s">
        <v>6038</v>
      </c>
      <c r="I48" s="31" t="s">
        <v>5994</v>
      </c>
      <c r="J48" s="31"/>
    </row>
    <row r="49" spans="3:12" ht="244.8" hidden="1" x14ac:dyDescent="0.3">
      <c r="C49" s="31">
        <v>45</v>
      </c>
      <c r="D49" s="31" t="s">
        <v>5705</v>
      </c>
      <c r="E49" s="31">
        <v>2026</v>
      </c>
      <c r="F49" s="31" t="s">
        <v>15</v>
      </c>
      <c r="G49" s="31" t="s">
        <v>17</v>
      </c>
      <c r="H49" s="31" t="s">
        <v>6039</v>
      </c>
      <c r="I49" s="31" t="s">
        <v>5994</v>
      </c>
      <c r="J49" s="31"/>
    </row>
    <row r="50" spans="3:12" ht="173.4" x14ac:dyDescent="0.3">
      <c r="C50" s="31">
        <v>46</v>
      </c>
      <c r="D50" s="31" t="s">
        <v>5706</v>
      </c>
      <c r="E50" s="31">
        <v>2026</v>
      </c>
      <c r="F50" s="31" t="s">
        <v>169</v>
      </c>
      <c r="G50" s="31" t="s">
        <v>171</v>
      </c>
      <c r="H50" s="31" t="s">
        <v>6040</v>
      </c>
      <c r="I50" s="31" t="s">
        <v>5992</v>
      </c>
      <c r="J50" s="31" t="s">
        <v>9655</v>
      </c>
    </row>
    <row r="51" spans="3:12" ht="102" x14ac:dyDescent="0.3">
      <c r="C51" s="31">
        <v>47</v>
      </c>
      <c r="D51" s="31" t="s">
        <v>5707</v>
      </c>
      <c r="E51" s="31">
        <v>2026</v>
      </c>
      <c r="F51" s="31" t="s">
        <v>45</v>
      </c>
      <c r="G51" s="31" t="s">
        <v>47</v>
      </c>
      <c r="H51" s="31" t="s">
        <v>6041</v>
      </c>
      <c r="I51" s="31" t="s">
        <v>5992</v>
      </c>
      <c r="J51" s="31" t="s">
        <v>6017</v>
      </c>
      <c r="L51" s="33" t="s">
        <v>6219</v>
      </c>
    </row>
    <row r="52" spans="3:12" ht="122.4" hidden="1" x14ac:dyDescent="0.3">
      <c r="C52" s="31">
        <v>48</v>
      </c>
      <c r="D52" s="31" t="s">
        <v>5708</v>
      </c>
      <c r="E52" s="31">
        <v>2026</v>
      </c>
      <c r="F52" s="31" t="s">
        <v>93</v>
      </c>
      <c r="G52" s="31" t="s">
        <v>95</v>
      </c>
      <c r="H52" s="31" t="s">
        <v>5709</v>
      </c>
      <c r="I52" s="31" t="s">
        <v>5994</v>
      </c>
      <c r="J52" s="31"/>
    </row>
    <row r="53" spans="3:12" ht="102" hidden="1" x14ac:dyDescent="0.3">
      <c r="C53" s="31">
        <v>49</v>
      </c>
      <c r="D53" s="31" t="s">
        <v>5710</v>
      </c>
      <c r="E53" s="31">
        <v>2026</v>
      </c>
      <c r="F53" s="31" t="s">
        <v>81</v>
      </c>
      <c r="G53" s="31" t="s">
        <v>83</v>
      </c>
      <c r="H53" s="31" t="s">
        <v>5711</v>
      </c>
      <c r="I53" s="31" t="s">
        <v>5994</v>
      </c>
      <c r="J53" s="31"/>
    </row>
    <row r="54" spans="3:12" ht="153" x14ac:dyDescent="0.3">
      <c r="C54" s="31">
        <v>50</v>
      </c>
      <c r="D54" s="31" t="s">
        <v>5712</v>
      </c>
      <c r="E54" s="31">
        <v>2026</v>
      </c>
      <c r="F54" s="31" t="s">
        <v>30</v>
      </c>
      <c r="G54" s="31" t="s">
        <v>32</v>
      </c>
      <c r="H54" s="31" t="s">
        <v>6042</v>
      </c>
      <c r="I54" s="31" t="s">
        <v>5992</v>
      </c>
      <c r="J54" s="31" t="s">
        <v>9638</v>
      </c>
      <c r="L54" s="33" t="s">
        <v>6318</v>
      </c>
    </row>
    <row r="55" spans="3:12" ht="142.80000000000001" hidden="1" x14ac:dyDescent="0.3">
      <c r="C55" s="31">
        <v>51</v>
      </c>
      <c r="D55" s="31" t="s">
        <v>5713</v>
      </c>
      <c r="E55" s="31">
        <v>2026</v>
      </c>
      <c r="F55" s="31" t="s">
        <v>30</v>
      </c>
      <c r="G55" s="31" t="s">
        <v>32</v>
      </c>
      <c r="H55" s="31" t="s">
        <v>6043</v>
      </c>
      <c r="I55" s="31" t="s">
        <v>9687</v>
      </c>
      <c r="J55" s="31" t="s">
        <v>9688</v>
      </c>
      <c r="L55" s="33" t="s">
        <v>9690</v>
      </c>
    </row>
    <row r="56" spans="3:12" ht="173.4" hidden="1" x14ac:dyDescent="0.3">
      <c r="C56" s="31">
        <v>52</v>
      </c>
      <c r="D56" s="31" t="s">
        <v>5714</v>
      </c>
      <c r="E56" s="31">
        <v>2026</v>
      </c>
      <c r="F56" s="31" t="s">
        <v>84</v>
      </c>
      <c r="G56" s="31" t="s">
        <v>86</v>
      </c>
      <c r="H56" s="31" t="s">
        <v>6044</v>
      </c>
      <c r="I56" s="31" t="s">
        <v>5994</v>
      </c>
      <c r="J56" s="31"/>
    </row>
    <row r="57" spans="3:12" ht="132.6" x14ac:dyDescent="0.3">
      <c r="C57" s="31">
        <v>53</v>
      </c>
      <c r="D57" s="31" t="s">
        <v>5715</v>
      </c>
      <c r="E57" s="31">
        <v>2026</v>
      </c>
      <c r="F57" s="31" t="s">
        <v>78</v>
      </c>
      <c r="G57" s="31" t="s">
        <v>80</v>
      </c>
      <c r="H57" s="31" t="s">
        <v>6045</v>
      </c>
      <c r="I57" s="31" t="s">
        <v>5992</v>
      </c>
      <c r="J57" s="31" t="s">
        <v>9654</v>
      </c>
      <c r="L57" s="33" t="s">
        <v>6319</v>
      </c>
    </row>
    <row r="58" spans="3:12" ht="142.80000000000001" x14ac:dyDescent="0.3">
      <c r="C58" s="31">
        <v>54</v>
      </c>
      <c r="D58" s="31" t="s">
        <v>5716</v>
      </c>
      <c r="E58" s="31">
        <v>2026</v>
      </c>
      <c r="F58" s="31" t="s">
        <v>5717</v>
      </c>
      <c r="G58" s="31" t="s">
        <v>994</v>
      </c>
      <c r="H58" s="31" t="s">
        <v>6046</v>
      </c>
      <c r="I58" s="31" t="s">
        <v>5992</v>
      </c>
      <c r="J58" s="31" t="s">
        <v>6008</v>
      </c>
      <c r="L58" s="33" t="s">
        <v>6299</v>
      </c>
    </row>
    <row r="59" spans="3:12" ht="102" hidden="1" x14ac:dyDescent="0.3">
      <c r="C59" s="31">
        <v>55</v>
      </c>
      <c r="D59" s="31" t="s">
        <v>5718</v>
      </c>
      <c r="E59" s="31">
        <v>2026</v>
      </c>
      <c r="F59" s="31" t="s">
        <v>160</v>
      </c>
      <c r="G59" s="31" t="s">
        <v>162</v>
      </c>
      <c r="H59" s="31" t="s">
        <v>6047</v>
      </c>
      <c r="I59" s="31" t="s">
        <v>5994</v>
      </c>
      <c r="J59" s="31"/>
    </row>
    <row r="60" spans="3:12" ht="224.4" x14ac:dyDescent="0.3">
      <c r="C60" s="31">
        <v>56</v>
      </c>
      <c r="D60" s="31" t="s">
        <v>5719</v>
      </c>
      <c r="E60" s="31">
        <v>2026</v>
      </c>
      <c r="F60" s="31" t="s">
        <v>57</v>
      </c>
      <c r="G60" s="31" t="s">
        <v>59</v>
      </c>
      <c r="H60" s="31" t="s">
        <v>6048</v>
      </c>
      <c r="I60" s="31" t="s">
        <v>5992</v>
      </c>
      <c r="J60" s="31" t="s">
        <v>10681</v>
      </c>
      <c r="L60" s="33" t="s">
        <v>6320</v>
      </c>
    </row>
    <row r="61" spans="3:12" ht="234.6" x14ac:dyDescent="0.3">
      <c r="C61" s="31">
        <v>57</v>
      </c>
      <c r="D61" s="31" t="s">
        <v>5720</v>
      </c>
      <c r="E61" s="31">
        <v>2026</v>
      </c>
      <c r="F61" s="31" t="s">
        <v>54</v>
      </c>
      <c r="G61" s="31" t="s">
        <v>99</v>
      </c>
      <c r="H61" s="31" t="s">
        <v>6049</v>
      </c>
      <c r="I61" s="31" t="s">
        <v>5992</v>
      </c>
      <c r="J61" s="31" t="s">
        <v>6004</v>
      </c>
      <c r="L61" s="33" t="s">
        <v>6321</v>
      </c>
    </row>
    <row r="62" spans="3:12" ht="275.39999999999998" hidden="1" x14ac:dyDescent="0.3">
      <c r="C62" s="31">
        <v>58</v>
      </c>
      <c r="D62" s="31" t="s">
        <v>5721</v>
      </c>
      <c r="E62" s="31">
        <v>2025</v>
      </c>
      <c r="F62" s="31" t="s">
        <v>5722</v>
      </c>
      <c r="G62" s="31" t="s">
        <v>816</v>
      </c>
      <c r="H62" s="31" t="s">
        <v>6050</v>
      </c>
      <c r="I62" s="31" t="s">
        <v>5994</v>
      </c>
      <c r="J62" s="31"/>
    </row>
    <row r="63" spans="3:12" ht="71.400000000000006" x14ac:dyDescent="0.3">
      <c r="C63" s="31">
        <v>59</v>
      </c>
      <c r="D63" s="31" t="s">
        <v>5723</v>
      </c>
      <c r="E63" s="31">
        <v>2025</v>
      </c>
      <c r="F63" s="31" t="s">
        <v>642</v>
      </c>
      <c r="G63" s="31" t="s">
        <v>644</v>
      </c>
      <c r="H63" s="31" t="s">
        <v>6051</v>
      </c>
      <c r="I63" s="31" t="s">
        <v>5992</v>
      </c>
      <c r="J63" s="31" t="s">
        <v>10681</v>
      </c>
      <c r="L63" s="33" t="s">
        <v>6322</v>
      </c>
    </row>
    <row r="64" spans="3:12" ht="132.6" hidden="1" x14ac:dyDescent="0.3">
      <c r="C64" s="31">
        <v>60</v>
      </c>
      <c r="D64" s="31" t="s">
        <v>5724</v>
      </c>
      <c r="E64" s="31">
        <v>2025</v>
      </c>
      <c r="F64" s="31" t="s">
        <v>460</v>
      </c>
      <c r="G64" s="31" t="s">
        <v>462</v>
      </c>
      <c r="H64" s="31" t="s">
        <v>6052</v>
      </c>
      <c r="I64" s="31" t="s">
        <v>5994</v>
      </c>
      <c r="J64" s="31"/>
    </row>
    <row r="65" spans="3:12" ht="409.6" hidden="1" x14ac:dyDescent="0.3">
      <c r="C65" s="31">
        <v>61</v>
      </c>
      <c r="D65" s="31" t="s">
        <v>5725</v>
      </c>
      <c r="E65" s="31">
        <v>2025</v>
      </c>
      <c r="F65" s="31" t="s">
        <v>241</v>
      </c>
      <c r="G65" s="31" t="s">
        <v>243</v>
      </c>
      <c r="H65" s="31" t="s">
        <v>6053</v>
      </c>
      <c r="I65" s="31" t="s">
        <v>5994</v>
      </c>
      <c r="J65" s="31"/>
    </row>
    <row r="66" spans="3:12" ht="91.8" hidden="1" x14ac:dyDescent="0.3">
      <c r="C66" s="31">
        <v>62</v>
      </c>
      <c r="D66" s="31" t="s">
        <v>5726</v>
      </c>
      <c r="E66" s="31">
        <v>2025</v>
      </c>
      <c r="F66" s="31" t="s">
        <v>564</v>
      </c>
      <c r="G66" s="31" t="s">
        <v>566</v>
      </c>
      <c r="H66" s="31" t="s">
        <v>6054</v>
      </c>
      <c r="I66" s="31" t="s">
        <v>5994</v>
      </c>
      <c r="J66" s="31"/>
    </row>
    <row r="67" spans="3:12" ht="326.39999999999998" hidden="1" x14ac:dyDescent="0.3">
      <c r="C67" s="31">
        <v>63</v>
      </c>
      <c r="D67" s="31" t="s">
        <v>5727</v>
      </c>
      <c r="E67" s="31">
        <v>2025</v>
      </c>
      <c r="F67" s="31" t="s">
        <v>238</v>
      </c>
      <c r="G67" s="31" t="s">
        <v>240</v>
      </c>
      <c r="H67" s="31" t="s">
        <v>6055</v>
      </c>
      <c r="I67" s="31" t="s">
        <v>5994</v>
      </c>
      <c r="J67" s="31"/>
    </row>
    <row r="68" spans="3:12" ht="102" x14ac:dyDescent="0.3">
      <c r="C68" s="31">
        <v>64</v>
      </c>
      <c r="D68" s="31" t="s">
        <v>5728</v>
      </c>
      <c r="E68" s="31">
        <v>2025</v>
      </c>
      <c r="F68" s="31" t="s">
        <v>406</v>
      </c>
      <c r="G68" s="31" t="s">
        <v>408</v>
      </c>
      <c r="H68" s="31" t="s">
        <v>6056</v>
      </c>
      <c r="I68" s="31" t="s">
        <v>5992</v>
      </c>
      <c r="J68" s="31" t="s">
        <v>9655</v>
      </c>
      <c r="L68" s="33" t="s">
        <v>6323</v>
      </c>
    </row>
    <row r="69" spans="3:12" ht="214.2" hidden="1" x14ac:dyDescent="0.3">
      <c r="C69" s="31">
        <v>65</v>
      </c>
      <c r="D69" s="31" t="s">
        <v>5729</v>
      </c>
      <c r="E69" s="31">
        <v>2025</v>
      </c>
      <c r="F69" s="31" t="s">
        <v>469</v>
      </c>
      <c r="G69" s="31" t="s">
        <v>471</v>
      </c>
      <c r="H69" s="31" t="s">
        <v>6057</v>
      </c>
      <c r="I69" s="31" t="s">
        <v>5994</v>
      </c>
      <c r="J69" s="31"/>
    </row>
    <row r="70" spans="3:12" ht="285.60000000000002" x14ac:dyDescent="0.3">
      <c r="C70" s="31">
        <v>66</v>
      </c>
      <c r="D70" s="31" t="s">
        <v>5730</v>
      </c>
      <c r="E70" s="31">
        <v>2025</v>
      </c>
      <c r="F70" s="31" t="s">
        <v>681</v>
      </c>
      <c r="G70" s="31" t="s">
        <v>683</v>
      </c>
      <c r="H70" s="31" t="s">
        <v>6058</v>
      </c>
      <c r="I70" s="31" t="s">
        <v>5992</v>
      </c>
      <c r="J70" s="31" t="s">
        <v>9654</v>
      </c>
      <c r="L70" s="33" t="s">
        <v>6324</v>
      </c>
    </row>
    <row r="71" spans="3:12" ht="224.4" hidden="1" x14ac:dyDescent="0.3">
      <c r="C71" s="31">
        <v>67</v>
      </c>
      <c r="D71" s="31" t="s">
        <v>5731</v>
      </c>
      <c r="E71" s="31">
        <v>2025</v>
      </c>
      <c r="F71" s="31" t="s">
        <v>193</v>
      </c>
      <c r="G71" s="31" t="s">
        <v>195</v>
      </c>
      <c r="H71" s="31" t="s">
        <v>6059</v>
      </c>
      <c r="I71" s="31" t="s">
        <v>5994</v>
      </c>
      <c r="J71" s="31"/>
    </row>
    <row r="72" spans="3:12" ht="91.8" hidden="1" x14ac:dyDescent="0.3">
      <c r="C72" s="31">
        <v>68</v>
      </c>
      <c r="D72" s="31" t="s">
        <v>5732</v>
      </c>
      <c r="E72" s="31">
        <v>2025</v>
      </c>
      <c r="F72" s="31" t="s">
        <v>5733</v>
      </c>
      <c r="G72" s="31" t="s">
        <v>776</v>
      </c>
      <c r="H72" s="31" t="s">
        <v>6060</v>
      </c>
      <c r="I72" s="31" t="s">
        <v>5994</v>
      </c>
      <c r="J72" s="31"/>
    </row>
    <row r="73" spans="3:12" ht="91.8" x14ac:dyDescent="0.3">
      <c r="C73" s="31">
        <v>69</v>
      </c>
      <c r="D73" s="31" t="s">
        <v>5734</v>
      </c>
      <c r="E73" s="31">
        <v>2025</v>
      </c>
      <c r="F73" s="31" t="s">
        <v>549</v>
      </c>
      <c r="G73" s="31" t="s">
        <v>551</v>
      </c>
      <c r="H73" s="31" t="s">
        <v>6061</v>
      </c>
      <c r="I73" s="31" t="s">
        <v>5992</v>
      </c>
      <c r="J73" s="31" t="s">
        <v>9654</v>
      </c>
      <c r="L73" s="33" t="s">
        <v>6325</v>
      </c>
    </row>
    <row r="74" spans="3:12" ht="132.6" hidden="1" x14ac:dyDescent="0.3">
      <c r="C74" s="31">
        <v>70</v>
      </c>
      <c r="D74" s="31" t="s">
        <v>5735</v>
      </c>
      <c r="E74" s="31">
        <v>2025</v>
      </c>
      <c r="F74" s="31" t="s">
        <v>259</v>
      </c>
      <c r="G74" s="31" t="s">
        <v>261</v>
      </c>
      <c r="H74" s="31" t="s">
        <v>6062</v>
      </c>
      <c r="I74" s="31" t="s">
        <v>5994</v>
      </c>
      <c r="J74" s="31"/>
    </row>
    <row r="75" spans="3:12" ht="61.2" x14ac:dyDescent="0.3">
      <c r="C75" s="31">
        <v>71</v>
      </c>
      <c r="D75" s="31" t="s">
        <v>5736</v>
      </c>
      <c r="E75" s="31">
        <v>2025</v>
      </c>
      <c r="F75" s="31" t="s">
        <v>690</v>
      </c>
      <c r="G75" s="31" t="s">
        <v>692</v>
      </c>
      <c r="H75" s="31" t="s">
        <v>6063</v>
      </c>
      <c r="I75" s="31" t="s">
        <v>5992</v>
      </c>
      <c r="J75" s="31" t="s">
        <v>6008</v>
      </c>
      <c r="L75" s="33" t="s">
        <v>6219</v>
      </c>
    </row>
    <row r="76" spans="3:12" ht="295.8" x14ac:dyDescent="0.3">
      <c r="C76" s="31">
        <v>72</v>
      </c>
      <c r="D76" s="31" t="s">
        <v>5737</v>
      </c>
      <c r="E76" s="31">
        <v>2025</v>
      </c>
      <c r="F76" s="31" t="s">
        <v>588</v>
      </c>
      <c r="G76" s="31" t="s">
        <v>590</v>
      </c>
      <c r="H76" s="31" t="s">
        <v>6064</v>
      </c>
      <c r="I76" s="31" t="s">
        <v>5992</v>
      </c>
      <c r="J76" s="31" t="s">
        <v>9654</v>
      </c>
      <c r="L76" s="33" t="s">
        <v>6326</v>
      </c>
    </row>
    <row r="77" spans="3:12" ht="193.8" hidden="1" x14ac:dyDescent="0.3">
      <c r="C77" s="31">
        <v>73</v>
      </c>
      <c r="D77" s="31" t="s">
        <v>5738</v>
      </c>
      <c r="E77" s="31">
        <v>2025</v>
      </c>
      <c r="F77" s="31" t="s">
        <v>720</v>
      </c>
      <c r="G77" s="31" t="s">
        <v>722</v>
      </c>
      <c r="H77" s="31" t="s">
        <v>6065</v>
      </c>
      <c r="I77" s="31" t="s">
        <v>5994</v>
      </c>
      <c r="J77" s="31"/>
    </row>
    <row r="78" spans="3:12" ht="122.4" hidden="1" x14ac:dyDescent="0.3">
      <c r="C78" s="31">
        <v>74</v>
      </c>
      <c r="D78" s="31" t="s">
        <v>5739</v>
      </c>
      <c r="E78" s="31">
        <v>2025</v>
      </c>
      <c r="F78" s="31" t="s">
        <v>501</v>
      </c>
      <c r="G78" s="31" t="s">
        <v>503</v>
      </c>
      <c r="H78" s="31" t="s">
        <v>6066</v>
      </c>
      <c r="I78" s="31" t="s">
        <v>5994</v>
      </c>
      <c r="J78" s="31"/>
    </row>
    <row r="79" spans="3:12" ht="153" hidden="1" x14ac:dyDescent="0.3">
      <c r="C79" s="31">
        <v>75</v>
      </c>
      <c r="D79" s="31" t="s">
        <v>5740</v>
      </c>
      <c r="E79" s="31">
        <v>2025</v>
      </c>
      <c r="F79" s="31" t="s">
        <v>669</v>
      </c>
      <c r="G79" s="31" t="s">
        <v>671</v>
      </c>
      <c r="H79" s="31" t="s">
        <v>6067</v>
      </c>
      <c r="I79" s="31" t="s">
        <v>5994</v>
      </c>
      <c r="J79" s="31"/>
    </row>
    <row r="80" spans="3:12" ht="173.4" x14ac:dyDescent="0.3">
      <c r="C80" s="31">
        <v>76</v>
      </c>
      <c r="D80" s="31" t="s">
        <v>5741</v>
      </c>
      <c r="E80" s="31">
        <v>2025</v>
      </c>
      <c r="F80" s="31" t="s">
        <v>343</v>
      </c>
      <c r="G80" s="31" t="s">
        <v>878</v>
      </c>
      <c r="H80" s="31" t="s">
        <v>6068</v>
      </c>
      <c r="I80" s="31" t="s">
        <v>5992</v>
      </c>
      <c r="J80" s="31" t="s">
        <v>9696</v>
      </c>
      <c r="L80" s="33" t="s">
        <v>9697</v>
      </c>
    </row>
    <row r="81" spans="3:12" ht="224.4" hidden="1" x14ac:dyDescent="0.3">
      <c r="C81" s="31">
        <v>77</v>
      </c>
      <c r="D81" s="31" t="s">
        <v>5742</v>
      </c>
      <c r="E81" s="31">
        <v>2025</v>
      </c>
      <c r="F81" s="31" t="s">
        <v>409</v>
      </c>
      <c r="G81" s="31" t="s">
        <v>411</v>
      </c>
      <c r="H81" s="31" t="s">
        <v>6069</v>
      </c>
      <c r="I81" s="31" t="s">
        <v>5994</v>
      </c>
      <c r="J81" s="31"/>
    </row>
    <row r="82" spans="3:12" ht="112.2" hidden="1" x14ac:dyDescent="0.3">
      <c r="C82" s="31">
        <v>78</v>
      </c>
      <c r="D82" s="31" t="s">
        <v>5743</v>
      </c>
      <c r="E82" s="31">
        <v>2025</v>
      </c>
      <c r="F82" s="31" t="s">
        <v>244</v>
      </c>
      <c r="G82" s="31" t="s">
        <v>246</v>
      </c>
      <c r="H82" s="31" t="s">
        <v>6070</v>
      </c>
      <c r="I82" s="31" t="s">
        <v>5994</v>
      </c>
      <c r="J82" s="31"/>
    </row>
    <row r="83" spans="3:12" ht="81.599999999999994" x14ac:dyDescent="0.3">
      <c r="C83" s="31">
        <v>79</v>
      </c>
      <c r="D83" s="31" t="s">
        <v>5744</v>
      </c>
      <c r="E83" s="31">
        <v>2025</v>
      </c>
      <c r="F83" s="31" t="s">
        <v>540</v>
      </c>
      <c r="G83" s="31" t="s">
        <v>542</v>
      </c>
      <c r="H83" s="31" t="s">
        <v>6071</v>
      </c>
      <c r="I83" s="31" t="s">
        <v>5992</v>
      </c>
      <c r="J83" s="31" t="s">
        <v>6008</v>
      </c>
      <c r="L83" s="33" t="s">
        <v>6299</v>
      </c>
    </row>
    <row r="84" spans="3:12" ht="122.4" hidden="1" x14ac:dyDescent="0.3">
      <c r="C84" s="31">
        <v>80</v>
      </c>
      <c r="D84" s="31" t="s">
        <v>5745</v>
      </c>
      <c r="E84" s="31">
        <v>2025</v>
      </c>
      <c r="F84" s="31" t="s">
        <v>481</v>
      </c>
      <c r="G84" s="31" t="s">
        <v>483</v>
      </c>
      <c r="H84" s="31" t="s">
        <v>6072</v>
      </c>
      <c r="I84" s="31" t="s">
        <v>5994</v>
      </c>
      <c r="J84" s="31"/>
    </row>
    <row r="85" spans="3:12" ht="193.8" hidden="1" x14ac:dyDescent="0.3">
      <c r="C85" s="31">
        <v>81</v>
      </c>
      <c r="D85" s="31" t="s">
        <v>5746</v>
      </c>
      <c r="E85" s="31">
        <v>2025</v>
      </c>
      <c r="F85" s="31" t="s">
        <v>63</v>
      </c>
      <c r="G85" s="31" t="s">
        <v>65</v>
      </c>
      <c r="H85" s="31" t="s">
        <v>6073</v>
      </c>
      <c r="I85" s="31" t="s">
        <v>5994</v>
      </c>
      <c r="J85" s="31"/>
    </row>
    <row r="86" spans="3:12" ht="132.6" x14ac:dyDescent="0.3">
      <c r="C86" s="31">
        <v>82</v>
      </c>
      <c r="D86" s="31" t="s">
        <v>5747</v>
      </c>
      <c r="E86" s="31">
        <v>2025</v>
      </c>
      <c r="F86" s="31" t="s">
        <v>325</v>
      </c>
      <c r="G86" s="31" t="s">
        <v>327</v>
      </c>
      <c r="H86" s="31" t="s">
        <v>6074</v>
      </c>
      <c r="I86" s="31" t="s">
        <v>5992</v>
      </c>
      <c r="J86" s="31" t="s">
        <v>6004</v>
      </c>
      <c r="L86" s="33" t="s">
        <v>6327</v>
      </c>
    </row>
    <row r="87" spans="3:12" ht="224.4" hidden="1" x14ac:dyDescent="0.3">
      <c r="C87" s="31">
        <v>83</v>
      </c>
      <c r="D87" s="31" t="s">
        <v>5748</v>
      </c>
      <c r="E87" s="31">
        <v>2025</v>
      </c>
      <c r="F87" s="31" t="s">
        <v>5749</v>
      </c>
      <c r="G87" s="31" t="s">
        <v>960</v>
      </c>
      <c r="H87" s="31" t="s">
        <v>6075</v>
      </c>
      <c r="I87" s="31" t="s">
        <v>5994</v>
      </c>
      <c r="J87" s="31"/>
    </row>
    <row r="88" spans="3:12" ht="285.60000000000002" hidden="1" x14ac:dyDescent="0.3">
      <c r="C88" s="31">
        <v>84</v>
      </c>
      <c r="D88" s="31" t="s">
        <v>5750</v>
      </c>
      <c r="E88" s="31">
        <v>2025</v>
      </c>
      <c r="F88" s="31" t="s">
        <v>289</v>
      </c>
      <c r="G88" s="31" t="s">
        <v>291</v>
      </c>
      <c r="H88" s="31" t="s">
        <v>6076</v>
      </c>
      <c r="I88" s="31" t="s">
        <v>5994</v>
      </c>
      <c r="J88" s="31"/>
    </row>
    <row r="89" spans="3:12" ht="183.6" hidden="1" x14ac:dyDescent="0.3">
      <c r="C89" s="31">
        <v>85</v>
      </c>
      <c r="D89" s="31" t="s">
        <v>5751</v>
      </c>
      <c r="E89" s="31">
        <v>2025</v>
      </c>
      <c r="F89" s="31" t="s">
        <v>277</v>
      </c>
      <c r="G89" s="31" t="s">
        <v>279</v>
      </c>
      <c r="H89" s="31" t="s">
        <v>6077</v>
      </c>
      <c r="I89" s="31" t="s">
        <v>5994</v>
      </c>
      <c r="J89" s="31"/>
    </row>
    <row r="90" spans="3:12" ht="204" hidden="1" x14ac:dyDescent="0.3">
      <c r="C90" s="31">
        <v>86</v>
      </c>
      <c r="D90" s="31" t="s">
        <v>5752</v>
      </c>
      <c r="E90" s="31">
        <v>2025</v>
      </c>
      <c r="F90" s="31" t="s">
        <v>400</v>
      </c>
      <c r="G90" s="31" t="s">
        <v>5753</v>
      </c>
      <c r="H90" s="31" t="s">
        <v>6078</v>
      </c>
      <c r="I90" s="31" t="s">
        <v>5994</v>
      </c>
      <c r="J90" s="31"/>
    </row>
    <row r="91" spans="3:12" ht="204" x14ac:dyDescent="0.3">
      <c r="C91" s="31">
        <v>87</v>
      </c>
      <c r="D91" s="31" t="s">
        <v>5754</v>
      </c>
      <c r="E91" s="31">
        <v>2025</v>
      </c>
      <c r="F91" s="31" t="s">
        <v>597</v>
      </c>
      <c r="G91" s="31" t="s">
        <v>599</v>
      </c>
      <c r="H91" s="31" t="s">
        <v>6079</v>
      </c>
      <c r="I91" s="31" t="s">
        <v>5992</v>
      </c>
      <c r="J91" s="31" t="s">
        <v>10681</v>
      </c>
      <c r="L91" s="33" t="s">
        <v>6328</v>
      </c>
    </row>
    <row r="92" spans="3:12" ht="163.19999999999999" x14ac:dyDescent="0.3">
      <c r="C92" s="31">
        <v>88</v>
      </c>
      <c r="D92" s="31" t="s">
        <v>5755</v>
      </c>
      <c r="E92" s="31">
        <v>2025</v>
      </c>
      <c r="F92" s="31" t="s">
        <v>334</v>
      </c>
      <c r="G92" s="31" t="s">
        <v>336</v>
      </c>
      <c r="H92" s="31" t="s">
        <v>6080</v>
      </c>
      <c r="I92" s="31" t="s">
        <v>5992</v>
      </c>
      <c r="J92" s="31" t="s">
        <v>9654</v>
      </c>
      <c r="L92" s="33" t="s">
        <v>6325</v>
      </c>
    </row>
    <row r="93" spans="3:12" ht="112.2" x14ac:dyDescent="0.3">
      <c r="C93" s="31">
        <v>89</v>
      </c>
      <c r="D93" s="31" t="s">
        <v>5756</v>
      </c>
      <c r="E93" s="31">
        <v>2025</v>
      </c>
      <c r="F93" s="31" t="s">
        <v>944</v>
      </c>
      <c r="G93" s="31" t="s">
        <v>946</v>
      </c>
      <c r="H93" s="31" t="s">
        <v>6081</v>
      </c>
      <c r="I93" s="31" t="s">
        <v>5992</v>
      </c>
      <c r="J93" s="31" t="s">
        <v>10681</v>
      </c>
      <c r="L93" s="33" t="s">
        <v>6329</v>
      </c>
    </row>
    <row r="94" spans="3:12" ht="122.4" hidden="1" x14ac:dyDescent="0.3">
      <c r="C94" s="31">
        <v>90</v>
      </c>
      <c r="D94" s="31" t="s">
        <v>5757</v>
      </c>
      <c r="E94" s="31">
        <v>2025</v>
      </c>
      <c r="F94" s="31" t="s">
        <v>247</v>
      </c>
      <c r="G94" s="31" t="s">
        <v>249</v>
      </c>
      <c r="H94" s="31" t="s">
        <v>6082</v>
      </c>
      <c r="I94" s="31" t="s">
        <v>5994</v>
      </c>
      <c r="J94" s="31"/>
    </row>
    <row r="95" spans="3:12" ht="163.19999999999999" x14ac:dyDescent="0.3">
      <c r="C95" s="31">
        <v>91</v>
      </c>
      <c r="D95" s="31" t="s">
        <v>5758</v>
      </c>
      <c r="E95" s="31">
        <v>2025</v>
      </c>
      <c r="F95" s="31" t="s">
        <v>765</v>
      </c>
      <c r="G95" s="31" t="s">
        <v>767</v>
      </c>
      <c r="H95" s="31" t="s">
        <v>6083</v>
      </c>
      <c r="I95" s="31" t="s">
        <v>5992</v>
      </c>
      <c r="J95" s="31" t="s">
        <v>9654</v>
      </c>
      <c r="L95" s="33" t="s">
        <v>6330</v>
      </c>
    </row>
    <row r="96" spans="3:12" ht="122.4" hidden="1" x14ac:dyDescent="0.3">
      <c r="C96" s="31">
        <v>92</v>
      </c>
      <c r="D96" s="31" t="s">
        <v>5759</v>
      </c>
      <c r="E96" s="31">
        <v>2025</v>
      </c>
      <c r="F96" s="31" t="s">
        <v>448</v>
      </c>
      <c r="G96" s="31" t="s">
        <v>450</v>
      </c>
      <c r="H96" s="31" t="s">
        <v>6084</v>
      </c>
      <c r="I96" s="31" t="s">
        <v>5994</v>
      </c>
      <c r="J96" s="31"/>
    </row>
    <row r="97" spans="3:12" ht="91.8" hidden="1" x14ac:dyDescent="0.3">
      <c r="C97" s="31">
        <v>93</v>
      </c>
      <c r="D97" s="31" t="s">
        <v>5760</v>
      </c>
      <c r="E97" s="31">
        <v>2025</v>
      </c>
      <c r="F97" s="31" t="s">
        <v>594</v>
      </c>
      <c r="G97" s="31" t="s">
        <v>596</v>
      </c>
      <c r="H97" s="31" t="s">
        <v>6085</v>
      </c>
      <c r="I97" s="31" t="s">
        <v>5994</v>
      </c>
      <c r="J97" s="31"/>
    </row>
    <row r="98" spans="3:12" ht="193.8" hidden="1" x14ac:dyDescent="0.3">
      <c r="C98" s="31">
        <v>94</v>
      </c>
      <c r="D98" s="31" t="s">
        <v>5761</v>
      </c>
      <c r="E98" s="31">
        <v>2025</v>
      </c>
      <c r="F98" s="31" t="s">
        <v>421</v>
      </c>
      <c r="G98" s="31" t="s">
        <v>849</v>
      </c>
      <c r="H98" s="31" t="s">
        <v>6086</v>
      </c>
      <c r="I98" s="31" t="s">
        <v>5994</v>
      </c>
      <c r="J98" s="31"/>
    </row>
    <row r="99" spans="3:12" ht="153" hidden="1" x14ac:dyDescent="0.3">
      <c r="C99" s="31">
        <v>95</v>
      </c>
      <c r="D99" s="31" t="s">
        <v>5762</v>
      </c>
      <c r="E99" s="31">
        <v>2025</v>
      </c>
      <c r="F99" s="31" t="s">
        <v>636</v>
      </c>
      <c r="G99" s="31" t="s">
        <v>638</v>
      </c>
      <c r="H99" s="31" t="s">
        <v>6087</v>
      </c>
      <c r="I99" s="31" t="s">
        <v>5994</v>
      </c>
      <c r="J99" s="31"/>
    </row>
    <row r="100" spans="3:12" ht="153" hidden="1" x14ac:dyDescent="0.3">
      <c r="C100" s="31">
        <v>96</v>
      </c>
      <c r="D100" s="31" t="s">
        <v>5763</v>
      </c>
      <c r="E100" s="31">
        <v>2025</v>
      </c>
      <c r="F100" s="31" t="s">
        <v>391</v>
      </c>
      <c r="G100" s="31" t="s">
        <v>393</v>
      </c>
      <c r="H100" s="31" t="s">
        <v>6088</v>
      </c>
      <c r="I100" s="31" t="s">
        <v>5994</v>
      </c>
      <c r="J100" s="31"/>
    </row>
    <row r="101" spans="3:12" ht="153" x14ac:dyDescent="0.3">
      <c r="C101" s="31">
        <v>97</v>
      </c>
      <c r="D101" s="31" t="s">
        <v>5764</v>
      </c>
      <c r="E101" s="31">
        <v>2025</v>
      </c>
      <c r="F101" s="31" t="s">
        <v>624</v>
      </c>
      <c r="G101" s="31" t="s">
        <v>626</v>
      </c>
      <c r="H101" s="31" t="s">
        <v>6089</v>
      </c>
      <c r="I101" s="31" t="s">
        <v>5992</v>
      </c>
      <c r="J101" s="31" t="s">
        <v>6008</v>
      </c>
    </row>
    <row r="102" spans="3:12" ht="244.8" hidden="1" x14ac:dyDescent="0.3">
      <c r="C102" s="31">
        <v>98</v>
      </c>
      <c r="D102" s="31" t="s">
        <v>5765</v>
      </c>
      <c r="E102" s="31">
        <v>2025</v>
      </c>
      <c r="F102" s="31" t="s">
        <v>654</v>
      </c>
      <c r="G102" s="31" t="s">
        <v>656</v>
      </c>
      <c r="H102" s="31" t="s">
        <v>6090</v>
      </c>
      <c r="I102" s="31" t="s">
        <v>5994</v>
      </c>
      <c r="J102" s="31"/>
    </row>
    <row r="103" spans="3:12" ht="193.8" hidden="1" x14ac:dyDescent="0.3">
      <c r="C103" s="31">
        <v>99</v>
      </c>
      <c r="D103" s="31" t="s">
        <v>5766</v>
      </c>
      <c r="E103" s="31">
        <v>2025</v>
      </c>
      <c r="F103" s="31" t="s">
        <v>842</v>
      </c>
      <c r="G103" s="31" t="s">
        <v>844</v>
      </c>
      <c r="H103" s="31" t="s">
        <v>6091</v>
      </c>
      <c r="I103" s="31" t="s">
        <v>9687</v>
      </c>
      <c r="J103" s="31" t="s">
        <v>9688</v>
      </c>
      <c r="L103" s="33" t="s">
        <v>9689</v>
      </c>
    </row>
    <row r="104" spans="3:12" ht="214.2" x14ac:dyDescent="0.3">
      <c r="C104" s="31">
        <v>100</v>
      </c>
      <c r="D104" s="31" t="s">
        <v>5767</v>
      </c>
      <c r="E104" s="31">
        <v>2025</v>
      </c>
      <c r="F104" s="31" t="s">
        <v>418</v>
      </c>
      <c r="G104" s="31" t="s">
        <v>420</v>
      </c>
      <c r="H104" s="31" t="s">
        <v>6092</v>
      </c>
      <c r="I104" s="31" t="s">
        <v>5992</v>
      </c>
      <c r="J104" s="31" t="s">
        <v>9654</v>
      </c>
      <c r="L104" s="33" t="s">
        <v>6306</v>
      </c>
    </row>
    <row r="105" spans="3:12" ht="81.599999999999994" x14ac:dyDescent="0.3">
      <c r="C105" s="31">
        <v>101</v>
      </c>
      <c r="D105" s="31" t="s">
        <v>5768</v>
      </c>
      <c r="E105" s="31">
        <v>2025</v>
      </c>
      <c r="F105" s="31" t="s">
        <v>639</v>
      </c>
      <c r="G105" s="31" t="s">
        <v>641</v>
      </c>
      <c r="H105" s="31" t="s">
        <v>6093</v>
      </c>
      <c r="I105" s="31" t="s">
        <v>5992</v>
      </c>
      <c r="J105" s="31" t="s">
        <v>9654</v>
      </c>
      <c r="L105" s="33" t="s">
        <v>6307</v>
      </c>
    </row>
    <row r="106" spans="3:12" ht="255" x14ac:dyDescent="0.3">
      <c r="C106" s="31">
        <v>102</v>
      </c>
      <c r="D106" s="31" t="s">
        <v>5769</v>
      </c>
      <c r="E106" s="31">
        <v>2025</v>
      </c>
      <c r="F106" s="31" t="s">
        <v>430</v>
      </c>
      <c r="G106" s="31" t="s">
        <v>432</v>
      </c>
      <c r="H106" s="31" t="s">
        <v>6094</v>
      </c>
      <c r="I106" s="31" t="s">
        <v>5992</v>
      </c>
      <c r="J106" s="31" t="s">
        <v>9654</v>
      </c>
      <c r="L106" s="33" t="s">
        <v>6308</v>
      </c>
    </row>
    <row r="107" spans="3:12" ht="285.60000000000002" x14ac:dyDescent="0.3">
      <c r="C107" s="31">
        <v>103</v>
      </c>
      <c r="D107" s="31" t="s">
        <v>5770</v>
      </c>
      <c r="E107" s="31">
        <v>2025</v>
      </c>
      <c r="F107" s="31" t="s">
        <v>151</v>
      </c>
      <c r="G107" s="31" t="s">
        <v>153</v>
      </c>
      <c r="H107" s="31" t="s">
        <v>6095</v>
      </c>
      <c r="I107" s="31" t="s">
        <v>5992</v>
      </c>
      <c r="J107" s="31" t="s">
        <v>10682</v>
      </c>
      <c r="L107" s="33" t="s">
        <v>6303</v>
      </c>
    </row>
    <row r="108" spans="3:12" ht="91.8" hidden="1" x14ac:dyDescent="0.3">
      <c r="C108" s="31">
        <v>104</v>
      </c>
      <c r="D108" s="31" t="s">
        <v>5771</v>
      </c>
      <c r="E108" s="31">
        <v>2025</v>
      </c>
      <c r="F108" s="31" t="s">
        <v>208</v>
      </c>
      <c r="G108" s="31" t="s">
        <v>210</v>
      </c>
      <c r="H108" s="31" t="s">
        <v>6096</v>
      </c>
      <c r="I108" s="31" t="s">
        <v>5994</v>
      </c>
      <c r="J108" s="31"/>
    </row>
    <row r="109" spans="3:12" ht="173.4" hidden="1" x14ac:dyDescent="0.3">
      <c r="C109" s="31">
        <v>105</v>
      </c>
      <c r="D109" s="31" t="s">
        <v>5772</v>
      </c>
      <c r="E109" s="31">
        <v>2025</v>
      </c>
      <c r="F109" s="31" t="s">
        <v>175</v>
      </c>
      <c r="G109" s="31" t="s">
        <v>177</v>
      </c>
      <c r="H109" s="31" t="s">
        <v>6097</v>
      </c>
      <c r="I109" s="31" t="s">
        <v>5994</v>
      </c>
      <c r="J109" s="31"/>
    </row>
    <row r="110" spans="3:12" ht="71.400000000000006" hidden="1" x14ac:dyDescent="0.3">
      <c r="C110" s="31">
        <v>106</v>
      </c>
      <c r="D110" s="31" t="s">
        <v>5773</v>
      </c>
      <c r="E110" s="31">
        <v>2025</v>
      </c>
      <c r="F110" s="31" t="s">
        <v>463</v>
      </c>
      <c r="G110" s="31" t="s">
        <v>465</v>
      </c>
      <c r="H110" s="31" t="s">
        <v>6098</v>
      </c>
      <c r="I110" s="31" t="s">
        <v>5994</v>
      </c>
      <c r="J110" s="31"/>
    </row>
    <row r="111" spans="3:12" ht="244.8" hidden="1" x14ac:dyDescent="0.3">
      <c r="C111" s="31">
        <v>107</v>
      </c>
      <c r="D111" s="31" t="s">
        <v>5774</v>
      </c>
      <c r="E111" s="31">
        <v>2025</v>
      </c>
      <c r="F111" s="31" t="s">
        <v>424</v>
      </c>
      <c r="G111" s="31" t="s">
        <v>426</v>
      </c>
      <c r="H111" s="31" t="s">
        <v>6099</v>
      </c>
      <c r="I111" s="31" t="s">
        <v>5994</v>
      </c>
      <c r="J111" s="31"/>
    </row>
    <row r="112" spans="3:12" ht="173.4" hidden="1" x14ac:dyDescent="0.3">
      <c r="C112" s="31">
        <v>108</v>
      </c>
      <c r="D112" s="31" t="s">
        <v>5775</v>
      </c>
      <c r="E112" s="31">
        <v>2025</v>
      </c>
      <c r="F112" s="31" t="s">
        <v>457</v>
      </c>
      <c r="G112" s="31" t="s">
        <v>459</v>
      </c>
      <c r="H112" s="31" t="s">
        <v>6100</v>
      </c>
      <c r="I112" s="31" t="s">
        <v>5994</v>
      </c>
      <c r="J112" s="31"/>
    </row>
    <row r="113" spans="3:12" ht="112.2" hidden="1" x14ac:dyDescent="0.3">
      <c r="C113" s="31">
        <v>109</v>
      </c>
      <c r="D113" s="31" t="s">
        <v>5776</v>
      </c>
      <c r="E113" s="31">
        <v>2025</v>
      </c>
      <c r="F113" s="31" t="s">
        <v>633</v>
      </c>
      <c r="G113" s="31" t="s">
        <v>635</v>
      </c>
      <c r="H113" s="31" t="s">
        <v>6101</v>
      </c>
      <c r="I113" s="31" t="s">
        <v>5994</v>
      </c>
      <c r="J113" s="31"/>
    </row>
    <row r="114" spans="3:12" ht="234.6" hidden="1" x14ac:dyDescent="0.3">
      <c r="C114" s="31">
        <v>110</v>
      </c>
      <c r="D114" s="31" t="s">
        <v>5777</v>
      </c>
      <c r="E114" s="31">
        <v>2025</v>
      </c>
      <c r="F114" s="31" t="s">
        <v>66</v>
      </c>
      <c r="G114" s="31" t="s">
        <v>68</v>
      </c>
      <c r="H114" s="31" t="s">
        <v>6102</v>
      </c>
      <c r="I114" s="31" t="s">
        <v>5994</v>
      </c>
      <c r="J114" s="31"/>
    </row>
    <row r="115" spans="3:12" ht="163.19999999999999" hidden="1" x14ac:dyDescent="0.3">
      <c r="C115" s="31">
        <v>111</v>
      </c>
      <c r="D115" s="31" t="s">
        <v>5778</v>
      </c>
      <c r="E115" s="31">
        <v>2025</v>
      </c>
      <c r="F115" s="31" t="s">
        <v>5779</v>
      </c>
      <c r="G115" s="31" t="s">
        <v>891</v>
      </c>
      <c r="H115" s="31" t="s">
        <v>6103</v>
      </c>
      <c r="I115" s="31" t="s">
        <v>5994</v>
      </c>
      <c r="J115" s="31"/>
    </row>
    <row r="116" spans="3:12" ht="112.2" hidden="1" x14ac:dyDescent="0.3">
      <c r="C116" s="31">
        <v>112</v>
      </c>
      <c r="D116" s="31" t="s">
        <v>5780</v>
      </c>
      <c r="E116" s="31">
        <v>2025</v>
      </c>
      <c r="F116" s="31" t="s">
        <v>475</v>
      </c>
      <c r="G116" s="31" t="s">
        <v>477</v>
      </c>
      <c r="H116" s="31" t="s">
        <v>6104</v>
      </c>
      <c r="I116" s="31" t="s">
        <v>5994</v>
      </c>
      <c r="J116" s="31"/>
    </row>
    <row r="117" spans="3:12" ht="102" x14ac:dyDescent="0.3">
      <c r="C117" s="31">
        <v>113</v>
      </c>
      <c r="D117" s="31" t="s">
        <v>5781</v>
      </c>
      <c r="E117" s="31">
        <v>2025</v>
      </c>
      <c r="F117" s="31" t="s">
        <v>615</v>
      </c>
      <c r="G117" s="31" t="s">
        <v>617</v>
      </c>
      <c r="H117" s="31" t="s">
        <v>6105</v>
      </c>
      <c r="I117" s="31" t="s">
        <v>5992</v>
      </c>
      <c r="J117" s="31" t="s">
        <v>9638</v>
      </c>
      <c r="L117" s="33" t="s">
        <v>6293</v>
      </c>
    </row>
    <row r="118" spans="3:12" ht="244.8" x14ac:dyDescent="0.3">
      <c r="C118" s="31">
        <v>114</v>
      </c>
      <c r="D118" s="31" t="s">
        <v>5782</v>
      </c>
      <c r="E118" s="31">
        <v>2025</v>
      </c>
      <c r="F118" s="31" t="s">
        <v>235</v>
      </c>
      <c r="G118" s="31" t="s">
        <v>237</v>
      </c>
      <c r="H118" s="31" t="s">
        <v>6106</v>
      </c>
      <c r="I118" s="31" t="s">
        <v>5992</v>
      </c>
      <c r="J118" s="31" t="s">
        <v>9638</v>
      </c>
      <c r="L118" s="33" t="s">
        <v>6304</v>
      </c>
    </row>
    <row r="119" spans="3:12" ht="71.400000000000006" x14ac:dyDescent="0.3">
      <c r="C119" s="31">
        <v>115</v>
      </c>
      <c r="D119" s="31" t="s">
        <v>5783</v>
      </c>
      <c r="E119" s="31">
        <v>2025</v>
      </c>
      <c r="F119" s="31" t="s">
        <v>412</v>
      </c>
      <c r="G119" s="31" t="s">
        <v>414</v>
      </c>
      <c r="H119" s="31" t="s">
        <v>6107</v>
      </c>
      <c r="I119" s="31" t="s">
        <v>5992</v>
      </c>
      <c r="J119" s="31" t="s">
        <v>10681</v>
      </c>
      <c r="L119" s="33" t="s">
        <v>6305</v>
      </c>
    </row>
    <row r="120" spans="3:12" ht="173.4" x14ac:dyDescent="0.3">
      <c r="C120" s="31">
        <v>116</v>
      </c>
      <c r="D120" s="31" t="s">
        <v>5784</v>
      </c>
      <c r="E120" s="31">
        <v>2025</v>
      </c>
      <c r="F120" s="31" t="s">
        <v>136</v>
      </c>
      <c r="G120" s="31" t="s">
        <v>138</v>
      </c>
      <c r="H120" s="31" t="s">
        <v>6108</v>
      </c>
      <c r="I120" s="31" t="s">
        <v>5992</v>
      </c>
      <c r="J120" s="31" t="s">
        <v>9638</v>
      </c>
      <c r="L120" s="33" t="s">
        <v>6293</v>
      </c>
    </row>
    <row r="121" spans="3:12" ht="173.4" hidden="1" x14ac:dyDescent="0.3">
      <c r="C121" s="31">
        <v>117</v>
      </c>
      <c r="D121" s="31" t="s">
        <v>5785</v>
      </c>
      <c r="E121" s="31">
        <v>2025</v>
      </c>
      <c r="F121" s="31" t="s">
        <v>759</v>
      </c>
      <c r="G121" s="31" t="s">
        <v>761</v>
      </c>
      <c r="H121" s="31" t="s">
        <v>6109</v>
      </c>
      <c r="I121" s="31" t="s">
        <v>5994</v>
      </c>
      <c r="J121" s="31"/>
    </row>
    <row r="122" spans="3:12" ht="193.8" x14ac:dyDescent="0.3">
      <c r="C122" s="31">
        <v>118</v>
      </c>
      <c r="D122" s="31" t="s">
        <v>5786</v>
      </c>
      <c r="E122" s="31">
        <v>2025</v>
      </c>
      <c r="F122" s="31" t="s">
        <v>232</v>
      </c>
      <c r="G122" s="31" t="s">
        <v>234</v>
      </c>
      <c r="H122" s="31" t="s">
        <v>6110</v>
      </c>
      <c r="I122" s="31" t="s">
        <v>5992</v>
      </c>
      <c r="J122" s="31" t="s">
        <v>9638</v>
      </c>
      <c r="L122" s="33" t="s">
        <v>6331</v>
      </c>
    </row>
    <row r="123" spans="3:12" ht="122.4" x14ac:dyDescent="0.3">
      <c r="C123" s="31">
        <v>119</v>
      </c>
      <c r="D123" s="31" t="s">
        <v>5787</v>
      </c>
      <c r="E123" s="31">
        <v>2025</v>
      </c>
      <c r="F123" s="31" t="s">
        <v>648</v>
      </c>
      <c r="G123" s="31" t="s">
        <v>650</v>
      </c>
      <c r="H123" s="31" t="s">
        <v>6111</v>
      </c>
      <c r="I123" s="31" t="s">
        <v>5992</v>
      </c>
      <c r="J123" s="31" t="s">
        <v>9640</v>
      </c>
      <c r="L123" s="33" t="s">
        <v>9693</v>
      </c>
    </row>
    <row r="124" spans="3:12" ht="102" x14ac:dyDescent="0.3">
      <c r="C124" s="31">
        <v>120</v>
      </c>
      <c r="D124" s="31" t="s">
        <v>5788</v>
      </c>
      <c r="E124" s="31">
        <v>2025</v>
      </c>
      <c r="F124" s="31" t="s">
        <v>729</v>
      </c>
      <c r="G124" s="31" t="s">
        <v>731</v>
      </c>
      <c r="H124" s="31" t="s">
        <v>6112</v>
      </c>
      <c r="I124" s="31" t="s">
        <v>5992</v>
      </c>
      <c r="J124" s="31" t="s">
        <v>9638</v>
      </c>
      <c r="L124" s="33" t="s">
        <v>6332</v>
      </c>
    </row>
    <row r="125" spans="3:12" ht="122.4" x14ac:dyDescent="0.3">
      <c r="C125" s="31">
        <v>121</v>
      </c>
      <c r="D125" s="31" t="s">
        <v>5789</v>
      </c>
      <c r="E125" s="31">
        <v>2025</v>
      </c>
      <c r="F125" s="31" t="s">
        <v>51</v>
      </c>
      <c r="G125" s="31" t="s">
        <v>53</v>
      </c>
      <c r="H125" s="31" t="s">
        <v>6113</v>
      </c>
      <c r="I125" s="31" t="s">
        <v>5992</v>
      </c>
      <c r="J125" s="31" t="s">
        <v>9654</v>
      </c>
      <c r="L125" s="33" t="s">
        <v>6333</v>
      </c>
    </row>
    <row r="126" spans="3:12" ht="326.39999999999998" x14ac:dyDescent="0.3">
      <c r="C126" s="31">
        <v>122</v>
      </c>
      <c r="D126" s="31" t="s">
        <v>5790</v>
      </c>
      <c r="E126" s="31">
        <v>2025</v>
      </c>
      <c r="F126" s="31" t="s">
        <v>187</v>
      </c>
      <c r="G126" s="31" t="s">
        <v>189</v>
      </c>
      <c r="H126" s="31" t="s">
        <v>6114</v>
      </c>
      <c r="I126" s="31" t="s">
        <v>5992</v>
      </c>
      <c r="J126" s="31" t="s">
        <v>10681</v>
      </c>
      <c r="L126" s="33" t="s">
        <v>6334</v>
      </c>
    </row>
    <row r="127" spans="3:12" ht="183.6" x14ac:dyDescent="0.3">
      <c r="C127" s="31">
        <v>123</v>
      </c>
      <c r="D127" s="31" t="s">
        <v>5791</v>
      </c>
      <c r="E127" s="31">
        <v>2025</v>
      </c>
      <c r="F127" s="31" t="s">
        <v>687</v>
      </c>
      <c r="G127" s="31" t="s">
        <v>689</v>
      </c>
      <c r="H127" s="31" t="s">
        <v>6115</v>
      </c>
      <c r="I127" s="31" t="s">
        <v>5992</v>
      </c>
      <c r="J127" s="31" t="s">
        <v>9654</v>
      </c>
      <c r="L127" s="33" t="s">
        <v>6335</v>
      </c>
    </row>
    <row r="128" spans="3:12" ht="122.4" x14ac:dyDescent="0.3">
      <c r="C128" s="31">
        <v>124</v>
      </c>
      <c r="D128" s="31" t="s">
        <v>5792</v>
      </c>
      <c r="E128" s="31">
        <v>2025</v>
      </c>
      <c r="F128" s="31" t="s">
        <v>657</v>
      </c>
      <c r="G128" s="31" t="s">
        <v>780</v>
      </c>
      <c r="H128" s="31" t="s">
        <v>6116</v>
      </c>
      <c r="I128" s="31" t="s">
        <v>5992</v>
      </c>
      <c r="J128" s="31" t="s">
        <v>9638</v>
      </c>
      <c r="L128" s="33" t="s">
        <v>6336</v>
      </c>
    </row>
    <row r="129" spans="3:12" ht="102" x14ac:dyDescent="0.3">
      <c r="C129" s="31">
        <v>125</v>
      </c>
      <c r="D129" s="31" t="s">
        <v>5793</v>
      </c>
      <c r="E129" s="31">
        <v>2025</v>
      </c>
      <c r="F129" s="31" t="s">
        <v>768</v>
      </c>
      <c r="G129" s="31" t="s">
        <v>770</v>
      </c>
      <c r="H129" s="31" t="s">
        <v>6117</v>
      </c>
      <c r="I129" s="31" t="s">
        <v>5992</v>
      </c>
      <c r="J129" s="31" t="s">
        <v>10681</v>
      </c>
      <c r="L129" s="33" t="s">
        <v>6337</v>
      </c>
    </row>
    <row r="130" spans="3:12" ht="275.39999999999998" hidden="1" x14ac:dyDescent="0.3">
      <c r="C130" s="31">
        <v>126</v>
      </c>
      <c r="D130" s="31" t="s">
        <v>5794</v>
      </c>
      <c r="E130" s="31">
        <v>2025</v>
      </c>
      <c r="F130" s="31" t="s">
        <v>253</v>
      </c>
      <c r="G130" s="31" t="s">
        <v>255</v>
      </c>
      <c r="H130" s="31" t="s">
        <v>6118</v>
      </c>
      <c r="I130" s="31" t="s">
        <v>5994</v>
      </c>
      <c r="J130" s="31"/>
    </row>
    <row r="131" spans="3:12" ht="112.2" x14ac:dyDescent="0.3">
      <c r="C131" s="31">
        <v>127</v>
      </c>
      <c r="D131" s="31" t="s">
        <v>5795</v>
      </c>
      <c r="E131" s="31">
        <v>2025</v>
      </c>
      <c r="F131" s="31" t="s">
        <v>747</v>
      </c>
      <c r="G131" s="31" t="s">
        <v>749</v>
      </c>
      <c r="H131" s="31" t="s">
        <v>6119</v>
      </c>
      <c r="I131" s="31" t="s">
        <v>5992</v>
      </c>
      <c r="J131" s="31" t="s">
        <v>9655</v>
      </c>
    </row>
    <row r="132" spans="3:12" ht="91.8" hidden="1" x14ac:dyDescent="0.3">
      <c r="C132" s="31">
        <v>128</v>
      </c>
      <c r="D132" s="31" t="s">
        <v>5796</v>
      </c>
      <c r="E132" s="31">
        <v>2025</v>
      </c>
      <c r="F132" s="31" t="s">
        <v>442</v>
      </c>
      <c r="G132" s="31" t="s">
        <v>444</v>
      </c>
      <c r="H132" s="31" t="s">
        <v>9704</v>
      </c>
      <c r="I132" s="31" t="s">
        <v>5994</v>
      </c>
      <c r="J132" s="31"/>
      <c r="L132" s="33" t="s">
        <v>9726</v>
      </c>
    </row>
    <row r="133" spans="3:12" ht="204" hidden="1" x14ac:dyDescent="0.3">
      <c r="C133" s="31">
        <v>129</v>
      </c>
      <c r="D133" s="31" t="s">
        <v>5797</v>
      </c>
      <c r="E133" s="31">
        <v>2025</v>
      </c>
      <c r="F133" s="31" t="s">
        <v>498</v>
      </c>
      <c r="G133" s="31" t="s">
        <v>500</v>
      </c>
      <c r="H133" s="31" t="s">
        <v>6120</v>
      </c>
      <c r="I133" s="31" t="s">
        <v>5994</v>
      </c>
      <c r="J133" s="31"/>
    </row>
    <row r="134" spans="3:12" ht="91.8" x14ac:dyDescent="0.3">
      <c r="C134" s="31">
        <v>130</v>
      </c>
      <c r="D134" s="31" t="s">
        <v>5798</v>
      </c>
      <c r="E134" s="31">
        <v>2025</v>
      </c>
      <c r="F134" s="31" t="s">
        <v>756</v>
      </c>
      <c r="G134" s="31" t="s">
        <v>758</v>
      </c>
      <c r="H134" s="31" t="s">
        <v>6121</v>
      </c>
      <c r="I134" s="31" t="s">
        <v>5992</v>
      </c>
      <c r="J134" s="31" t="s">
        <v>6008</v>
      </c>
      <c r="L134" s="33" t="s">
        <v>6299</v>
      </c>
    </row>
    <row r="135" spans="3:12" ht="112.2" x14ac:dyDescent="0.3">
      <c r="C135" s="31">
        <v>131</v>
      </c>
      <c r="D135" s="31" t="s">
        <v>5799</v>
      </c>
      <c r="E135" s="31">
        <v>2025</v>
      </c>
      <c r="F135" s="31" t="s">
        <v>5800</v>
      </c>
      <c r="G135" s="31" t="s">
        <v>941</v>
      </c>
      <c r="H135" s="31" t="s">
        <v>6122</v>
      </c>
      <c r="I135" s="31" t="s">
        <v>5992</v>
      </c>
      <c r="J135" s="31" t="s">
        <v>10682</v>
      </c>
      <c r="L135" s="33" t="s">
        <v>6338</v>
      </c>
    </row>
    <row r="136" spans="3:12" ht="112.2" x14ac:dyDescent="0.3">
      <c r="C136" s="31">
        <v>132</v>
      </c>
      <c r="D136" s="31" t="s">
        <v>5801</v>
      </c>
      <c r="E136" s="31">
        <v>2025</v>
      </c>
      <c r="F136" s="31" t="s">
        <v>304</v>
      </c>
      <c r="G136" s="31" t="s">
        <v>306</v>
      </c>
      <c r="H136" s="31" t="s">
        <v>6123</v>
      </c>
      <c r="I136" s="31" t="s">
        <v>5992</v>
      </c>
      <c r="J136" s="31" t="s">
        <v>10682</v>
      </c>
      <c r="L136" s="33" t="s">
        <v>6338</v>
      </c>
    </row>
    <row r="137" spans="3:12" ht="112.2" hidden="1" x14ac:dyDescent="0.3">
      <c r="C137" s="31">
        <v>133</v>
      </c>
      <c r="D137" s="31" t="s">
        <v>5802</v>
      </c>
      <c r="E137" s="31">
        <v>2025</v>
      </c>
      <c r="F137" s="31" t="s">
        <v>403</v>
      </c>
      <c r="G137" s="31" t="s">
        <v>5803</v>
      </c>
      <c r="H137" s="31" t="s">
        <v>6124</v>
      </c>
      <c r="I137" s="31" t="s">
        <v>5994</v>
      </c>
      <c r="J137" s="31"/>
    </row>
    <row r="138" spans="3:12" ht="102" hidden="1" x14ac:dyDescent="0.3">
      <c r="C138" s="31">
        <v>134</v>
      </c>
      <c r="D138" s="31" t="s">
        <v>5804</v>
      </c>
      <c r="E138" s="31">
        <v>2025</v>
      </c>
      <c r="F138" s="31" t="s">
        <v>582</v>
      </c>
      <c r="G138" s="31" t="s">
        <v>584</v>
      </c>
      <c r="H138" s="31" t="s">
        <v>6125</v>
      </c>
      <c r="I138" s="31" t="s">
        <v>5994</v>
      </c>
      <c r="J138" s="31"/>
    </row>
    <row r="139" spans="3:12" ht="163.19999999999999" x14ac:dyDescent="0.3">
      <c r="C139" s="31">
        <v>135</v>
      </c>
      <c r="D139" s="31" t="s">
        <v>5805</v>
      </c>
      <c r="E139" s="31">
        <v>2025</v>
      </c>
      <c r="F139" s="31" t="s">
        <v>675</v>
      </c>
      <c r="G139" s="31" t="s">
        <v>677</v>
      </c>
      <c r="H139" s="31" t="s">
        <v>6126</v>
      </c>
      <c r="I139" s="31" t="s">
        <v>5992</v>
      </c>
      <c r="J139" s="31" t="s">
        <v>9638</v>
      </c>
      <c r="L139" s="33" t="s">
        <v>9639</v>
      </c>
    </row>
    <row r="140" spans="3:12" ht="193.8" x14ac:dyDescent="0.3">
      <c r="C140" s="31">
        <v>136</v>
      </c>
      <c r="D140" s="31" t="s">
        <v>5806</v>
      </c>
      <c r="E140" s="31">
        <v>2025</v>
      </c>
      <c r="F140" s="31" t="s">
        <v>166</v>
      </c>
      <c r="G140" s="31" t="s">
        <v>168</v>
      </c>
      <c r="H140" s="31" t="s">
        <v>6127</v>
      </c>
      <c r="I140" s="31" t="s">
        <v>5992</v>
      </c>
      <c r="J140" s="31" t="s">
        <v>9638</v>
      </c>
      <c r="L140" s="33" t="s">
        <v>6293</v>
      </c>
    </row>
    <row r="141" spans="3:12" ht="91.8" hidden="1" x14ac:dyDescent="0.3">
      <c r="C141" s="31">
        <v>137</v>
      </c>
      <c r="D141" s="31" t="s">
        <v>5807</v>
      </c>
      <c r="E141" s="31">
        <v>2025</v>
      </c>
      <c r="F141" s="31" t="s">
        <v>196</v>
      </c>
      <c r="G141" s="31" t="s">
        <v>198</v>
      </c>
      <c r="H141" s="31" t="s">
        <v>6130</v>
      </c>
      <c r="I141" s="31" t="s">
        <v>5994</v>
      </c>
      <c r="J141" s="31"/>
    </row>
    <row r="142" spans="3:12" ht="40.799999999999997" x14ac:dyDescent="0.3">
      <c r="C142" s="31">
        <v>138</v>
      </c>
      <c r="D142" s="31" t="s">
        <v>5808</v>
      </c>
      <c r="E142" s="31">
        <v>2025</v>
      </c>
      <c r="F142" s="31" t="s">
        <v>585</v>
      </c>
      <c r="G142" s="31" t="s">
        <v>587</v>
      </c>
      <c r="H142" s="31"/>
      <c r="I142" s="31" t="s">
        <v>5992</v>
      </c>
      <c r="J142" s="31" t="s">
        <v>10682</v>
      </c>
      <c r="L142" s="33" t="s">
        <v>6339</v>
      </c>
    </row>
    <row r="143" spans="3:12" ht="112.2" x14ac:dyDescent="0.3">
      <c r="C143" s="31">
        <v>139</v>
      </c>
      <c r="D143" s="31" t="s">
        <v>5809</v>
      </c>
      <c r="E143" s="31">
        <v>2025</v>
      </c>
      <c r="F143" s="31" t="s">
        <v>750</v>
      </c>
      <c r="G143" s="31" t="s">
        <v>752</v>
      </c>
      <c r="H143" s="31" t="s">
        <v>6133</v>
      </c>
      <c r="I143" s="31" t="s">
        <v>5992</v>
      </c>
      <c r="J143" s="31" t="s">
        <v>6008</v>
      </c>
      <c r="L143" s="33" t="s">
        <v>6219</v>
      </c>
    </row>
    <row r="144" spans="3:12" ht="204" x14ac:dyDescent="0.3">
      <c r="C144" s="31">
        <v>140</v>
      </c>
      <c r="D144" s="31" t="s">
        <v>5810</v>
      </c>
      <c r="E144" s="31">
        <v>2025</v>
      </c>
      <c r="F144" s="31" t="s">
        <v>5811</v>
      </c>
      <c r="G144" s="31" t="s">
        <v>861</v>
      </c>
      <c r="H144" s="31" t="s">
        <v>6134</v>
      </c>
      <c r="I144" s="31" t="s">
        <v>5992</v>
      </c>
      <c r="J144" s="31" t="s">
        <v>9696</v>
      </c>
      <c r="L144" s="33" t="s">
        <v>9698</v>
      </c>
    </row>
    <row r="145" spans="3:12" ht="163.19999999999999" x14ac:dyDescent="0.3">
      <c r="C145" s="31">
        <v>141</v>
      </c>
      <c r="D145" s="31" t="s">
        <v>5812</v>
      </c>
      <c r="E145" s="31">
        <v>2025</v>
      </c>
      <c r="F145" s="31" t="s">
        <v>5813</v>
      </c>
      <c r="G145" s="31" t="s">
        <v>276</v>
      </c>
      <c r="H145" s="31" t="s">
        <v>6135</v>
      </c>
      <c r="I145" s="31" t="s">
        <v>5992</v>
      </c>
      <c r="J145" s="31" t="s">
        <v>9654</v>
      </c>
      <c r="L145" s="33" t="s">
        <v>6340</v>
      </c>
    </row>
    <row r="146" spans="3:12" ht="163.19999999999999" hidden="1" x14ac:dyDescent="0.3">
      <c r="C146" s="31">
        <v>142</v>
      </c>
      <c r="D146" s="31" t="s">
        <v>5814</v>
      </c>
      <c r="E146" s="31">
        <v>2025</v>
      </c>
      <c r="F146" s="31" t="s">
        <v>274</v>
      </c>
      <c r="G146" s="31" t="s">
        <v>276</v>
      </c>
      <c r="H146" s="31" t="s">
        <v>6135</v>
      </c>
      <c r="I146" s="31" t="s">
        <v>9687</v>
      </c>
      <c r="J146" s="31" t="s">
        <v>9688</v>
      </c>
      <c r="L146" s="33" t="s">
        <v>9691</v>
      </c>
    </row>
    <row r="147" spans="3:12" ht="102" x14ac:dyDescent="0.3">
      <c r="C147" s="31">
        <v>143</v>
      </c>
      <c r="D147" s="31" t="s">
        <v>5815</v>
      </c>
      <c r="E147" s="31">
        <v>2025</v>
      </c>
      <c r="F147" s="31" t="s">
        <v>379</v>
      </c>
      <c r="G147" s="31" t="s">
        <v>381</v>
      </c>
      <c r="H147" s="31" t="s">
        <v>6136</v>
      </c>
      <c r="I147" s="31" t="s">
        <v>5992</v>
      </c>
      <c r="J147" s="31" t="s">
        <v>9655</v>
      </c>
      <c r="L147" s="33" t="s">
        <v>6341</v>
      </c>
    </row>
    <row r="148" spans="3:12" ht="112.2" x14ac:dyDescent="0.3">
      <c r="C148" s="31">
        <v>144</v>
      </c>
      <c r="D148" s="31" t="s">
        <v>5816</v>
      </c>
      <c r="E148" s="31">
        <v>2025</v>
      </c>
      <c r="F148" s="31" t="s">
        <v>331</v>
      </c>
      <c r="G148" s="31" t="s">
        <v>333</v>
      </c>
      <c r="H148" s="31" t="s">
        <v>6137</v>
      </c>
      <c r="I148" s="31" t="s">
        <v>5992</v>
      </c>
      <c r="J148" s="31" t="s">
        <v>10681</v>
      </c>
      <c r="L148" s="33" t="s">
        <v>6342</v>
      </c>
    </row>
    <row r="149" spans="3:12" ht="214.2" hidden="1" x14ac:dyDescent="0.3">
      <c r="C149" s="31">
        <v>145</v>
      </c>
      <c r="D149" s="31" t="s">
        <v>5817</v>
      </c>
      <c r="E149" s="31">
        <v>2025</v>
      </c>
      <c r="F149" s="31" t="s">
        <v>534</v>
      </c>
      <c r="G149" s="31" t="s">
        <v>536</v>
      </c>
      <c r="H149" s="31" t="s">
        <v>6138</v>
      </c>
      <c r="I149" s="31" t="s">
        <v>5994</v>
      </c>
      <c r="J149" s="31"/>
    </row>
    <row r="150" spans="3:12" ht="102" x14ac:dyDescent="0.3">
      <c r="C150" s="31">
        <v>146</v>
      </c>
      <c r="D150" s="31" t="s">
        <v>5818</v>
      </c>
      <c r="E150" s="31">
        <v>2025</v>
      </c>
      <c r="F150" s="31" t="s">
        <v>5819</v>
      </c>
      <c r="G150" s="31" t="s">
        <v>823</v>
      </c>
      <c r="H150" s="31" t="s">
        <v>6139</v>
      </c>
      <c r="I150" s="31" t="s">
        <v>5992</v>
      </c>
      <c r="J150" s="31" t="s">
        <v>6008</v>
      </c>
      <c r="L150" s="33" t="s">
        <v>6343</v>
      </c>
    </row>
    <row r="151" spans="3:12" ht="122.4" x14ac:dyDescent="0.3">
      <c r="C151" s="31">
        <v>147</v>
      </c>
      <c r="D151" s="31" t="s">
        <v>5820</v>
      </c>
      <c r="E151" s="31">
        <v>2025</v>
      </c>
      <c r="F151" s="31" t="s">
        <v>714</v>
      </c>
      <c r="G151" s="31" t="s">
        <v>716</v>
      </c>
      <c r="H151" s="31" t="s">
        <v>6140</v>
      </c>
      <c r="I151" s="31" t="s">
        <v>5992</v>
      </c>
      <c r="J151" s="31" t="s">
        <v>10682</v>
      </c>
      <c r="L151" s="33" t="s">
        <v>6344</v>
      </c>
    </row>
    <row r="152" spans="3:12" ht="265.2" hidden="1" x14ac:dyDescent="0.3">
      <c r="C152" s="31">
        <v>148</v>
      </c>
      <c r="D152" s="31" t="s">
        <v>5821</v>
      </c>
      <c r="E152" s="31">
        <v>2025</v>
      </c>
      <c r="F152" s="31" t="s">
        <v>355</v>
      </c>
      <c r="G152" s="31" t="s">
        <v>357</v>
      </c>
      <c r="H152" s="31" t="s">
        <v>6141</v>
      </c>
      <c r="I152" s="31" t="s">
        <v>5994</v>
      </c>
      <c r="J152" s="31"/>
    </row>
    <row r="153" spans="3:12" ht="183.6" hidden="1" x14ac:dyDescent="0.3">
      <c r="C153" s="31">
        <v>149</v>
      </c>
      <c r="D153" s="31" t="s">
        <v>5822</v>
      </c>
      <c r="E153" s="31">
        <v>2025</v>
      </c>
      <c r="F153" s="31" t="s">
        <v>307</v>
      </c>
      <c r="G153" s="31" t="s">
        <v>309</v>
      </c>
      <c r="H153" s="31" t="s">
        <v>6142</v>
      </c>
      <c r="I153" s="31" t="s">
        <v>5994</v>
      </c>
      <c r="J153" s="31"/>
    </row>
    <row r="154" spans="3:12" ht="112.2" x14ac:dyDescent="0.3">
      <c r="C154" s="31">
        <v>150</v>
      </c>
      <c r="D154" s="31" t="s">
        <v>5823</v>
      </c>
      <c r="E154" s="31">
        <v>2025</v>
      </c>
      <c r="F154" s="31" t="s">
        <v>5824</v>
      </c>
      <c r="G154" s="31" t="s">
        <v>806</v>
      </c>
      <c r="H154" s="31" t="s">
        <v>6143</v>
      </c>
      <c r="I154" s="31" t="s">
        <v>5992</v>
      </c>
      <c r="J154" s="31" t="s">
        <v>6008</v>
      </c>
      <c r="L154" s="33" t="s">
        <v>6219</v>
      </c>
    </row>
    <row r="155" spans="3:12" ht="122.4" x14ac:dyDescent="0.3">
      <c r="C155" s="31">
        <v>151</v>
      </c>
      <c r="D155" s="31" t="s">
        <v>5825</v>
      </c>
      <c r="E155" s="31">
        <v>2025</v>
      </c>
      <c r="F155" s="31" t="s">
        <v>5826</v>
      </c>
      <c r="G155" s="31" t="s">
        <v>803</v>
      </c>
      <c r="H155" s="31" t="s">
        <v>6144</v>
      </c>
      <c r="I155" s="31" t="s">
        <v>5992</v>
      </c>
      <c r="J155" s="31" t="s">
        <v>10680</v>
      </c>
      <c r="L155" s="33" t="s">
        <v>6345</v>
      </c>
    </row>
    <row r="156" spans="3:12" ht="30.6" x14ac:dyDescent="0.3">
      <c r="C156" s="31">
        <v>152</v>
      </c>
      <c r="D156" s="31" t="s">
        <v>5827</v>
      </c>
      <c r="E156" s="31">
        <v>2025</v>
      </c>
      <c r="F156" s="31" t="s">
        <v>220</v>
      </c>
      <c r="G156" s="31" t="s">
        <v>222</v>
      </c>
      <c r="H156" s="31" t="s">
        <v>6145</v>
      </c>
      <c r="I156" s="31" t="s">
        <v>5992</v>
      </c>
      <c r="J156" s="31" t="s">
        <v>6008</v>
      </c>
      <c r="L156" s="33" t="s">
        <v>6346</v>
      </c>
    </row>
    <row r="157" spans="3:12" ht="173.4" x14ac:dyDescent="0.3">
      <c r="C157" s="31">
        <v>153</v>
      </c>
      <c r="D157" s="31" t="s">
        <v>5828</v>
      </c>
      <c r="E157" s="31">
        <v>2025</v>
      </c>
      <c r="F157" s="31" t="s">
        <v>127</v>
      </c>
      <c r="G157" s="31" t="s">
        <v>5829</v>
      </c>
      <c r="H157" s="31" t="s">
        <v>6146</v>
      </c>
      <c r="I157" s="31" t="s">
        <v>5992</v>
      </c>
      <c r="J157" s="31" t="s">
        <v>6008</v>
      </c>
      <c r="L157" s="33" t="s">
        <v>6219</v>
      </c>
    </row>
    <row r="158" spans="3:12" ht="102" x14ac:dyDescent="0.3">
      <c r="C158" s="31">
        <v>154</v>
      </c>
      <c r="D158" s="31" t="s">
        <v>5830</v>
      </c>
      <c r="E158" s="31">
        <v>2025</v>
      </c>
      <c r="F158" s="31" t="s">
        <v>519</v>
      </c>
      <c r="G158" s="31" t="s">
        <v>521</v>
      </c>
      <c r="H158" s="31" t="s">
        <v>6147</v>
      </c>
      <c r="I158" s="31" t="s">
        <v>5992</v>
      </c>
      <c r="J158" s="31" t="s">
        <v>9654</v>
      </c>
      <c r="L158" s="33" t="s">
        <v>6347</v>
      </c>
    </row>
    <row r="159" spans="3:12" ht="183.6" hidden="1" x14ac:dyDescent="0.3">
      <c r="C159" s="31">
        <v>155</v>
      </c>
      <c r="D159" s="31" t="s">
        <v>5831</v>
      </c>
      <c r="E159" s="31">
        <v>2025</v>
      </c>
      <c r="F159" s="31" t="s">
        <v>181</v>
      </c>
      <c r="G159" s="31" t="s">
        <v>183</v>
      </c>
      <c r="H159" s="31" t="s">
        <v>6148</v>
      </c>
      <c r="I159" s="31" t="s">
        <v>5994</v>
      </c>
      <c r="J159" s="31"/>
    </row>
    <row r="160" spans="3:12" ht="265.2" x14ac:dyDescent="0.3">
      <c r="C160" s="31">
        <v>156</v>
      </c>
      <c r="D160" s="31" t="s">
        <v>5832</v>
      </c>
      <c r="E160" s="31">
        <v>2025</v>
      </c>
      <c r="F160" s="31" t="s">
        <v>785</v>
      </c>
      <c r="G160" s="31" t="s">
        <v>787</v>
      </c>
      <c r="H160" s="31" t="s">
        <v>6149</v>
      </c>
      <c r="I160" s="31" t="s">
        <v>5992</v>
      </c>
      <c r="J160" s="31" t="s">
        <v>9654</v>
      </c>
      <c r="L160" s="33" t="s">
        <v>6348</v>
      </c>
    </row>
    <row r="161" spans="3:12" ht="142.80000000000001" x14ac:dyDescent="0.3">
      <c r="C161" s="31">
        <v>157</v>
      </c>
      <c r="D161" s="31" t="s">
        <v>5833</v>
      </c>
      <c r="E161" s="31">
        <v>2025</v>
      </c>
      <c r="F161" s="31" t="s">
        <v>5834</v>
      </c>
      <c r="G161" s="31" t="s">
        <v>285</v>
      </c>
      <c r="H161" s="31" t="s">
        <v>6150</v>
      </c>
      <c r="I161" s="31" t="s">
        <v>5992</v>
      </c>
      <c r="J161" s="31" t="s">
        <v>10682</v>
      </c>
      <c r="L161" s="33" t="s">
        <v>6338</v>
      </c>
    </row>
    <row r="162" spans="3:12" ht="153" x14ac:dyDescent="0.3">
      <c r="C162" s="31">
        <v>158</v>
      </c>
      <c r="D162" s="31" t="s">
        <v>5835</v>
      </c>
      <c r="E162" s="31">
        <v>2025</v>
      </c>
      <c r="F162" s="31" t="s">
        <v>573</v>
      </c>
      <c r="G162" s="31" t="s">
        <v>575</v>
      </c>
      <c r="H162" s="31" t="s">
        <v>6151</v>
      </c>
      <c r="I162" s="31" t="s">
        <v>5992</v>
      </c>
      <c r="J162" s="31" t="s">
        <v>9655</v>
      </c>
      <c r="L162" s="33" t="s">
        <v>6349</v>
      </c>
    </row>
    <row r="163" spans="3:12" ht="122.4" x14ac:dyDescent="0.3">
      <c r="C163" s="31">
        <v>159</v>
      </c>
      <c r="D163" s="31" t="s">
        <v>5836</v>
      </c>
      <c r="E163" s="31">
        <v>2025</v>
      </c>
      <c r="F163" s="31" t="s">
        <v>385</v>
      </c>
      <c r="G163" s="31" t="s">
        <v>387</v>
      </c>
      <c r="H163" s="31" t="s">
        <v>6152</v>
      </c>
      <c r="I163" s="31" t="s">
        <v>5992</v>
      </c>
      <c r="J163" s="31" t="s">
        <v>9654</v>
      </c>
      <c r="L163" s="33" t="s">
        <v>6350</v>
      </c>
    </row>
    <row r="164" spans="3:12" ht="122.4" x14ac:dyDescent="0.3">
      <c r="C164" s="31">
        <v>160</v>
      </c>
      <c r="D164" s="31" t="s">
        <v>5837</v>
      </c>
      <c r="E164" s="31">
        <v>2025</v>
      </c>
      <c r="F164" s="31" t="s">
        <v>753</v>
      </c>
      <c r="G164" s="31" t="s">
        <v>755</v>
      </c>
      <c r="H164" s="31" t="s">
        <v>6153</v>
      </c>
      <c r="I164" s="31" t="s">
        <v>5992</v>
      </c>
      <c r="J164" s="31" t="s">
        <v>9654</v>
      </c>
      <c r="L164" s="33" t="s">
        <v>6350</v>
      </c>
    </row>
    <row r="165" spans="3:12" ht="122.4" hidden="1" x14ac:dyDescent="0.3">
      <c r="C165" s="31">
        <v>161</v>
      </c>
      <c r="D165" s="31" t="s">
        <v>5838</v>
      </c>
      <c r="E165" s="31">
        <v>2025</v>
      </c>
      <c r="F165" s="31" t="s">
        <v>205</v>
      </c>
      <c r="G165" s="31" t="s">
        <v>207</v>
      </c>
      <c r="H165" s="31" t="s">
        <v>6154</v>
      </c>
      <c r="I165" s="31" t="s">
        <v>5994</v>
      </c>
      <c r="J165" s="31"/>
    </row>
    <row r="166" spans="3:12" ht="112.2" x14ac:dyDescent="0.3">
      <c r="C166" s="31">
        <v>162</v>
      </c>
      <c r="D166" s="31" t="s">
        <v>5839</v>
      </c>
      <c r="E166" s="31">
        <v>2025</v>
      </c>
      <c r="F166" s="31" t="s">
        <v>489</v>
      </c>
      <c r="G166" s="31" t="s">
        <v>491</v>
      </c>
      <c r="H166" s="31" t="s">
        <v>6155</v>
      </c>
      <c r="I166" s="31" t="s">
        <v>5992</v>
      </c>
      <c r="J166" s="31" t="s">
        <v>10681</v>
      </c>
      <c r="L166" s="33" t="s">
        <v>6351</v>
      </c>
    </row>
    <row r="167" spans="3:12" ht="102" x14ac:dyDescent="0.3">
      <c r="C167" s="31">
        <v>163</v>
      </c>
      <c r="D167" s="31" t="s">
        <v>5840</v>
      </c>
      <c r="E167" s="31">
        <v>2025</v>
      </c>
      <c r="F167" s="31" t="s">
        <v>528</v>
      </c>
      <c r="G167" s="31" t="s">
        <v>530</v>
      </c>
      <c r="H167" s="31" t="s">
        <v>6156</v>
      </c>
      <c r="I167" s="31" t="s">
        <v>5992</v>
      </c>
      <c r="J167" s="31" t="s">
        <v>10681</v>
      </c>
      <c r="L167" s="33" t="s">
        <v>6352</v>
      </c>
    </row>
    <row r="168" spans="3:12" ht="142.80000000000001" hidden="1" x14ac:dyDescent="0.3">
      <c r="C168" s="31">
        <v>164</v>
      </c>
      <c r="D168" s="31" t="s">
        <v>5841</v>
      </c>
      <c r="E168" s="31">
        <v>2025</v>
      </c>
      <c r="F168" s="31" t="s">
        <v>250</v>
      </c>
      <c r="G168" s="31" t="s">
        <v>252</v>
      </c>
      <c r="H168" s="31" t="s">
        <v>6157</v>
      </c>
      <c r="I168" s="31" t="s">
        <v>5994</v>
      </c>
      <c r="J168" s="31"/>
    </row>
    <row r="169" spans="3:12" ht="173.4" hidden="1" x14ac:dyDescent="0.3">
      <c r="C169" s="31">
        <v>165</v>
      </c>
      <c r="D169" s="31" t="s">
        <v>5842</v>
      </c>
      <c r="E169" s="31">
        <v>2025</v>
      </c>
      <c r="F169" s="31" t="s">
        <v>537</v>
      </c>
      <c r="G169" s="31" t="s">
        <v>539</v>
      </c>
      <c r="H169" s="31" t="s">
        <v>6158</v>
      </c>
      <c r="I169" s="31" t="s">
        <v>5994</v>
      </c>
      <c r="J169" s="31"/>
    </row>
    <row r="170" spans="3:12" ht="183.6" x14ac:dyDescent="0.3">
      <c r="C170" s="31">
        <v>166</v>
      </c>
      <c r="D170" s="31" t="s">
        <v>5843</v>
      </c>
      <c r="E170" s="31">
        <v>2025</v>
      </c>
      <c r="F170" s="31" t="s">
        <v>738</v>
      </c>
      <c r="G170" s="31" t="s">
        <v>740</v>
      </c>
      <c r="H170" s="31" t="s">
        <v>6159</v>
      </c>
      <c r="I170" s="31" t="s">
        <v>5992</v>
      </c>
      <c r="J170" s="31" t="s">
        <v>10681</v>
      </c>
      <c r="L170" s="33" t="s">
        <v>6353</v>
      </c>
    </row>
    <row r="171" spans="3:12" ht="142.80000000000001" x14ac:dyDescent="0.3">
      <c r="C171" s="31">
        <v>167</v>
      </c>
      <c r="D171" s="31" t="s">
        <v>5844</v>
      </c>
      <c r="E171" s="31">
        <v>2025</v>
      </c>
      <c r="F171" s="31" t="s">
        <v>708</v>
      </c>
      <c r="G171" s="31" t="s">
        <v>710</v>
      </c>
      <c r="H171" s="31" t="s">
        <v>6160</v>
      </c>
      <c r="I171" s="31" t="s">
        <v>5992</v>
      </c>
      <c r="J171" s="31" t="s">
        <v>10681</v>
      </c>
      <c r="L171" s="33" t="s">
        <v>6342</v>
      </c>
    </row>
    <row r="172" spans="3:12" ht="204" x14ac:dyDescent="0.3">
      <c r="C172" s="31">
        <v>168</v>
      </c>
      <c r="D172" s="31" t="s">
        <v>5845</v>
      </c>
      <c r="E172" s="31">
        <v>2025</v>
      </c>
      <c r="F172" s="31" t="s">
        <v>328</v>
      </c>
      <c r="G172" s="31" t="s">
        <v>330</v>
      </c>
      <c r="H172" s="31" t="s">
        <v>6161</v>
      </c>
      <c r="I172" s="31" t="s">
        <v>5992</v>
      </c>
      <c r="J172" s="31" t="s">
        <v>9638</v>
      </c>
      <c r="L172" s="33" t="s">
        <v>6354</v>
      </c>
    </row>
    <row r="173" spans="3:12" ht="102" x14ac:dyDescent="0.3">
      <c r="C173" s="31">
        <v>169</v>
      </c>
      <c r="D173" s="31" t="s">
        <v>5846</v>
      </c>
      <c r="E173" s="31">
        <v>2025</v>
      </c>
      <c r="F173" s="31" t="s">
        <v>693</v>
      </c>
      <c r="G173" s="31" t="s">
        <v>695</v>
      </c>
      <c r="H173" s="31" t="s">
        <v>6162</v>
      </c>
      <c r="I173" s="31" t="s">
        <v>5992</v>
      </c>
      <c r="J173" s="31" t="s">
        <v>9654</v>
      </c>
      <c r="L173" s="33" t="s">
        <v>6355</v>
      </c>
    </row>
    <row r="174" spans="3:12" ht="91.8" x14ac:dyDescent="0.3">
      <c r="C174" s="31">
        <v>170</v>
      </c>
      <c r="D174" s="31" t="s">
        <v>5847</v>
      </c>
      <c r="E174" s="31">
        <v>2025</v>
      </c>
      <c r="F174" s="31" t="s">
        <v>606</v>
      </c>
      <c r="G174" s="31" t="s">
        <v>608</v>
      </c>
      <c r="H174" s="31" t="s">
        <v>6163</v>
      </c>
      <c r="I174" s="31" t="s">
        <v>5992</v>
      </c>
      <c r="J174" s="31" t="s">
        <v>6008</v>
      </c>
      <c r="L174" s="33" t="s">
        <v>6356</v>
      </c>
    </row>
    <row r="175" spans="3:12" ht="81.599999999999994" hidden="1" x14ac:dyDescent="0.3">
      <c r="C175" s="31">
        <v>171</v>
      </c>
      <c r="D175" s="31" t="s">
        <v>5848</v>
      </c>
      <c r="E175" s="31">
        <v>2025</v>
      </c>
      <c r="F175" s="31" t="s">
        <v>531</v>
      </c>
      <c r="G175" s="31" t="s">
        <v>533</v>
      </c>
      <c r="H175" s="31" t="s">
        <v>6164</v>
      </c>
      <c r="I175" s="31" t="s">
        <v>5994</v>
      </c>
      <c r="J175" s="31"/>
    </row>
    <row r="176" spans="3:12" ht="173.4" hidden="1" x14ac:dyDescent="0.3">
      <c r="C176" s="31">
        <v>172</v>
      </c>
      <c r="D176" s="31" t="s">
        <v>5849</v>
      </c>
      <c r="E176" s="31">
        <v>2025</v>
      </c>
      <c r="F176" s="31" t="s">
        <v>609</v>
      </c>
      <c r="G176" s="31" t="s">
        <v>611</v>
      </c>
      <c r="H176" s="31" t="s">
        <v>6165</v>
      </c>
      <c r="I176" s="31" t="s">
        <v>5994</v>
      </c>
      <c r="J176" s="31"/>
    </row>
    <row r="177" spans="3:12" ht="163.19999999999999" hidden="1" x14ac:dyDescent="0.3">
      <c r="C177" s="31">
        <v>173</v>
      </c>
      <c r="D177" s="31" t="s">
        <v>5850</v>
      </c>
      <c r="E177" s="31">
        <v>2025</v>
      </c>
      <c r="F177" s="31" t="s">
        <v>507</v>
      </c>
      <c r="G177" s="31" t="s">
        <v>509</v>
      </c>
      <c r="H177" s="31" t="s">
        <v>6166</v>
      </c>
      <c r="I177" s="31" t="s">
        <v>5994</v>
      </c>
      <c r="J177" s="31"/>
    </row>
    <row r="178" spans="3:12" ht="122.4" hidden="1" x14ac:dyDescent="0.3">
      <c r="C178" s="31">
        <v>174</v>
      </c>
      <c r="D178" s="31" t="s">
        <v>5851</v>
      </c>
      <c r="E178" s="31">
        <v>2025</v>
      </c>
      <c r="F178" s="31" t="s">
        <v>630</v>
      </c>
      <c r="G178" s="31" t="s">
        <v>632</v>
      </c>
      <c r="H178" s="31" t="s">
        <v>6167</v>
      </c>
      <c r="I178" s="31" t="s">
        <v>5994</v>
      </c>
      <c r="J178" s="31"/>
    </row>
    <row r="179" spans="3:12" ht="122.4" hidden="1" x14ac:dyDescent="0.3">
      <c r="C179" s="31">
        <v>175</v>
      </c>
      <c r="D179" s="31" t="s">
        <v>5852</v>
      </c>
      <c r="E179" s="31">
        <v>2025</v>
      </c>
      <c r="F179" s="31" t="s">
        <v>702</v>
      </c>
      <c r="G179" s="31" t="s">
        <v>704</v>
      </c>
      <c r="H179" s="31" t="s">
        <v>6168</v>
      </c>
      <c r="I179" s="31" t="s">
        <v>5994</v>
      </c>
      <c r="J179" s="31"/>
    </row>
    <row r="180" spans="3:12" ht="204" x14ac:dyDescent="0.3">
      <c r="C180" s="31">
        <v>176</v>
      </c>
      <c r="D180" s="31" t="s">
        <v>5853</v>
      </c>
      <c r="E180" s="31">
        <v>2025</v>
      </c>
      <c r="F180" s="31" t="s">
        <v>130</v>
      </c>
      <c r="G180" s="31" t="s">
        <v>5854</v>
      </c>
      <c r="H180" s="31" t="s">
        <v>6169</v>
      </c>
      <c r="I180" s="31" t="s">
        <v>5992</v>
      </c>
      <c r="J180" s="31" t="s">
        <v>9655</v>
      </c>
      <c r="L180" s="33" t="s">
        <v>6357</v>
      </c>
    </row>
    <row r="181" spans="3:12" ht="204" hidden="1" x14ac:dyDescent="0.3">
      <c r="C181" s="31">
        <v>177</v>
      </c>
      <c r="D181" s="31" t="s">
        <v>5855</v>
      </c>
      <c r="E181" s="31">
        <v>2025</v>
      </c>
      <c r="F181" s="31" t="s">
        <v>645</v>
      </c>
      <c r="G181" s="31" t="s">
        <v>647</v>
      </c>
      <c r="H181" s="31" t="s">
        <v>6170</v>
      </c>
      <c r="I181" s="31" t="s">
        <v>5994</v>
      </c>
      <c r="J181" s="31"/>
    </row>
    <row r="182" spans="3:12" ht="193.8" hidden="1" x14ac:dyDescent="0.3">
      <c r="C182" s="31">
        <v>178</v>
      </c>
      <c r="D182" s="31" t="s">
        <v>5856</v>
      </c>
      <c r="E182" s="31">
        <v>2025</v>
      </c>
      <c r="F182" s="31" t="s">
        <v>618</v>
      </c>
      <c r="G182" s="31" t="s">
        <v>620</v>
      </c>
      <c r="H182" s="31" t="s">
        <v>6171</v>
      </c>
      <c r="I182" s="31" t="s">
        <v>5994</v>
      </c>
      <c r="J182" s="31"/>
    </row>
    <row r="183" spans="3:12" ht="112.2" x14ac:dyDescent="0.3">
      <c r="C183" s="31">
        <v>179</v>
      </c>
      <c r="D183" s="31" t="s">
        <v>5857</v>
      </c>
      <c r="E183" s="31">
        <v>2025</v>
      </c>
      <c r="F183" s="31" t="s">
        <v>621</v>
      </c>
      <c r="G183" s="31" t="s">
        <v>623</v>
      </c>
      <c r="H183" s="31" t="s">
        <v>6172</v>
      </c>
      <c r="I183" s="31" t="s">
        <v>5992</v>
      </c>
      <c r="J183" s="31" t="s">
        <v>9654</v>
      </c>
      <c r="L183" s="33" t="s">
        <v>6358</v>
      </c>
    </row>
    <row r="184" spans="3:12" ht="102" hidden="1" x14ac:dyDescent="0.3">
      <c r="C184" s="31">
        <v>180</v>
      </c>
      <c r="D184" s="31" t="s">
        <v>5858</v>
      </c>
      <c r="E184" s="31">
        <v>2025</v>
      </c>
      <c r="F184" s="31" t="s">
        <v>298</v>
      </c>
      <c r="G184" s="31" t="s">
        <v>300</v>
      </c>
      <c r="H184" s="31" t="s">
        <v>6173</v>
      </c>
      <c r="I184" s="31" t="s">
        <v>5994</v>
      </c>
      <c r="J184" s="31"/>
    </row>
    <row r="185" spans="3:12" ht="183.6" hidden="1" x14ac:dyDescent="0.3">
      <c r="C185" s="31">
        <v>181</v>
      </c>
      <c r="D185" s="31" t="s">
        <v>5859</v>
      </c>
      <c r="E185" s="31">
        <v>2025</v>
      </c>
      <c r="F185" s="31" t="s">
        <v>190</v>
      </c>
      <c r="G185" s="31" t="s">
        <v>192</v>
      </c>
      <c r="H185" s="31" t="s">
        <v>6174</v>
      </c>
      <c r="I185" s="31" t="s">
        <v>5994</v>
      </c>
      <c r="J185" s="31"/>
    </row>
    <row r="186" spans="3:12" ht="183.6" hidden="1" x14ac:dyDescent="0.3">
      <c r="C186" s="31">
        <v>182</v>
      </c>
      <c r="D186" s="31" t="s">
        <v>5860</v>
      </c>
      <c r="E186" s="31">
        <v>2025</v>
      </c>
      <c r="F186" s="31" t="s">
        <v>301</v>
      </c>
      <c r="G186" s="31" t="s">
        <v>303</v>
      </c>
      <c r="H186" s="31" t="s">
        <v>6175</v>
      </c>
      <c r="I186" s="31" t="s">
        <v>5994</v>
      </c>
      <c r="J186" s="31"/>
    </row>
    <row r="187" spans="3:12" ht="122.4" hidden="1" x14ac:dyDescent="0.3">
      <c r="C187" s="31">
        <v>183</v>
      </c>
      <c r="D187" s="31" t="s">
        <v>5861</v>
      </c>
      <c r="E187" s="31">
        <v>2025</v>
      </c>
      <c r="F187" s="31" t="s">
        <v>286</v>
      </c>
      <c r="G187" s="31" t="s">
        <v>288</v>
      </c>
      <c r="H187" s="31" t="s">
        <v>6176</v>
      </c>
      <c r="I187" s="31" t="s">
        <v>5994</v>
      </c>
      <c r="J187" s="31"/>
    </row>
    <row r="188" spans="3:12" ht="51" x14ac:dyDescent="0.3">
      <c r="C188" s="31">
        <v>184</v>
      </c>
      <c r="D188" s="31" t="s">
        <v>5862</v>
      </c>
      <c r="E188" s="31">
        <v>2025</v>
      </c>
      <c r="F188" s="31" t="s">
        <v>567</v>
      </c>
      <c r="G188" s="31" t="s">
        <v>569</v>
      </c>
      <c r="H188" s="31" t="s">
        <v>6177</v>
      </c>
      <c r="I188" s="31" t="s">
        <v>5992</v>
      </c>
      <c r="J188" s="31" t="s">
        <v>6177</v>
      </c>
      <c r="L188" s="33" t="s">
        <v>6359</v>
      </c>
    </row>
    <row r="189" spans="3:12" ht="81.599999999999994" hidden="1" x14ac:dyDescent="0.3">
      <c r="C189" s="31">
        <v>185</v>
      </c>
      <c r="D189" s="31" t="s">
        <v>5863</v>
      </c>
      <c r="E189" s="31">
        <v>2025</v>
      </c>
      <c r="F189" s="31" t="s">
        <v>223</v>
      </c>
      <c r="G189" s="31" t="s">
        <v>225</v>
      </c>
      <c r="H189" s="31" t="s">
        <v>6178</v>
      </c>
      <c r="I189" s="31" t="s">
        <v>5994</v>
      </c>
      <c r="J189" s="31"/>
    </row>
    <row r="190" spans="3:12" ht="112.2" x14ac:dyDescent="0.3">
      <c r="C190" s="31">
        <v>186</v>
      </c>
      <c r="D190" s="31" t="s">
        <v>5864</v>
      </c>
      <c r="E190" s="31">
        <v>2025</v>
      </c>
      <c r="F190" s="31" t="s">
        <v>552</v>
      </c>
      <c r="G190" s="31" t="s">
        <v>554</v>
      </c>
      <c r="H190" s="31" t="s">
        <v>6179</v>
      </c>
      <c r="I190" s="31" t="s">
        <v>5992</v>
      </c>
      <c r="J190" s="31" t="s">
        <v>9654</v>
      </c>
      <c r="L190" s="33" t="s">
        <v>6360</v>
      </c>
    </row>
    <row r="191" spans="3:12" ht="81.599999999999994" hidden="1" x14ac:dyDescent="0.3">
      <c r="C191" s="31">
        <v>187</v>
      </c>
      <c r="D191" s="31" t="s">
        <v>5865</v>
      </c>
      <c r="E191" s="31">
        <v>2025</v>
      </c>
      <c r="F191" s="31" t="s">
        <v>5866</v>
      </c>
      <c r="G191" s="31" t="s">
        <v>980</v>
      </c>
      <c r="H191" s="31" t="s">
        <v>6180</v>
      </c>
      <c r="I191" s="31" t="s">
        <v>5994</v>
      </c>
      <c r="J191" s="31"/>
    </row>
    <row r="192" spans="3:12" ht="183.6" hidden="1" x14ac:dyDescent="0.3">
      <c r="C192" s="31">
        <v>188</v>
      </c>
      <c r="D192" s="31" t="s">
        <v>5867</v>
      </c>
      <c r="E192" s="31">
        <v>2025</v>
      </c>
      <c r="F192" s="31" t="s">
        <v>735</v>
      </c>
      <c r="G192" s="31" t="s">
        <v>737</v>
      </c>
      <c r="H192" s="31" t="s">
        <v>6181</v>
      </c>
      <c r="I192" s="31" t="s">
        <v>5994</v>
      </c>
      <c r="J192" s="31"/>
    </row>
    <row r="193" spans="3:12" ht="153" hidden="1" x14ac:dyDescent="0.3">
      <c r="C193" s="31">
        <v>189</v>
      </c>
      <c r="D193" s="31" t="s">
        <v>5868</v>
      </c>
      <c r="E193" s="31">
        <v>2025</v>
      </c>
      <c r="F193" s="31" t="s">
        <v>199</v>
      </c>
      <c r="G193" s="31" t="s">
        <v>201</v>
      </c>
      <c r="H193" s="31" t="s">
        <v>6182</v>
      </c>
      <c r="I193" s="31" t="s">
        <v>5994</v>
      </c>
      <c r="J193" s="31"/>
    </row>
    <row r="194" spans="3:12" ht="91.8" x14ac:dyDescent="0.3">
      <c r="C194" s="31">
        <v>190</v>
      </c>
      <c r="D194" s="31" t="s">
        <v>5869</v>
      </c>
      <c r="E194" s="31">
        <v>2025</v>
      </c>
      <c r="F194" s="31" t="s">
        <v>495</v>
      </c>
      <c r="G194" s="31" t="s">
        <v>497</v>
      </c>
      <c r="H194" s="31" t="s">
        <v>6183</v>
      </c>
      <c r="I194" s="31" t="s">
        <v>5992</v>
      </c>
      <c r="J194" s="31" t="s">
        <v>10681</v>
      </c>
      <c r="L194" s="33" t="s">
        <v>6361</v>
      </c>
    </row>
    <row r="195" spans="3:12" ht="173.4" x14ac:dyDescent="0.3">
      <c r="C195" s="31">
        <v>191</v>
      </c>
      <c r="D195" s="31" t="s">
        <v>5870</v>
      </c>
      <c r="E195" s="31">
        <v>2025</v>
      </c>
      <c r="F195" s="31" t="s">
        <v>454</v>
      </c>
      <c r="G195" s="31" t="s">
        <v>456</v>
      </c>
      <c r="H195" s="31" t="s">
        <v>6184</v>
      </c>
      <c r="I195" s="31" t="s">
        <v>5992</v>
      </c>
      <c r="J195" s="31" t="s">
        <v>10680</v>
      </c>
      <c r="L195" s="33" t="s">
        <v>6362</v>
      </c>
    </row>
    <row r="196" spans="3:12" ht="183.6" x14ac:dyDescent="0.3">
      <c r="C196" s="31">
        <v>192</v>
      </c>
      <c r="D196" s="31" t="s">
        <v>5871</v>
      </c>
      <c r="E196" s="31">
        <v>2025</v>
      </c>
      <c r="F196" s="31" t="s">
        <v>313</v>
      </c>
      <c r="G196" s="31" t="s">
        <v>315</v>
      </c>
      <c r="H196" s="31" t="s">
        <v>6185</v>
      </c>
      <c r="I196" s="31" t="s">
        <v>5992</v>
      </c>
      <c r="J196" s="31" t="s">
        <v>9654</v>
      </c>
      <c r="L196" s="33" t="s">
        <v>6363</v>
      </c>
    </row>
    <row r="197" spans="3:12" ht="91.8" x14ac:dyDescent="0.3">
      <c r="C197" s="31">
        <v>193</v>
      </c>
      <c r="D197" s="31" t="s">
        <v>5872</v>
      </c>
      <c r="E197" s="31">
        <v>2025</v>
      </c>
      <c r="F197" s="31" t="s">
        <v>337</v>
      </c>
      <c r="G197" s="31" t="s">
        <v>339</v>
      </c>
      <c r="H197" s="31" t="s">
        <v>6186</v>
      </c>
      <c r="I197" s="31" t="s">
        <v>5992</v>
      </c>
      <c r="J197" s="31" t="s">
        <v>6017</v>
      </c>
      <c r="L197" s="33" t="s">
        <v>6338</v>
      </c>
    </row>
    <row r="198" spans="3:12" ht="265.2" x14ac:dyDescent="0.3">
      <c r="C198" s="31">
        <v>194</v>
      </c>
      <c r="D198" s="31" t="s">
        <v>5873</v>
      </c>
      <c r="E198" s="31">
        <v>2025</v>
      </c>
      <c r="F198" s="31" t="s">
        <v>717</v>
      </c>
      <c r="G198" s="31" t="s">
        <v>719</v>
      </c>
      <c r="H198" s="31" t="s">
        <v>6187</v>
      </c>
      <c r="I198" s="31" t="s">
        <v>5992</v>
      </c>
      <c r="J198" s="31" t="s">
        <v>10681</v>
      </c>
      <c r="L198" s="33" t="s">
        <v>6364</v>
      </c>
    </row>
    <row r="199" spans="3:12" ht="224.4" hidden="1" x14ac:dyDescent="0.3">
      <c r="C199" s="31">
        <v>195</v>
      </c>
      <c r="D199" s="31" t="s">
        <v>5874</v>
      </c>
      <c r="E199" s="31">
        <v>2025</v>
      </c>
      <c r="F199" s="31" t="s">
        <v>352</v>
      </c>
      <c r="G199" s="31" t="s">
        <v>354</v>
      </c>
      <c r="H199" s="31" t="s">
        <v>6188</v>
      </c>
      <c r="I199" s="31" t="s">
        <v>5994</v>
      </c>
      <c r="J199" s="31"/>
    </row>
    <row r="200" spans="3:12" ht="132.6" x14ac:dyDescent="0.3">
      <c r="C200" s="31">
        <v>196</v>
      </c>
      <c r="D200" s="31" t="s">
        <v>5875</v>
      </c>
      <c r="E200" s="31">
        <v>2025</v>
      </c>
      <c r="F200" s="31" t="s">
        <v>358</v>
      </c>
      <c r="G200" s="31" t="s">
        <v>360</v>
      </c>
      <c r="H200" s="31" t="s">
        <v>6189</v>
      </c>
      <c r="I200" s="31" t="s">
        <v>5992</v>
      </c>
      <c r="J200" s="31" t="s">
        <v>10681</v>
      </c>
      <c r="L200" s="33" t="s">
        <v>6365</v>
      </c>
    </row>
    <row r="201" spans="3:12" ht="102" x14ac:dyDescent="0.3">
      <c r="C201" s="31">
        <v>197</v>
      </c>
      <c r="D201" s="31" t="s">
        <v>5876</v>
      </c>
      <c r="E201" s="31">
        <v>2025</v>
      </c>
      <c r="F201" s="31" t="s">
        <v>696</v>
      </c>
      <c r="G201" s="31" t="s">
        <v>698</v>
      </c>
      <c r="H201" s="31" t="s">
        <v>6190</v>
      </c>
      <c r="I201" s="31" t="s">
        <v>5992</v>
      </c>
      <c r="J201" s="31" t="s">
        <v>10681</v>
      </c>
      <c r="L201" s="33" t="s">
        <v>6366</v>
      </c>
    </row>
    <row r="202" spans="3:12" ht="91.8" hidden="1" x14ac:dyDescent="0.3">
      <c r="C202" s="31">
        <v>198</v>
      </c>
      <c r="D202" s="31" t="s">
        <v>5877</v>
      </c>
      <c r="E202" s="31">
        <v>2025</v>
      </c>
      <c r="F202" s="31" t="s">
        <v>72</v>
      </c>
      <c r="G202" s="31" t="s">
        <v>74</v>
      </c>
      <c r="H202" s="31" t="s">
        <v>6191</v>
      </c>
      <c r="I202" s="31" t="s">
        <v>5994</v>
      </c>
      <c r="J202" s="31"/>
    </row>
    <row r="203" spans="3:12" ht="91.8" x14ac:dyDescent="0.3">
      <c r="C203" s="31">
        <v>199</v>
      </c>
      <c r="D203" s="31" t="s">
        <v>5878</v>
      </c>
      <c r="E203" s="31">
        <v>2025</v>
      </c>
      <c r="F203" s="31" t="s">
        <v>522</v>
      </c>
      <c r="G203" s="31" t="s">
        <v>524</v>
      </c>
      <c r="H203" s="31" t="s">
        <v>6192</v>
      </c>
      <c r="I203" s="31" t="s">
        <v>5992</v>
      </c>
      <c r="J203" s="31" t="s">
        <v>9638</v>
      </c>
      <c r="L203" s="33" t="s">
        <v>6367</v>
      </c>
    </row>
    <row r="204" spans="3:12" ht="81.599999999999994" x14ac:dyDescent="0.3">
      <c r="C204" s="31">
        <v>200</v>
      </c>
      <c r="D204" s="31" t="s">
        <v>5879</v>
      </c>
      <c r="E204" s="31">
        <v>2025</v>
      </c>
      <c r="F204" s="31" t="s">
        <v>472</v>
      </c>
      <c r="G204" s="31" t="s">
        <v>474</v>
      </c>
      <c r="H204" s="31" t="s">
        <v>6193</v>
      </c>
      <c r="I204" s="31" t="s">
        <v>5992</v>
      </c>
      <c r="J204" s="31" t="s">
        <v>6017</v>
      </c>
      <c r="L204" s="33" t="s">
        <v>6368</v>
      </c>
    </row>
    <row r="205" spans="3:12" ht="91.8" x14ac:dyDescent="0.3">
      <c r="C205" s="31">
        <v>201</v>
      </c>
      <c r="D205" s="31" t="s">
        <v>5880</v>
      </c>
      <c r="E205" s="31">
        <v>2025</v>
      </c>
      <c r="F205" s="31" t="s">
        <v>561</v>
      </c>
      <c r="G205" s="31" t="s">
        <v>563</v>
      </c>
      <c r="H205" s="31" t="s">
        <v>6194</v>
      </c>
      <c r="I205" s="31" t="s">
        <v>5992</v>
      </c>
      <c r="J205" s="31" t="s">
        <v>9654</v>
      </c>
      <c r="L205" s="33" t="s">
        <v>6369</v>
      </c>
    </row>
    <row r="206" spans="3:12" ht="173.4" hidden="1" x14ac:dyDescent="0.3">
      <c r="C206" s="31">
        <v>202</v>
      </c>
      <c r="D206" s="31" t="s">
        <v>5881</v>
      </c>
      <c r="E206" s="31">
        <v>2025</v>
      </c>
      <c r="F206" s="31" t="s">
        <v>214</v>
      </c>
      <c r="G206" s="31" t="s">
        <v>216</v>
      </c>
      <c r="H206" s="31" t="s">
        <v>6195</v>
      </c>
      <c r="I206" s="31" t="s">
        <v>5994</v>
      </c>
      <c r="J206" s="31"/>
    </row>
    <row r="207" spans="3:12" ht="204" hidden="1" x14ac:dyDescent="0.3">
      <c r="C207" s="31">
        <v>203</v>
      </c>
      <c r="D207" s="31" t="s">
        <v>5882</v>
      </c>
      <c r="E207" s="31">
        <v>2025</v>
      </c>
      <c r="F207" s="31" t="s">
        <v>591</v>
      </c>
      <c r="G207" s="31" t="s">
        <v>593</v>
      </c>
      <c r="H207" s="31" t="s">
        <v>6196</v>
      </c>
      <c r="I207" s="31" t="s">
        <v>5994</v>
      </c>
      <c r="J207" s="31"/>
    </row>
    <row r="208" spans="3:12" ht="193.8" x14ac:dyDescent="0.3">
      <c r="C208" s="31">
        <v>204</v>
      </c>
      <c r="D208" s="31" t="s">
        <v>5883</v>
      </c>
      <c r="E208" s="31">
        <v>2025</v>
      </c>
      <c r="F208" s="31" t="s">
        <v>705</v>
      </c>
      <c r="G208" s="31" t="s">
        <v>707</v>
      </c>
      <c r="H208" s="31" t="s">
        <v>6197</v>
      </c>
      <c r="I208" s="31" t="s">
        <v>5992</v>
      </c>
      <c r="J208" s="31" t="s">
        <v>10682</v>
      </c>
      <c r="L208" s="33" t="s">
        <v>6338</v>
      </c>
    </row>
    <row r="209" spans="3:12" ht="112.2" x14ac:dyDescent="0.3">
      <c r="C209" s="31">
        <v>205</v>
      </c>
      <c r="D209" s="31" t="s">
        <v>5884</v>
      </c>
      <c r="E209" s="31">
        <v>2025</v>
      </c>
      <c r="F209" s="31" t="s">
        <v>678</v>
      </c>
      <c r="G209" s="31" t="s">
        <v>680</v>
      </c>
      <c r="H209" s="31" t="s">
        <v>6198</v>
      </c>
      <c r="I209" s="31" t="s">
        <v>5992</v>
      </c>
      <c r="J209" s="31" t="s">
        <v>9654</v>
      </c>
      <c r="L209" s="33" t="s">
        <v>6370</v>
      </c>
    </row>
    <row r="210" spans="3:12" ht="234.6" x14ac:dyDescent="0.3">
      <c r="C210" s="31">
        <v>206</v>
      </c>
      <c r="D210" s="31" t="s">
        <v>5885</v>
      </c>
      <c r="E210" s="31">
        <v>2025</v>
      </c>
      <c r="F210" s="31" t="s">
        <v>142</v>
      </c>
      <c r="G210" s="31" t="s">
        <v>144</v>
      </c>
      <c r="H210" s="31" t="s">
        <v>6199</v>
      </c>
      <c r="I210" s="31" t="s">
        <v>5992</v>
      </c>
      <c r="J210" s="31" t="s">
        <v>10681</v>
      </c>
      <c r="L210" s="33" t="s">
        <v>6371</v>
      </c>
    </row>
    <row r="211" spans="3:12" ht="214.2" x14ac:dyDescent="0.3">
      <c r="C211" s="31">
        <v>207</v>
      </c>
      <c r="D211" s="31" t="s">
        <v>5886</v>
      </c>
      <c r="E211" s="31">
        <v>2025</v>
      </c>
      <c r="F211" s="31" t="s">
        <v>732</v>
      </c>
      <c r="G211" s="31" t="s">
        <v>5887</v>
      </c>
      <c r="H211" s="31" t="s">
        <v>6200</v>
      </c>
      <c r="I211" s="31" t="s">
        <v>5992</v>
      </c>
      <c r="J211" s="31" t="s">
        <v>9654</v>
      </c>
      <c r="L211" s="33" t="s">
        <v>6372</v>
      </c>
    </row>
    <row r="212" spans="3:12" ht="122.4" x14ac:dyDescent="0.3">
      <c r="C212" s="31">
        <v>208</v>
      </c>
      <c r="D212" s="31" t="s">
        <v>5888</v>
      </c>
      <c r="E212" s="31">
        <v>2025</v>
      </c>
      <c r="F212" s="31" t="s">
        <v>172</v>
      </c>
      <c r="G212" s="31" t="s">
        <v>174</v>
      </c>
      <c r="H212" s="31" t="s">
        <v>6201</v>
      </c>
      <c r="I212" s="31" t="s">
        <v>5992</v>
      </c>
      <c r="J212" s="31" t="s">
        <v>9654</v>
      </c>
      <c r="L212" s="33" t="s">
        <v>6373</v>
      </c>
    </row>
    <row r="213" spans="3:12" ht="122.4" hidden="1" x14ac:dyDescent="0.3">
      <c r="C213" s="31">
        <v>209</v>
      </c>
      <c r="D213" s="31" t="s">
        <v>5889</v>
      </c>
      <c r="E213" s="31">
        <v>2025</v>
      </c>
      <c r="F213" s="31" t="s">
        <v>660</v>
      </c>
      <c r="G213" s="31" t="s">
        <v>662</v>
      </c>
      <c r="H213" s="31" t="s">
        <v>6202</v>
      </c>
      <c r="I213" s="31" t="s">
        <v>5994</v>
      </c>
      <c r="J213" s="31"/>
    </row>
    <row r="214" spans="3:12" ht="102" x14ac:dyDescent="0.3">
      <c r="C214" s="31">
        <v>210</v>
      </c>
      <c r="D214" s="31" t="s">
        <v>5890</v>
      </c>
      <c r="E214" s="31">
        <v>2025</v>
      </c>
      <c r="F214" s="31" t="s">
        <v>5891</v>
      </c>
      <c r="G214" s="31" t="s">
        <v>901</v>
      </c>
      <c r="H214" s="31" t="s">
        <v>6203</v>
      </c>
      <c r="I214" s="31" t="s">
        <v>5992</v>
      </c>
      <c r="J214" s="31" t="s">
        <v>10681</v>
      </c>
      <c r="L214" s="33" t="s">
        <v>6374</v>
      </c>
    </row>
    <row r="215" spans="3:12" ht="122.4" x14ac:dyDescent="0.3">
      <c r="C215" s="31">
        <v>211</v>
      </c>
      <c r="D215" s="31" t="s">
        <v>5892</v>
      </c>
      <c r="E215" s="31">
        <v>2025</v>
      </c>
      <c r="F215" s="31" t="s">
        <v>726</v>
      </c>
      <c r="G215" s="31" t="s">
        <v>728</v>
      </c>
      <c r="H215" s="31" t="s">
        <v>6204</v>
      </c>
      <c r="I215" s="31" t="s">
        <v>5992</v>
      </c>
      <c r="J215" s="31" t="s">
        <v>9640</v>
      </c>
      <c r="L215" s="33" t="s">
        <v>9641</v>
      </c>
    </row>
    <row r="216" spans="3:12" ht="122.4" x14ac:dyDescent="0.3">
      <c r="C216" s="31">
        <v>212</v>
      </c>
      <c r="D216" s="31" t="s">
        <v>5893</v>
      </c>
      <c r="E216" s="31">
        <v>2025</v>
      </c>
      <c r="F216" s="31" t="s">
        <v>178</v>
      </c>
      <c r="G216" s="31" t="s">
        <v>180</v>
      </c>
      <c r="H216" s="31" t="s">
        <v>6205</v>
      </c>
      <c r="I216" s="31" t="s">
        <v>5992</v>
      </c>
      <c r="J216" s="31" t="s">
        <v>10681</v>
      </c>
      <c r="L216" s="33" t="s">
        <v>6371</v>
      </c>
    </row>
    <row r="217" spans="3:12" ht="102" hidden="1" x14ac:dyDescent="0.3">
      <c r="C217" s="31">
        <v>213</v>
      </c>
      <c r="D217" s="31" t="s">
        <v>5894</v>
      </c>
      <c r="E217" s="31">
        <v>2025</v>
      </c>
      <c r="F217" s="31" t="s">
        <v>5895</v>
      </c>
      <c r="G217" s="31" t="s">
        <v>837</v>
      </c>
      <c r="H217" s="31" t="s">
        <v>6206</v>
      </c>
      <c r="I217" s="31" t="s">
        <v>5994</v>
      </c>
      <c r="J217" s="31"/>
    </row>
    <row r="218" spans="3:12" ht="142.80000000000001" x14ac:dyDescent="0.3">
      <c r="C218" s="31">
        <v>214</v>
      </c>
      <c r="D218" s="31" t="s">
        <v>5896</v>
      </c>
      <c r="E218" s="31">
        <v>2025</v>
      </c>
      <c r="F218" s="31" t="s">
        <v>651</v>
      </c>
      <c r="G218" s="31" t="s">
        <v>5897</v>
      </c>
      <c r="H218" s="31" t="s">
        <v>6207</v>
      </c>
      <c r="I218" s="31" t="s">
        <v>5992</v>
      </c>
      <c r="J218" s="31" t="s">
        <v>6008</v>
      </c>
      <c r="L218" s="33" t="s">
        <v>6219</v>
      </c>
    </row>
    <row r="219" spans="3:12" ht="81.599999999999994" x14ac:dyDescent="0.3">
      <c r="C219" s="31">
        <v>215</v>
      </c>
      <c r="D219" s="31" t="s">
        <v>5898</v>
      </c>
      <c r="E219" s="31">
        <v>2025</v>
      </c>
      <c r="F219" s="31" t="s">
        <v>874</v>
      </c>
      <c r="G219" s="31" t="s">
        <v>876</v>
      </c>
      <c r="H219" s="31" t="s">
        <v>6208</v>
      </c>
      <c r="I219" s="31" t="s">
        <v>5992</v>
      </c>
      <c r="J219" s="31" t="s">
        <v>10681</v>
      </c>
      <c r="L219" s="33" t="s">
        <v>6209</v>
      </c>
    </row>
    <row r="220" spans="3:12" ht="91.8" x14ac:dyDescent="0.3">
      <c r="C220" s="31">
        <v>216</v>
      </c>
      <c r="D220" s="31" t="s">
        <v>5899</v>
      </c>
      <c r="E220" s="31">
        <v>2025</v>
      </c>
      <c r="F220" s="31" t="s">
        <v>451</v>
      </c>
      <c r="G220" s="31" t="s">
        <v>453</v>
      </c>
      <c r="H220" s="31" t="s">
        <v>6210</v>
      </c>
      <c r="I220" s="31" t="s">
        <v>5992</v>
      </c>
      <c r="J220" s="31" t="s">
        <v>6008</v>
      </c>
      <c r="L220" s="33" t="s">
        <v>6219</v>
      </c>
    </row>
    <row r="221" spans="3:12" ht="183.6" hidden="1" x14ac:dyDescent="0.3">
      <c r="C221" s="31">
        <v>217</v>
      </c>
      <c r="D221" s="31" t="s">
        <v>5900</v>
      </c>
      <c r="E221" s="31">
        <v>2025</v>
      </c>
      <c r="F221" s="31" t="s">
        <v>5901</v>
      </c>
      <c r="G221" s="31" t="s">
        <v>924</v>
      </c>
      <c r="H221" s="31" t="s">
        <v>6211</v>
      </c>
      <c r="I221" s="31" t="s">
        <v>5994</v>
      </c>
      <c r="J221" s="31"/>
    </row>
    <row r="222" spans="3:12" ht="122.4" x14ac:dyDescent="0.3">
      <c r="C222" s="31">
        <v>218</v>
      </c>
      <c r="D222" s="31" t="s">
        <v>5902</v>
      </c>
      <c r="E222" s="31">
        <v>2025</v>
      </c>
      <c r="F222" s="31" t="s">
        <v>5903</v>
      </c>
      <c r="G222" s="31" t="s">
        <v>894</v>
      </c>
      <c r="H222" s="31" t="s">
        <v>6212</v>
      </c>
      <c r="I222" s="31" t="s">
        <v>5992</v>
      </c>
      <c r="J222" s="31" t="s">
        <v>10680</v>
      </c>
      <c r="L222" s="33" t="s">
        <v>6375</v>
      </c>
    </row>
    <row r="223" spans="3:12" ht="234.6" x14ac:dyDescent="0.3">
      <c r="C223" s="31">
        <v>219</v>
      </c>
      <c r="D223" s="31" t="s">
        <v>5904</v>
      </c>
      <c r="E223" s="31">
        <v>2025</v>
      </c>
      <c r="F223" s="31" t="s">
        <v>516</v>
      </c>
      <c r="G223" s="31" t="s">
        <v>518</v>
      </c>
      <c r="H223" s="31" t="s">
        <v>6213</v>
      </c>
      <c r="I223" s="31" t="s">
        <v>5992</v>
      </c>
      <c r="J223" s="31" t="s">
        <v>9654</v>
      </c>
      <c r="L223" s="33" t="s">
        <v>6360</v>
      </c>
    </row>
    <row r="224" spans="3:12" ht="142.80000000000001" hidden="1" x14ac:dyDescent="0.3">
      <c r="C224" s="31">
        <v>220</v>
      </c>
      <c r="D224" s="31" t="s">
        <v>5905</v>
      </c>
      <c r="E224" s="31">
        <v>2025</v>
      </c>
      <c r="F224" s="31" t="s">
        <v>570</v>
      </c>
      <c r="G224" s="31" t="s">
        <v>572</v>
      </c>
      <c r="H224" s="31" t="s">
        <v>6214</v>
      </c>
      <c r="I224" s="31" t="s">
        <v>5994</v>
      </c>
      <c r="J224" s="31"/>
    </row>
    <row r="225" spans="3:12" ht="112.2" hidden="1" x14ac:dyDescent="0.3">
      <c r="C225" s="31">
        <v>221</v>
      </c>
      <c r="D225" s="31" t="s">
        <v>5906</v>
      </c>
      <c r="E225" s="31">
        <v>2025</v>
      </c>
      <c r="F225" s="31" t="s">
        <v>807</v>
      </c>
      <c r="G225" s="31" t="s">
        <v>809</v>
      </c>
      <c r="H225" s="31" t="s">
        <v>6035</v>
      </c>
      <c r="I225" s="31" t="s">
        <v>9687</v>
      </c>
      <c r="J225" s="31" t="s">
        <v>9688</v>
      </c>
      <c r="L225" s="33" t="s">
        <v>9692</v>
      </c>
    </row>
    <row r="226" spans="3:12" ht="102" x14ac:dyDescent="0.3">
      <c r="C226" s="31">
        <v>222</v>
      </c>
      <c r="D226" s="31" t="s">
        <v>5907</v>
      </c>
      <c r="E226" s="31">
        <v>2025</v>
      </c>
      <c r="F226" s="31" t="s">
        <v>376</v>
      </c>
      <c r="G226" s="31" t="s">
        <v>378</v>
      </c>
      <c r="H226" s="31" t="s">
        <v>6215</v>
      </c>
      <c r="I226" s="31" t="s">
        <v>5992</v>
      </c>
      <c r="J226" s="31" t="s">
        <v>10681</v>
      </c>
      <c r="L226" s="33" t="s">
        <v>6376</v>
      </c>
    </row>
    <row r="227" spans="3:12" ht="163.19999999999999" hidden="1" x14ac:dyDescent="0.3">
      <c r="C227" s="31">
        <v>223</v>
      </c>
      <c r="D227" s="31" t="s">
        <v>5908</v>
      </c>
      <c r="E227" s="31">
        <v>2025</v>
      </c>
      <c r="F227" s="31" t="s">
        <v>558</v>
      </c>
      <c r="G227" s="31" t="s">
        <v>560</v>
      </c>
      <c r="H227" s="31" t="s">
        <v>6216</v>
      </c>
      <c r="I227" s="31" t="s">
        <v>5994</v>
      </c>
      <c r="J227" s="31"/>
    </row>
    <row r="228" spans="3:12" ht="173.4" x14ac:dyDescent="0.3">
      <c r="C228" s="31">
        <v>224</v>
      </c>
      <c r="D228" s="31" t="s">
        <v>5909</v>
      </c>
      <c r="E228" s="31">
        <v>2025</v>
      </c>
      <c r="F228" s="31" t="s">
        <v>5910</v>
      </c>
      <c r="G228" s="31" t="s">
        <v>886</v>
      </c>
      <c r="H228" s="31" t="s">
        <v>6217</v>
      </c>
      <c r="I228" s="31" t="s">
        <v>5992</v>
      </c>
      <c r="J228" s="31" t="s">
        <v>10681</v>
      </c>
      <c r="L228" s="33" t="s">
        <v>6377</v>
      </c>
    </row>
    <row r="229" spans="3:12" ht="91.8" x14ac:dyDescent="0.3">
      <c r="C229" s="31">
        <v>225</v>
      </c>
      <c r="D229" s="31" t="s">
        <v>5911</v>
      </c>
      <c r="E229" s="31">
        <v>2025</v>
      </c>
      <c r="F229" s="31" t="s">
        <v>504</v>
      </c>
      <c r="G229" s="31" t="s">
        <v>506</v>
      </c>
      <c r="H229" s="31" t="s">
        <v>6218</v>
      </c>
      <c r="I229" s="31" t="s">
        <v>5992</v>
      </c>
      <c r="J229" s="31" t="s">
        <v>6008</v>
      </c>
      <c r="L229" s="33" t="s">
        <v>6219</v>
      </c>
    </row>
    <row r="230" spans="3:12" ht="112.2" hidden="1" x14ac:dyDescent="0.3">
      <c r="C230" s="31">
        <v>226</v>
      </c>
      <c r="D230" s="31" t="s">
        <v>5912</v>
      </c>
      <c r="E230" s="31">
        <v>2025</v>
      </c>
      <c r="F230" s="31" t="s">
        <v>202</v>
      </c>
      <c r="G230" s="31" t="s">
        <v>204</v>
      </c>
      <c r="H230" s="31" t="s">
        <v>6220</v>
      </c>
      <c r="I230" s="31" t="s">
        <v>5994</v>
      </c>
      <c r="J230" s="31"/>
    </row>
    <row r="231" spans="3:12" ht="122.4" x14ac:dyDescent="0.3">
      <c r="C231" s="31">
        <v>227</v>
      </c>
      <c r="D231" s="31" t="s">
        <v>5913</v>
      </c>
      <c r="E231" s="31">
        <v>2025</v>
      </c>
      <c r="F231" s="31" t="s">
        <v>133</v>
      </c>
      <c r="G231" s="31" t="s">
        <v>983</v>
      </c>
      <c r="H231" s="31" t="s">
        <v>6221</v>
      </c>
      <c r="I231" s="31" t="s">
        <v>5992</v>
      </c>
      <c r="J231" s="31" t="s">
        <v>6008</v>
      </c>
      <c r="L231" s="33" t="s">
        <v>6219</v>
      </c>
    </row>
    <row r="232" spans="3:12" ht="71.400000000000006" x14ac:dyDescent="0.3">
      <c r="C232" s="31">
        <v>228</v>
      </c>
      <c r="D232" s="31" t="s">
        <v>5914</v>
      </c>
      <c r="E232" s="31">
        <v>2025</v>
      </c>
      <c r="F232" s="31" t="s">
        <v>684</v>
      </c>
      <c r="G232" s="31" t="s">
        <v>686</v>
      </c>
      <c r="H232" s="31" t="s">
        <v>6222</v>
      </c>
      <c r="I232" s="31" t="s">
        <v>5992</v>
      </c>
      <c r="J232" s="31" t="s">
        <v>10681</v>
      </c>
      <c r="L232" s="33" t="s">
        <v>6378</v>
      </c>
    </row>
    <row r="233" spans="3:12" ht="224.4" x14ac:dyDescent="0.3">
      <c r="C233" s="31">
        <v>229</v>
      </c>
      <c r="D233" s="31" t="s">
        <v>5915</v>
      </c>
      <c r="E233" s="31">
        <v>2025</v>
      </c>
      <c r="F233" s="31" t="s">
        <v>439</v>
      </c>
      <c r="G233" s="31" t="s">
        <v>441</v>
      </c>
      <c r="H233" s="31" t="s">
        <v>6223</v>
      </c>
      <c r="I233" s="31" t="s">
        <v>5992</v>
      </c>
      <c r="J233" s="31" t="s">
        <v>9638</v>
      </c>
      <c r="L233" s="33" t="s">
        <v>6379</v>
      </c>
    </row>
    <row r="234" spans="3:12" ht="142.80000000000001" hidden="1" x14ac:dyDescent="0.3">
      <c r="C234" s="31">
        <v>230</v>
      </c>
      <c r="D234" s="31" t="s">
        <v>5916</v>
      </c>
      <c r="E234" s="31">
        <v>2025</v>
      </c>
      <c r="F234" s="31" t="s">
        <v>271</v>
      </c>
      <c r="G234" s="31" t="s">
        <v>273</v>
      </c>
      <c r="H234" s="31" t="s">
        <v>6224</v>
      </c>
      <c r="I234" s="31" t="s">
        <v>5994</v>
      </c>
      <c r="J234" s="31"/>
    </row>
    <row r="235" spans="3:12" ht="214.2" hidden="1" x14ac:dyDescent="0.3">
      <c r="C235" s="31">
        <v>231</v>
      </c>
      <c r="D235" s="31" t="s">
        <v>5917</v>
      </c>
      <c r="E235" s="31">
        <v>2025</v>
      </c>
      <c r="F235" s="31" t="s">
        <v>487</v>
      </c>
      <c r="G235" s="31" t="s">
        <v>488</v>
      </c>
      <c r="H235" s="31" t="s">
        <v>6225</v>
      </c>
      <c r="I235" s="31" t="s">
        <v>5994</v>
      </c>
      <c r="J235" s="31"/>
    </row>
    <row r="236" spans="3:12" ht="112.2" hidden="1" x14ac:dyDescent="0.3">
      <c r="C236" s="31">
        <v>232</v>
      </c>
      <c r="D236" s="31" t="s">
        <v>5917</v>
      </c>
      <c r="E236" s="31">
        <v>2025</v>
      </c>
      <c r="F236" s="31" t="s">
        <v>436</v>
      </c>
      <c r="G236" s="31" t="s">
        <v>438</v>
      </c>
      <c r="H236" s="31" t="s">
        <v>6226</v>
      </c>
      <c r="I236" s="31" t="s">
        <v>5994</v>
      </c>
      <c r="J236" s="31"/>
    </row>
    <row r="237" spans="3:12" ht="193.8" hidden="1" x14ac:dyDescent="0.3">
      <c r="C237" s="31">
        <v>233</v>
      </c>
      <c r="D237" s="31" t="s">
        <v>5918</v>
      </c>
      <c r="E237" s="31">
        <v>2025</v>
      </c>
      <c r="F237" s="31" t="s">
        <v>603</v>
      </c>
      <c r="G237" s="31" t="s">
        <v>605</v>
      </c>
      <c r="H237" s="31" t="s">
        <v>6227</v>
      </c>
      <c r="I237" s="31" t="s">
        <v>5994</v>
      </c>
      <c r="J237" s="31"/>
    </row>
    <row r="238" spans="3:12" ht="173.4" x14ac:dyDescent="0.3">
      <c r="C238" s="31">
        <v>234</v>
      </c>
      <c r="D238" s="31" t="s">
        <v>5919</v>
      </c>
      <c r="E238" s="31">
        <v>2025</v>
      </c>
      <c r="F238" s="31" t="s">
        <v>394</v>
      </c>
      <c r="G238" s="31" t="s">
        <v>396</v>
      </c>
      <c r="H238" s="31" t="s">
        <v>6228</v>
      </c>
      <c r="I238" s="31" t="s">
        <v>5992</v>
      </c>
      <c r="J238" s="31" t="s">
        <v>10682</v>
      </c>
      <c r="L238" s="33" t="s">
        <v>6380</v>
      </c>
    </row>
    <row r="239" spans="3:12" ht="193.8" hidden="1" x14ac:dyDescent="0.3">
      <c r="C239" s="31">
        <v>235</v>
      </c>
      <c r="D239" s="31" t="s">
        <v>5920</v>
      </c>
      <c r="E239" s="31">
        <v>2025</v>
      </c>
      <c r="F239" s="31" t="s">
        <v>5921</v>
      </c>
      <c r="G239" s="31" t="s">
        <v>858</v>
      </c>
      <c r="H239" s="31" t="s">
        <v>6229</v>
      </c>
      <c r="I239" s="31" t="s">
        <v>5994</v>
      </c>
      <c r="J239" s="31"/>
    </row>
    <row r="240" spans="3:12" ht="112.2" x14ac:dyDescent="0.3">
      <c r="C240" s="31">
        <v>236</v>
      </c>
      <c r="D240" s="31" t="s">
        <v>5922</v>
      </c>
      <c r="E240" s="31">
        <v>2025</v>
      </c>
      <c r="F240" s="31" t="s">
        <v>388</v>
      </c>
      <c r="G240" s="31" t="s">
        <v>390</v>
      </c>
      <c r="H240" s="31" t="s">
        <v>6230</v>
      </c>
      <c r="I240" s="31" t="s">
        <v>5992</v>
      </c>
      <c r="J240" s="31" t="s">
        <v>9654</v>
      </c>
      <c r="L240" s="33" t="s">
        <v>6381</v>
      </c>
    </row>
    <row r="241" spans="3:12" ht="102" hidden="1" x14ac:dyDescent="0.3">
      <c r="C241" s="31">
        <v>237</v>
      </c>
      <c r="D241" s="31" t="s">
        <v>5923</v>
      </c>
      <c r="E241" s="31">
        <v>2025</v>
      </c>
      <c r="F241" s="31" t="s">
        <v>771</v>
      </c>
      <c r="G241" s="31" t="s">
        <v>773</v>
      </c>
      <c r="H241" s="31" t="s">
        <v>6231</v>
      </c>
      <c r="I241" s="31" t="s">
        <v>5994</v>
      </c>
      <c r="J241" s="31"/>
    </row>
    <row r="242" spans="3:12" ht="112.2" x14ac:dyDescent="0.3">
      <c r="C242" s="31">
        <v>238</v>
      </c>
      <c r="D242" s="31" t="s">
        <v>5924</v>
      </c>
      <c r="E242" s="31">
        <v>2025</v>
      </c>
      <c r="F242" s="31" t="s">
        <v>292</v>
      </c>
      <c r="G242" s="31" t="s">
        <v>294</v>
      </c>
      <c r="H242" s="31" t="s">
        <v>6232</v>
      </c>
      <c r="I242" s="31" t="s">
        <v>5992</v>
      </c>
      <c r="J242" s="31" t="s">
        <v>10682</v>
      </c>
      <c r="L242" s="33" t="s">
        <v>6382</v>
      </c>
    </row>
    <row r="243" spans="3:12" ht="122.4" x14ac:dyDescent="0.3">
      <c r="C243" s="31">
        <v>239</v>
      </c>
      <c r="D243" s="31" t="s">
        <v>5925</v>
      </c>
      <c r="E243" s="31">
        <v>2025</v>
      </c>
      <c r="F243" s="31" t="s">
        <v>5926</v>
      </c>
      <c r="G243" s="31" t="s">
        <v>792</v>
      </c>
      <c r="H243" s="31" t="s">
        <v>6233</v>
      </c>
      <c r="I243" s="31" t="s">
        <v>5992</v>
      </c>
      <c r="J243" s="31" t="s">
        <v>10681</v>
      </c>
      <c r="L243" s="33" t="s">
        <v>6366</v>
      </c>
    </row>
    <row r="244" spans="3:12" ht="163.19999999999999" x14ac:dyDescent="0.3">
      <c r="C244" s="31">
        <v>240</v>
      </c>
      <c r="D244" s="31" t="s">
        <v>5927</v>
      </c>
      <c r="E244" s="31">
        <v>2025</v>
      </c>
      <c r="F244" s="31" t="s">
        <v>546</v>
      </c>
      <c r="G244" s="31" t="s">
        <v>548</v>
      </c>
      <c r="H244" s="31" t="s">
        <v>6234</v>
      </c>
      <c r="I244" s="31" t="s">
        <v>5992</v>
      </c>
      <c r="J244" s="31" t="s">
        <v>9640</v>
      </c>
      <c r="L244" s="33" t="s">
        <v>9674</v>
      </c>
    </row>
    <row r="245" spans="3:12" ht="102" x14ac:dyDescent="0.3">
      <c r="C245" s="31">
        <v>241</v>
      </c>
      <c r="D245" s="31" t="s">
        <v>5928</v>
      </c>
      <c r="E245" s="31">
        <v>2025</v>
      </c>
      <c r="F245" s="31" t="s">
        <v>723</v>
      </c>
      <c r="G245" s="31" t="s">
        <v>725</v>
      </c>
      <c r="H245" s="31" t="s">
        <v>6235</v>
      </c>
      <c r="I245" s="31" t="s">
        <v>5992</v>
      </c>
      <c r="J245" s="31" t="s">
        <v>9640</v>
      </c>
      <c r="L245" s="33" t="s">
        <v>9694</v>
      </c>
    </row>
    <row r="246" spans="3:12" ht="142.80000000000001" hidden="1" x14ac:dyDescent="0.3">
      <c r="C246" s="31">
        <v>242</v>
      </c>
      <c r="D246" s="31" t="s">
        <v>5929</v>
      </c>
      <c r="E246" s="31">
        <v>2025</v>
      </c>
      <c r="F246" s="31" t="s">
        <v>139</v>
      </c>
      <c r="G246" s="31" t="s">
        <v>141</v>
      </c>
      <c r="H246" s="31" t="s">
        <v>6236</v>
      </c>
      <c r="I246" s="31" t="s">
        <v>5994</v>
      </c>
      <c r="J246" s="31"/>
    </row>
    <row r="247" spans="3:12" ht="142.80000000000001" hidden="1" x14ac:dyDescent="0.3">
      <c r="C247" s="31">
        <v>243</v>
      </c>
      <c r="D247" s="31" t="s">
        <v>5930</v>
      </c>
      <c r="E247" s="31">
        <v>2025</v>
      </c>
      <c r="F247" s="31" t="s">
        <v>226</v>
      </c>
      <c r="G247" s="31" t="s">
        <v>5931</v>
      </c>
      <c r="H247" s="31" t="s">
        <v>6237</v>
      </c>
      <c r="I247" s="31" t="s">
        <v>5994</v>
      </c>
      <c r="J247" s="31"/>
    </row>
    <row r="248" spans="3:12" ht="61.2" x14ac:dyDescent="0.3">
      <c r="C248" s="31">
        <v>244</v>
      </c>
      <c r="D248" s="31" t="s">
        <v>5932</v>
      </c>
      <c r="E248" s="31">
        <v>2025</v>
      </c>
      <c r="F248" s="31" t="s">
        <v>627</v>
      </c>
      <c r="G248" s="31" t="s">
        <v>629</v>
      </c>
      <c r="H248" s="31" t="s">
        <v>6238</v>
      </c>
      <c r="I248" s="31" t="s">
        <v>5992</v>
      </c>
      <c r="J248" s="31" t="s">
        <v>6008</v>
      </c>
      <c r="L248" s="33" t="s">
        <v>6219</v>
      </c>
    </row>
    <row r="249" spans="3:12" ht="102" x14ac:dyDescent="0.3">
      <c r="C249" s="31">
        <v>245</v>
      </c>
      <c r="D249" s="31" t="s">
        <v>5933</v>
      </c>
      <c r="E249" s="31">
        <v>2025</v>
      </c>
      <c r="F249" s="31" t="s">
        <v>5934</v>
      </c>
      <c r="G249" s="31" t="s">
        <v>826</v>
      </c>
      <c r="H249" s="31" t="s">
        <v>6239</v>
      </c>
      <c r="I249" s="31" t="s">
        <v>5992</v>
      </c>
      <c r="J249" s="31" t="s">
        <v>6008</v>
      </c>
      <c r="L249" s="33" t="s">
        <v>6219</v>
      </c>
    </row>
    <row r="250" spans="3:12" ht="183.6" x14ac:dyDescent="0.3">
      <c r="C250" s="31">
        <v>246</v>
      </c>
      <c r="D250" s="31" t="s">
        <v>5935</v>
      </c>
      <c r="E250" s="31">
        <v>2025</v>
      </c>
      <c r="F250" s="31" t="s">
        <v>744</v>
      </c>
      <c r="G250" s="31" t="s">
        <v>746</v>
      </c>
      <c r="H250" s="31" t="s">
        <v>6240</v>
      </c>
      <c r="I250" s="31" t="s">
        <v>5992</v>
      </c>
      <c r="J250" s="31" t="s">
        <v>10681</v>
      </c>
      <c r="L250" s="33" t="s">
        <v>6209</v>
      </c>
    </row>
    <row r="251" spans="3:12" ht="81.599999999999994" x14ac:dyDescent="0.3">
      <c r="C251" s="31">
        <v>247</v>
      </c>
      <c r="D251" s="31" t="s">
        <v>5936</v>
      </c>
      <c r="E251" s="31">
        <v>2025</v>
      </c>
      <c r="F251" s="31" t="s">
        <v>555</v>
      </c>
      <c r="G251" s="31" t="s">
        <v>557</v>
      </c>
      <c r="H251" s="31" t="s">
        <v>6241</v>
      </c>
      <c r="I251" s="31" t="s">
        <v>5992</v>
      </c>
      <c r="J251" s="31" t="s">
        <v>6008</v>
      </c>
      <c r="L251" s="33" t="s">
        <v>6219</v>
      </c>
    </row>
    <row r="252" spans="3:12" ht="132.6" hidden="1" x14ac:dyDescent="0.3">
      <c r="C252" s="31">
        <v>248</v>
      </c>
      <c r="D252" s="31" t="s">
        <v>5937</v>
      </c>
      <c r="E252" s="31">
        <v>2025</v>
      </c>
      <c r="F252" s="31" t="s">
        <v>382</v>
      </c>
      <c r="G252" s="31" t="s">
        <v>384</v>
      </c>
      <c r="H252" s="31" t="s">
        <v>6242</v>
      </c>
      <c r="I252" s="31" t="s">
        <v>5994</v>
      </c>
      <c r="J252" s="31"/>
    </row>
    <row r="253" spans="3:12" ht="81.599999999999994" hidden="1" x14ac:dyDescent="0.3">
      <c r="C253" s="31">
        <v>249</v>
      </c>
      <c r="D253" s="31" t="s">
        <v>5938</v>
      </c>
      <c r="E253" s="31">
        <v>2025</v>
      </c>
      <c r="F253" s="31" t="s">
        <v>5939</v>
      </c>
      <c r="G253" s="31" t="s">
        <v>949</v>
      </c>
      <c r="H253" s="31" t="s">
        <v>6243</v>
      </c>
      <c r="I253" s="31" t="s">
        <v>5994</v>
      </c>
      <c r="J253" s="31"/>
    </row>
    <row r="254" spans="3:12" ht="193.8" hidden="1" x14ac:dyDescent="0.3">
      <c r="C254" s="31">
        <v>250</v>
      </c>
      <c r="D254" s="31" t="s">
        <v>5940</v>
      </c>
      <c r="E254" s="31">
        <v>2025</v>
      </c>
      <c r="F254" s="31" t="s">
        <v>466</v>
      </c>
      <c r="G254" s="31" t="s">
        <v>468</v>
      </c>
      <c r="H254" s="31" t="s">
        <v>6244</v>
      </c>
      <c r="I254" s="31" t="s">
        <v>5994</v>
      </c>
      <c r="J254" s="31"/>
    </row>
    <row r="255" spans="3:12" ht="102" hidden="1" x14ac:dyDescent="0.3">
      <c r="C255" s="31">
        <v>251</v>
      </c>
      <c r="D255" s="31" t="s">
        <v>5941</v>
      </c>
      <c r="E255" s="31">
        <v>2025</v>
      </c>
      <c r="F255" s="31" t="s">
        <v>672</v>
      </c>
      <c r="G255" s="31" t="s">
        <v>674</v>
      </c>
      <c r="H255" s="31" t="s">
        <v>6245</v>
      </c>
      <c r="I255" s="31" t="s">
        <v>5994</v>
      </c>
      <c r="J255" s="31"/>
    </row>
    <row r="256" spans="3:12" ht="142.80000000000001" hidden="1" x14ac:dyDescent="0.3">
      <c r="C256" s="31">
        <v>252</v>
      </c>
      <c r="D256" s="31" t="s">
        <v>5942</v>
      </c>
      <c r="E256" s="31">
        <v>2025</v>
      </c>
      <c r="F256" s="31" t="s">
        <v>478</v>
      </c>
      <c r="G256" s="31" t="s">
        <v>480</v>
      </c>
      <c r="H256" s="31" t="s">
        <v>6246</v>
      </c>
      <c r="I256" s="31" t="s">
        <v>5994</v>
      </c>
      <c r="J256" s="31"/>
    </row>
    <row r="257" spans="3:12" ht="81.599999999999994" x14ac:dyDescent="0.3">
      <c r="C257" s="31">
        <v>253</v>
      </c>
      <c r="D257" s="31" t="s">
        <v>5943</v>
      </c>
      <c r="E257" s="31">
        <v>2025</v>
      </c>
      <c r="F257" s="31" t="s">
        <v>510</v>
      </c>
      <c r="G257" s="31" t="s">
        <v>512</v>
      </c>
      <c r="H257" s="31" t="s">
        <v>6247</v>
      </c>
      <c r="I257" s="31" t="s">
        <v>5992</v>
      </c>
      <c r="J257" s="31" t="s">
        <v>6008</v>
      </c>
      <c r="L257" s="33" t="s">
        <v>6219</v>
      </c>
    </row>
    <row r="258" spans="3:12" ht="102" x14ac:dyDescent="0.3">
      <c r="C258" s="31">
        <v>254</v>
      </c>
      <c r="D258" s="31" t="s">
        <v>5944</v>
      </c>
      <c r="E258" s="31">
        <v>2025</v>
      </c>
      <c r="F258" s="31" t="s">
        <v>612</v>
      </c>
      <c r="G258" s="31" t="s">
        <v>614</v>
      </c>
      <c r="H258" s="31" t="s">
        <v>6248</v>
      </c>
      <c r="I258" s="31" t="s">
        <v>5992</v>
      </c>
      <c r="J258" s="31" t="s">
        <v>9638</v>
      </c>
      <c r="L258" s="33" t="s">
        <v>6379</v>
      </c>
    </row>
    <row r="259" spans="3:12" ht="193.8" hidden="1" x14ac:dyDescent="0.3">
      <c r="C259" s="31">
        <v>255</v>
      </c>
      <c r="D259" s="31" t="s">
        <v>5945</v>
      </c>
      <c r="E259" s="31">
        <v>2025</v>
      </c>
      <c r="F259" s="31" t="s">
        <v>319</v>
      </c>
      <c r="G259" s="31" t="s">
        <v>321</v>
      </c>
      <c r="H259" s="31" t="s">
        <v>6249</v>
      </c>
      <c r="I259" s="31" t="s">
        <v>5994</v>
      </c>
      <c r="J259" s="31"/>
    </row>
    <row r="260" spans="3:12" ht="132.6" hidden="1" x14ac:dyDescent="0.3">
      <c r="C260" s="31">
        <v>256</v>
      </c>
      <c r="D260" s="31" t="s">
        <v>5946</v>
      </c>
      <c r="E260" s="31">
        <v>2025</v>
      </c>
      <c r="F260" s="31" t="s">
        <v>666</v>
      </c>
      <c r="G260" s="31" t="s">
        <v>668</v>
      </c>
      <c r="H260" s="31" t="s">
        <v>6250</v>
      </c>
      <c r="I260" s="31" t="s">
        <v>5994</v>
      </c>
      <c r="J260" s="31"/>
    </row>
    <row r="261" spans="3:12" ht="71.400000000000006" x14ac:dyDescent="0.3">
      <c r="C261" s="31">
        <v>257</v>
      </c>
      <c r="D261" s="31" t="s">
        <v>5947</v>
      </c>
      <c r="E261" s="31">
        <v>2025</v>
      </c>
      <c r="F261" s="31" t="s">
        <v>364</v>
      </c>
      <c r="G261" s="31" t="s">
        <v>5948</v>
      </c>
      <c r="H261" s="31" t="s">
        <v>6252</v>
      </c>
      <c r="I261" s="31" t="s">
        <v>5992</v>
      </c>
      <c r="J261" s="31" t="s">
        <v>9654</v>
      </c>
      <c r="L261" s="33" t="s">
        <v>6370</v>
      </c>
    </row>
    <row r="262" spans="3:12" ht="122.4" x14ac:dyDescent="0.3">
      <c r="C262" s="31">
        <v>258</v>
      </c>
      <c r="D262" s="31" t="s">
        <v>5949</v>
      </c>
      <c r="E262" s="31">
        <v>2025</v>
      </c>
      <c r="F262" s="31" t="s">
        <v>367</v>
      </c>
      <c r="G262" s="31" t="s">
        <v>369</v>
      </c>
      <c r="H262" s="31" t="s">
        <v>6251</v>
      </c>
      <c r="I262" s="31" t="s">
        <v>5992</v>
      </c>
      <c r="J262" s="31" t="s">
        <v>10681</v>
      </c>
      <c r="L262" s="33" t="s">
        <v>6383</v>
      </c>
    </row>
    <row r="263" spans="3:12" ht="142.80000000000001" x14ac:dyDescent="0.3">
      <c r="C263" s="31">
        <v>259</v>
      </c>
      <c r="D263" s="31" t="s">
        <v>5950</v>
      </c>
      <c r="E263" s="31">
        <v>2025</v>
      </c>
      <c r="F263" s="31" t="s">
        <v>415</v>
      </c>
      <c r="G263" s="31" t="s">
        <v>417</v>
      </c>
      <c r="H263" s="31" t="s">
        <v>6253</v>
      </c>
      <c r="I263" s="31" t="s">
        <v>5992</v>
      </c>
      <c r="J263" s="31" t="s">
        <v>10681</v>
      </c>
      <c r="L263" s="33" t="s">
        <v>6384</v>
      </c>
    </row>
    <row r="264" spans="3:12" ht="91.8" x14ac:dyDescent="0.3">
      <c r="C264" s="31">
        <v>260</v>
      </c>
      <c r="D264" s="31" t="s">
        <v>5951</v>
      </c>
      <c r="E264" s="31">
        <v>2025</v>
      </c>
      <c r="F264" s="31" t="s">
        <v>340</v>
      </c>
      <c r="G264" s="31" t="s">
        <v>342</v>
      </c>
      <c r="H264" s="31" t="s">
        <v>6254</v>
      </c>
      <c r="I264" s="31" t="s">
        <v>5992</v>
      </c>
      <c r="J264" s="31" t="s">
        <v>6008</v>
      </c>
      <c r="L264" s="33" t="s">
        <v>6219</v>
      </c>
    </row>
    <row r="265" spans="3:12" ht="153" hidden="1" x14ac:dyDescent="0.3">
      <c r="C265" s="31">
        <v>261</v>
      </c>
      <c r="D265" s="31" t="s">
        <v>5952</v>
      </c>
      <c r="E265" s="31">
        <v>2025</v>
      </c>
      <c r="F265" s="31" t="s">
        <v>579</v>
      </c>
      <c r="G265" s="31" t="s">
        <v>581</v>
      </c>
      <c r="H265" s="31" t="s">
        <v>6255</v>
      </c>
      <c r="I265" s="31" t="s">
        <v>5994</v>
      </c>
      <c r="J265" s="31"/>
    </row>
    <row r="266" spans="3:12" ht="255" x14ac:dyDescent="0.3">
      <c r="C266" s="31">
        <v>262</v>
      </c>
      <c r="D266" s="31" t="s">
        <v>5953</v>
      </c>
      <c r="E266" s="31">
        <v>2025</v>
      </c>
      <c r="F266" s="31" t="s">
        <v>513</v>
      </c>
      <c r="G266" s="31" t="s">
        <v>515</v>
      </c>
      <c r="H266" s="31" t="s">
        <v>6256</v>
      </c>
      <c r="I266" s="31" t="s">
        <v>5992</v>
      </c>
      <c r="J266" s="31" t="s">
        <v>9654</v>
      </c>
      <c r="L266" s="33" t="s">
        <v>6385</v>
      </c>
    </row>
    <row r="267" spans="3:12" ht="255" hidden="1" x14ac:dyDescent="0.3">
      <c r="C267" s="31">
        <v>263</v>
      </c>
      <c r="D267" s="31" t="s">
        <v>5954</v>
      </c>
      <c r="E267" s="31">
        <v>2025</v>
      </c>
      <c r="F267" s="31" t="s">
        <v>145</v>
      </c>
      <c r="G267" s="31" t="s">
        <v>147</v>
      </c>
      <c r="H267" s="31" t="s">
        <v>6257</v>
      </c>
      <c r="I267" s="31" t="s">
        <v>5994</v>
      </c>
      <c r="J267" s="31"/>
    </row>
    <row r="268" spans="3:12" ht="102" x14ac:dyDescent="0.3">
      <c r="C268" s="31">
        <v>264</v>
      </c>
      <c r="D268" s="31" t="s">
        <v>5955</v>
      </c>
      <c r="E268" s="31">
        <v>2025</v>
      </c>
      <c r="F268" s="31" t="s">
        <v>322</v>
      </c>
      <c r="G268" s="31" t="s">
        <v>324</v>
      </c>
      <c r="H268" s="31" t="s">
        <v>6258</v>
      </c>
      <c r="I268" s="31" t="s">
        <v>5992</v>
      </c>
      <c r="J268" s="31" t="s">
        <v>6008</v>
      </c>
      <c r="L268" s="33" t="s">
        <v>6219</v>
      </c>
    </row>
    <row r="269" spans="3:12" ht="142.80000000000001" x14ac:dyDescent="0.3">
      <c r="C269" s="31">
        <v>265</v>
      </c>
      <c r="D269" s="31" t="s">
        <v>5956</v>
      </c>
      <c r="E269" s="31">
        <v>2025</v>
      </c>
      <c r="F269" s="31" t="s">
        <v>124</v>
      </c>
      <c r="G269" s="31" t="s">
        <v>126</v>
      </c>
      <c r="H269" s="31" t="s">
        <v>6259</v>
      </c>
      <c r="I269" s="31" t="s">
        <v>5992</v>
      </c>
      <c r="J269" s="31" t="s">
        <v>6008</v>
      </c>
      <c r="L269" s="33" t="s">
        <v>6219</v>
      </c>
    </row>
    <row r="270" spans="3:12" ht="81.599999999999994" x14ac:dyDescent="0.3">
      <c r="C270" s="31">
        <v>266</v>
      </c>
      <c r="D270" s="31" t="s">
        <v>5957</v>
      </c>
      <c r="E270" s="31">
        <v>2025</v>
      </c>
      <c r="F270" s="31" t="s">
        <v>5958</v>
      </c>
      <c r="G270" s="31" t="s">
        <v>968</v>
      </c>
      <c r="H270" s="31" t="s">
        <v>6260</v>
      </c>
      <c r="I270" s="31" t="s">
        <v>5992</v>
      </c>
      <c r="J270" s="31" t="s">
        <v>6017</v>
      </c>
    </row>
    <row r="271" spans="3:12" ht="91.8" hidden="1" x14ac:dyDescent="0.3">
      <c r="C271" s="31">
        <v>267</v>
      </c>
      <c r="D271" s="31" t="s">
        <v>5959</v>
      </c>
      <c r="E271" s="31">
        <v>2025</v>
      </c>
      <c r="F271" s="31" t="s">
        <v>543</v>
      </c>
      <c r="G271" s="31" t="s">
        <v>545</v>
      </c>
      <c r="H271" s="31" t="s">
        <v>6261</v>
      </c>
      <c r="I271" s="31" t="s">
        <v>5994</v>
      </c>
      <c r="J271" s="31"/>
    </row>
    <row r="272" spans="3:12" ht="91.8" x14ac:dyDescent="0.3">
      <c r="C272" s="31">
        <v>268</v>
      </c>
      <c r="D272" s="31" t="s">
        <v>5960</v>
      </c>
      <c r="E272" s="31">
        <v>2025</v>
      </c>
      <c r="F272" s="31" t="s">
        <v>217</v>
      </c>
      <c r="G272" s="31" t="s">
        <v>219</v>
      </c>
      <c r="H272" s="31" t="s">
        <v>6262</v>
      </c>
      <c r="I272" s="31" t="s">
        <v>5992</v>
      </c>
      <c r="J272" s="31" t="s">
        <v>9696</v>
      </c>
      <c r="L272" s="33" t="s">
        <v>9699</v>
      </c>
    </row>
    <row r="273" spans="3:12" ht="112.2" hidden="1" x14ac:dyDescent="0.3">
      <c r="C273" s="31">
        <v>269</v>
      </c>
      <c r="D273" s="31" t="s">
        <v>5961</v>
      </c>
      <c r="E273" s="31">
        <v>2025</v>
      </c>
      <c r="F273" s="31" t="s">
        <v>121</v>
      </c>
      <c r="G273" s="31" t="s">
        <v>123</v>
      </c>
      <c r="H273" s="31" t="s">
        <v>6263</v>
      </c>
      <c r="I273" s="31" t="s">
        <v>5994</v>
      </c>
      <c r="J273" s="31"/>
    </row>
    <row r="274" spans="3:12" ht="91.8" x14ac:dyDescent="0.3">
      <c r="C274" s="31">
        <v>270</v>
      </c>
      <c r="D274" s="31" t="s">
        <v>5962</v>
      </c>
      <c r="E274" s="31">
        <v>2025</v>
      </c>
      <c r="F274" s="31" t="s">
        <v>316</v>
      </c>
      <c r="G274" s="31" t="s">
        <v>318</v>
      </c>
      <c r="H274" s="31" t="s">
        <v>6264</v>
      </c>
      <c r="I274" s="31" t="s">
        <v>5992</v>
      </c>
      <c r="J274" s="31" t="s">
        <v>6008</v>
      </c>
      <c r="L274" s="33" t="s">
        <v>6219</v>
      </c>
    </row>
    <row r="275" spans="3:12" ht="91.8" x14ac:dyDescent="0.3">
      <c r="C275" s="31">
        <v>271</v>
      </c>
      <c r="D275" s="31" t="s">
        <v>5963</v>
      </c>
      <c r="E275" s="31">
        <v>2025</v>
      </c>
      <c r="F275" s="31" t="s">
        <v>280</v>
      </c>
      <c r="G275" s="31" t="s">
        <v>282</v>
      </c>
      <c r="H275" s="31" t="s">
        <v>6265</v>
      </c>
      <c r="I275" s="31" t="s">
        <v>5992</v>
      </c>
      <c r="J275" s="31" t="s">
        <v>6017</v>
      </c>
      <c r="L275" s="33" t="s">
        <v>6386</v>
      </c>
    </row>
    <row r="276" spans="3:12" ht="81.599999999999994" hidden="1" x14ac:dyDescent="0.3">
      <c r="C276" s="31">
        <v>272</v>
      </c>
      <c r="D276" s="31" t="s">
        <v>5964</v>
      </c>
      <c r="E276" s="31">
        <v>2025</v>
      </c>
      <c r="F276" s="31" t="s">
        <v>445</v>
      </c>
      <c r="G276" s="31" t="s">
        <v>447</v>
      </c>
      <c r="H276" s="31" t="s">
        <v>6266</v>
      </c>
      <c r="I276" s="31" t="s">
        <v>5994</v>
      </c>
      <c r="J276" s="31"/>
    </row>
    <row r="277" spans="3:12" ht="153" x14ac:dyDescent="0.3">
      <c r="C277" s="31">
        <v>273</v>
      </c>
      <c r="D277" s="31" t="s">
        <v>5965</v>
      </c>
      <c r="E277" s="31">
        <v>2025</v>
      </c>
      <c r="F277" s="31" t="s">
        <v>711</v>
      </c>
      <c r="G277" s="31" t="s">
        <v>713</v>
      </c>
      <c r="H277" s="31" t="s">
        <v>6267</v>
      </c>
      <c r="I277" s="31" t="s">
        <v>5992</v>
      </c>
      <c r="J277" s="31" t="s">
        <v>6008</v>
      </c>
      <c r="L277" s="33" t="s">
        <v>6219</v>
      </c>
    </row>
    <row r="278" spans="3:12" ht="81.599999999999994" x14ac:dyDescent="0.3">
      <c r="C278" s="31">
        <v>274</v>
      </c>
      <c r="D278" s="31" t="s">
        <v>5966</v>
      </c>
      <c r="E278" s="31">
        <v>2025</v>
      </c>
      <c r="F278" s="31" t="s">
        <v>433</v>
      </c>
      <c r="G278" s="31" t="s">
        <v>435</v>
      </c>
      <c r="H278" s="31" t="s">
        <v>6268</v>
      </c>
      <c r="I278" s="31" t="s">
        <v>5992</v>
      </c>
      <c r="J278" s="31" t="s">
        <v>10681</v>
      </c>
      <c r="L278" s="33" t="s">
        <v>6387</v>
      </c>
    </row>
    <row r="279" spans="3:12" ht="163.19999999999999" hidden="1" x14ac:dyDescent="0.3">
      <c r="C279" s="31">
        <v>275</v>
      </c>
      <c r="D279" s="31" t="s">
        <v>5967</v>
      </c>
      <c r="E279" s="31">
        <v>2025</v>
      </c>
      <c r="F279" s="31" t="s">
        <v>600</v>
      </c>
      <c r="G279" s="31" t="s">
        <v>602</v>
      </c>
      <c r="H279" s="31" t="s">
        <v>6269</v>
      </c>
      <c r="I279" s="31" t="s">
        <v>5994</v>
      </c>
      <c r="J279" s="31"/>
    </row>
    <row r="280" spans="3:12" ht="204" x14ac:dyDescent="0.3">
      <c r="C280" s="31">
        <v>276</v>
      </c>
      <c r="D280" s="31" t="s">
        <v>5968</v>
      </c>
      <c r="E280" s="31">
        <v>2025</v>
      </c>
      <c r="F280" s="31" t="s">
        <v>576</v>
      </c>
      <c r="G280" s="31" t="s">
        <v>5969</v>
      </c>
      <c r="H280" s="31" t="s">
        <v>6270</v>
      </c>
      <c r="I280" s="31" t="s">
        <v>5992</v>
      </c>
      <c r="J280" s="31" t="s">
        <v>10682</v>
      </c>
      <c r="L280" s="33" t="s">
        <v>6388</v>
      </c>
    </row>
    <row r="281" spans="3:12" ht="112.2" x14ac:dyDescent="0.3">
      <c r="C281" s="31">
        <v>277</v>
      </c>
      <c r="D281" s="31" t="s">
        <v>5970</v>
      </c>
      <c r="E281" s="31">
        <v>2025</v>
      </c>
      <c r="F281" s="31" t="s">
        <v>373</v>
      </c>
      <c r="G281" s="31" t="s">
        <v>375</v>
      </c>
      <c r="H281" s="31" t="s">
        <v>6271</v>
      </c>
      <c r="I281" s="31" t="s">
        <v>5992</v>
      </c>
      <c r="J281" s="31" t="s">
        <v>6017</v>
      </c>
      <c r="L281" s="33" t="s">
        <v>6389</v>
      </c>
    </row>
    <row r="282" spans="3:12" ht="102" x14ac:dyDescent="0.3">
      <c r="C282" s="31">
        <v>278</v>
      </c>
      <c r="D282" s="31" t="s">
        <v>5971</v>
      </c>
      <c r="E282" s="31">
        <v>2025</v>
      </c>
      <c r="F282" s="31" t="s">
        <v>492</v>
      </c>
      <c r="G282" s="31" t="s">
        <v>494</v>
      </c>
      <c r="H282" s="31" t="s">
        <v>6272</v>
      </c>
      <c r="I282" s="31" t="s">
        <v>5992</v>
      </c>
      <c r="J282" s="31" t="s">
        <v>6008</v>
      </c>
      <c r="L282" s="33" t="s">
        <v>6219</v>
      </c>
    </row>
    <row r="283" spans="3:12" ht="173.4" x14ac:dyDescent="0.3">
      <c r="C283" s="31">
        <v>279</v>
      </c>
      <c r="D283" s="31" t="s">
        <v>5972</v>
      </c>
      <c r="E283" s="31">
        <v>2025</v>
      </c>
      <c r="F283" s="31" t="s">
        <v>5973</v>
      </c>
      <c r="G283" s="31" t="s">
        <v>904</v>
      </c>
      <c r="H283" s="31" t="s">
        <v>9684</v>
      </c>
      <c r="I283" s="31" t="s">
        <v>5992</v>
      </c>
      <c r="J283" s="31" t="s">
        <v>9638</v>
      </c>
      <c r="L283" s="33" t="s">
        <v>9695</v>
      </c>
    </row>
    <row r="284" spans="3:12" ht="244.8" hidden="1" x14ac:dyDescent="0.3">
      <c r="C284" s="31">
        <v>280</v>
      </c>
      <c r="D284" s="31" t="s">
        <v>5974</v>
      </c>
      <c r="E284" s="31">
        <v>2025</v>
      </c>
      <c r="F284" s="31" t="s">
        <v>525</v>
      </c>
      <c r="G284" s="31" t="s">
        <v>527</v>
      </c>
      <c r="H284" s="31" t="s">
        <v>6273</v>
      </c>
      <c r="I284" s="31" t="s">
        <v>5994</v>
      </c>
      <c r="J284" s="31"/>
    </row>
    <row r="285" spans="3:12" ht="122.4" x14ac:dyDescent="0.3">
      <c r="C285" s="31">
        <v>281</v>
      </c>
      <c r="D285" s="31" t="s">
        <v>5975</v>
      </c>
      <c r="E285" s="31">
        <v>2025</v>
      </c>
      <c r="F285" s="31" t="s">
        <v>741</v>
      </c>
      <c r="G285" s="31" t="s">
        <v>743</v>
      </c>
      <c r="H285" s="31" t="s">
        <v>6274</v>
      </c>
      <c r="I285" s="31" t="s">
        <v>5992</v>
      </c>
      <c r="J285" s="31" t="s">
        <v>9654</v>
      </c>
      <c r="L285" s="33" t="s">
        <v>6275</v>
      </c>
    </row>
    <row r="286" spans="3:12" ht="142.80000000000001" x14ac:dyDescent="0.3">
      <c r="C286" s="31">
        <v>282</v>
      </c>
      <c r="D286" s="31" t="s">
        <v>5976</v>
      </c>
      <c r="E286" s="31">
        <v>2025</v>
      </c>
      <c r="F286" s="31" t="s">
        <v>163</v>
      </c>
      <c r="G286" s="31" t="s">
        <v>165</v>
      </c>
      <c r="H286" s="31" t="s">
        <v>6276</v>
      </c>
      <c r="I286" s="31" t="s">
        <v>5992</v>
      </c>
      <c r="J286" s="31" t="s">
        <v>10681</v>
      </c>
      <c r="L286" s="33" t="s">
        <v>6392</v>
      </c>
    </row>
    <row r="287" spans="3:12" ht="163.19999999999999" hidden="1" x14ac:dyDescent="0.3">
      <c r="C287" s="31">
        <v>283</v>
      </c>
      <c r="D287" s="31" t="s">
        <v>5977</v>
      </c>
      <c r="E287" s="31">
        <v>2025</v>
      </c>
      <c r="F287" s="31" t="s">
        <v>484</v>
      </c>
      <c r="G287" s="31" t="s">
        <v>486</v>
      </c>
      <c r="H287" s="31" t="s">
        <v>6277</v>
      </c>
      <c r="I287" s="31" t="s">
        <v>5994</v>
      </c>
      <c r="J287" s="31"/>
    </row>
    <row r="288" spans="3:12" ht="132.6" x14ac:dyDescent="0.3">
      <c r="C288" s="31">
        <v>284</v>
      </c>
      <c r="D288" s="31" t="s">
        <v>5978</v>
      </c>
      <c r="E288" s="31">
        <v>2025</v>
      </c>
      <c r="F288" s="31" t="s">
        <v>397</v>
      </c>
      <c r="G288" s="31" t="s">
        <v>399</v>
      </c>
      <c r="H288" s="31" t="s">
        <v>6278</v>
      </c>
      <c r="I288" s="31" t="s">
        <v>5992</v>
      </c>
      <c r="J288" s="31" t="s">
        <v>10681</v>
      </c>
      <c r="L288" s="33" t="s">
        <v>6391</v>
      </c>
    </row>
    <row r="289" spans="3:12" ht="112.2" hidden="1" x14ac:dyDescent="0.3">
      <c r="C289" s="31">
        <v>285</v>
      </c>
      <c r="D289" s="31" t="s">
        <v>5979</v>
      </c>
      <c r="E289" s="31">
        <v>2025</v>
      </c>
      <c r="F289" s="31" t="s">
        <v>427</v>
      </c>
      <c r="G289" s="31" t="s">
        <v>429</v>
      </c>
      <c r="H289" s="31" t="s">
        <v>6279</v>
      </c>
      <c r="I289" s="31" t="s">
        <v>5994</v>
      </c>
      <c r="J289" s="31"/>
    </row>
    <row r="290" spans="3:12" ht="163.19999999999999" x14ac:dyDescent="0.3">
      <c r="C290" s="31">
        <v>286</v>
      </c>
      <c r="D290" s="31" t="s">
        <v>5980</v>
      </c>
      <c r="E290" s="31">
        <v>2025</v>
      </c>
      <c r="F290" s="31" t="s">
        <v>879</v>
      </c>
      <c r="G290" s="31" t="s">
        <v>881</v>
      </c>
      <c r="H290" s="31" t="s">
        <v>6280</v>
      </c>
      <c r="I290" s="31" t="s">
        <v>5992</v>
      </c>
      <c r="J290" s="31" t="s">
        <v>9696</v>
      </c>
      <c r="L290" s="33" t="s">
        <v>9700</v>
      </c>
    </row>
    <row r="291" spans="3:12" ht="204" hidden="1" x14ac:dyDescent="0.3">
      <c r="C291" s="31">
        <v>287</v>
      </c>
      <c r="D291" s="31" t="s">
        <v>5981</v>
      </c>
      <c r="E291" s="31">
        <v>2025</v>
      </c>
      <c r="F291" s="31" t="s">
        <v>346</v>
      </c>
      <c r="G291" s="31" t="s">
        <v>5982</v>
      </c>
      <c r="H291" s="31" t="s">
        <v>6281</v>
      </c>
      <c r="I291" s="31" t="s">
        <v>5994</v>
      </c>
      <c r="J291" s="31"/>
    </row>
    <row r="292" spans="3:12" ht="71.400000000000006" hidden="1" x14ac:dyDescent="0.3">
      <c r="C292" s="31">
        <v>288</v>
      </c>
      <c r="D292" s="31" t="s">
        <v>5983</v>
      </c>
      <c r="E292" s="31">
        <v>2025</v>
      </c>
      <c r="F292" s="31" t="s">
        <v>663</v>
      </c>
      <c r="G292" s="31" t="s">
        <v>665</v>
      </c>
      <c r="H292" s="31" t="s">
        <v>6282</v>
      </c>
      <c r="I292" s="31" t="s">
        <v>5994</v>
      </c>
      <c r="J292" s="31"/>
    </row>
    <row r="293" spans="3:12" ht="122.4" x14ac:dyDescent="0.3">
      <c r="C293" s="31">
        <v>289</v>
      </c>
      <c r="D293" s="31" t="s">
        <v>5984</v>
      </c>
      <c r="E293" s="31">
        <v>2025</v>
      </c>
      <c r="F293" s="31" t="s">
        <v>370</v>
      </c>
      <c r="G293" s="31" t="s">
        <v>372</v>
      </c>
      <c r="H293" s="31" t="s">
        <v>6283</v>
      </c>
      <c r="I293" s="31" t="s">
        <v>5992</v>
      </c>
      <c r="J293" s="31" t="s">
        <v>9654</v>
      </c>
      <c r="L293" s="33" t="s">
        <v>6390</v>
      </c>
    </row>
    <row r="294" spans="3:12" ht="183.6" x14ac:dyDescent="0.3">
      <c r="C294" s="31">
        <v>290</v>
      </c>
      <c r="D294" s="31" t="s">
        <v>5985</v>
      </c>
      <c r="E294" s="31">
        <v>2025</v>
      </c>
      <c r="F294" s="31" t="s">
        <v>762</v>
      </c>
      <c r="G294" s="31" t="s">
        <v>764</v>
      </c>
      <c r="H294" s="31" t="s">
        <v>6284</v>
      </c>
      <c r="I294" s="31" t="s">
        <v>5992</v>
      </c>
      <c r="J294" s="31" t="s">
        <v>9654</v>
      </c>
      <c r="L294" s="33" t="s">
        <v>6390</v>
      </c>
    </row>
    <row r="322" spans="8:8" x14ac:dyDescent="0.3">
      <c r="H322" s="33">
        <f>363-291</f>
        <v>72</v>
      </c>
    </row>
  </sheetData>
  <autoFilter ref="C4:J294" xr:uid="{E26A2D63-F4BB-46F4-A0D9-EF4DC7610575}">
    <filterColumn colId="6">
      <filters>
        <filter val="E"/>
      </filters>
    </filterColumn>
  </autoFilter>
  <conditionalFormatting sqref="J3">
    <cfRule type="dataBar" priority="1">
      <dataBar>
        <cfvo type="min"/>
        <cfvo type="max"/>
        <color rgb="FF63C384"/>
      </dataBar>
      <extLst>
        <ext xmlns:x14="http://schemas.microsoft.com/office/spreadsheetml/2009/9/main" uri="{B025F937-C7B1-47D3-B67F-A62EFF666E3E}">
          <x14:id>{F0B8DD3C-108C-4033-A8E7-CA7FA04676A4}</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F0B8DD3C-108C-4033-A8E7-CA7FA04676A4}">
            <x14:dataBar minLength="0" maxLength="100" border="1" negativeBarBorderColorSameAsPositive="0">
              <x14:cfvo type="autoMin"/>
              <x14:cfvo type="autoMax"/>
              <x14:borderColor rgb="FF63C384"/>
              <x14:negativeFillColor rgb="FFFF0000"/>
              <x14:negativeBorderColor rgb="FFFF0000"/>
              <x14:axisColor rgb="FF000000"/>
            </x14:dataBar>
          </x14:cfRule>
          <xm:sqref>J3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C4CDA-BF06-41DF-8885-30808AABF3FD}">
  <sheetPr>
    <tabColor rgb="FF485656"/>
  </sheetPr>
  <dimension ref="A1:AY414"/>
  <sheetViews>
    <sheetView zoomScale="90" zoomScaleNormal="90" workbookViewId="0"/>
  </sheetViews>
  <sheetFormatPr defaultRowHeight="12" zeroHeight="1" x14ac:dyDescent="0.3"/>
  <cols>
    <col min="1" max="1" width="4" style="28" customWidth="1"/>
    <col min="2" max="2" width="9.6640625" style="28" customWidth="1"/>
    <col min="3" max="3" width="10.21875" style="28" customWidth="1"/>
    <col min="4" max="4" width="10" style="28" customWidth="1"/>
    <col min="5" max="5" width="9.109375" style="28" customWidth="1"/>
    <col min="6" max="6" width="11.44140625" style="28" customWidth="1"/>
    <col min="7" max="7" width="13.21875" style="28" customWidth="1"/>
    <col min="8" max="8" width="13.33203125" style="28" bestFit="1" customWidth="1"/>
    <col min="9" max="9" width="12.5546875" style="28" customWidth="1"/>
    <col min="10" max="10" width="12.21875" style="28" customWidth="1"/>
    <col min="11" max="11" width="23.5546875" style="28" customWidth="1"/>
    <col min="12" max="12" width="48.5546875" style="28" customWidth="1"/>
    <col min="13" max="13" width="21" style="28" customWidth="1"/>
    <col min="14" max="14" width="8.88671875" style="28"/>
    <col min="15" max="15" width="12.21875" style="28" customWidth="1"/>
    <col min="16" max="18" width="8.88671875" style="28"/>
    <col min="19" max="19" width="10.6640625" style="28" customWidth="1"/>
    <col min="20" max="20" width="11.44140625" style="28" customWidth="1"/>
    <col min="21" max="21" width="10.44140625" style="28" customWidth="1"/>
    <col min="22" max="22" width="11.88671875" style="28" customWidth="1"/>
    <col min="23" max="23" width="9.6640625" style="28" customWidth="1"/>
    <col min="24" max="24" width="10.5546875" style="28" bestFit="1" customWidth="1"/>
    <col min="25" max="25" width="20.44140625" style="28" customWidth="1"/>
    <col min="26" max="26" width="14.6640625" style="28" customWidth="1"/>
    <col min="27" max="27" width="11" style="28" customWidth="1"/>
    <col min="28" max="28" width="16.33203125" style="28" customWidth="1"/>
    <col min="29" max="29" width="16.44140625" style="28" customWidth="1"/>
    <col min="30" max="30" width="9.5546875" style="28" customWidth="1"/>
    <col min="31" max="51" width="8.88671875" style="32"/>
    <col min="52" max="16384" width="8.88671875" style="28"/>
  </cols>
  <sheetData>
    <row r="1" spans="1:30" x14ac:dyDescent="0.3">
      <c r="A1" s="28" t="s">
        <v>5990</v>
      </c>
      <c r="B1" s="79" t="s">
        <v>5646</v>
      </c>
      <c r="C1" s="79" t="s">
        <v>5611</v>
      </c>
      <c r="D1" s="79" t="s">
        <v>5610</v>
      </c>
      <c r="E1" s="79" t="s">
        <v>5609</v>
      </c>
      <c r="F1" s="79" t="s">
        <v>5608</v>
      </c>
      <c r="G1" s="79" t="s">
        <v>5607</v>
      </c>
      <c r="H1" s="79" t="s">
        <v>5606</v>
      </c>
      <c r="I1" s="79" t="s">
        <v>5605</v>
      </c>
      <c r="J1" s="79" t="s">
        <v>5604</v>
      </c>
      <c r="K1" s="79" t="s">
        <v>5603</v>
      </c>
      <c r="L1" s="79" t="s">
        <v>5602</v>
      </c>
      <c r="M1" s="79" t="s">
        <v>5601</v>
      </c>
      <c r="N1" s="79" t="s">
        <v>5600</v>
      </c>
      <c r="O1" s="79" t="s">
        <v>5599</v>
      </c>
      <c r="P1" s="79" t="s">
        <v>5598</v>
      </c>
      <c r="Q1" s="79" t="s">
        <v>5597</v>
      </c>
      <c r="R1" s="79" t="s">
        <v>5596</v>
      </c>
      <c r="S1" s="79" t="s">
        <v>5595</v>
      </c>
      <c r="T1" s="79" t="s">
        <v>5594</v>
      </c>
      <c r="U1" s="79" t="s">
        <v>5593</v>
      </c>
      <c r="V1" s="79" t="s">
        <v>5592</v>
      </c>
      <c r="W1" s="79" t="s">
        <v>5591</v>
      </c>
      <c r="X1" s="79" t="s">
        <v>5590</v>
      </c>
      <c r="Y1" s="79" t="s">
        <v>5589</v>
      </c>
      <c r="Z1" s="79" t="s">
        <v>5588</v>
      </c>
      <c r="AA1" s="79" t="s">
        <v>5587</v>
      </c>
      <c r="AB1" s="79" t="s">
        <v>5586</v>
      </c>
      <c r="AC1" s="79" t="s">
        <v>5585</v>
      </c>
      <c r="AD1" s="79" t="s">
        <v>5584</v>
      </c>
    </row>
    <row r="2" spans="1:30" hidden="1" x14ac:dyDescent="0.3">
      <c r="A2" s="28">
        <v>1</v>
      </c>
      <c r="B2" s="28" t="s">
        <v>5583</v>
      </c>
      <c r="C2" s="28" t="s">
        <v>5582</v>
      </c>
      <c r="D2" s="28" t="s">
        <v>5581</v>
      </c>
      <c r="E2" s="28" t="s">
        <v>5580</v>
      </c>
      <c r="F2" s="28" t="s">
        <v>1037</v>
      </c>
      <c r="G2" s="28" t="s">
        <v>5579</v>
      </c>
      <c r="H2" s="28" t="s">
        <v>1035</v>
      </c>
      <c r="I2" s="28" t="s">
        <v>4806</v>
      </c>
      <c r="J2" s="28" t="s">
        <v>5137</v>
      </c>
      <c r="K2" s="28" t="s">
        <v>5578</v>
      </c>
      <c r="N2" s="28" t="s">
        <v>5577</v>
      </c>
      <c r="P2" s="28" t="s">
        <v>1028</v>
      </c>
      <c r="Q2" s="28" t="s">
        <v>1049</v>
      </c>
      <c r="R2" s="28" t="s">
        <v>1125</v>
      </c>
      <c r="S2" s="28">
        <v>90</v>
      </c>
      <c r="T2" s="28" t="s">
        <v>1025</v>
      </c>
      <c r="U2" s="28" t="s">
        <v>1024</v>
      </c>
      <c r="V2" s="28" t="s">
        <v>1150</v>
      </c>
      <c r="W2" s="28" t="s">
        <v>5576</v>
      </c>
      <c r="X2" s="29">
        <v>44487</v>
      </c>
      <c r="Y2" s="29">
        <v>46313</v>
      </c>
      <c r="Z2" s="29">
        <v>46678</v>
      </c>
      <c r="AA2" s="29">
        <v>44109</v>
      </c>
      <c r="AC2" s="29">
        <v>45239</v>
      </c>
      <c r="AD2" s="28" t="s">
        <v>5575</v>
      </c>
    </row>
    <row r="3" spans="1:30" hidden="1" x14ac:dyDescent="0.3">
      <c r="A3" s="28">
        <v>2</v>
      </c>
      <c r="B3" s="28" t="s">
        <v>5574</v>
      </c>
      <c r="C3" s="28" t="s">
        <v>5573</v>
      </c>
      <c r="D3" s="28" t="s">
        <v>5572</v>
      </c>
      <c r="E3" s="28" t="s">
        <v>5571</v>
      </c>
      <c r="F3" s="28" t="s">
        <v>1037</v>
      </c>
      <c r="G3" s="28" t="s">
        <v>5570</v>
      </c>
      <c r="H3" s="28" t="s">
        <v>1035</v>
      </c>
      <c r="I3" s="28" t="s">
        <v>5237</v>
      </c>
      <c r="J3" s="28" t="s">
        <v>5569</v>
      </c>
      <c r="K3" s="28" t="s">
        <v>5568</v>
      </c>
      <c r="N3" s="28" t="s">
        <v>1204</v>
      </c>
      <c r="P3" s="28" t="s">
        <v>1028</v>
      </c>
      <c r="Q3" s="28" t="s">
        <v>1049</v>
      </c>
      <c r="R3" s="28" t="s">
        <v>1125</v>
      </c>
      <c r="S3" s="28">
        <v>165</v>
      </c>
      <c r="T3" s="28" t="s">
        <v>1025</v>
      </c>
      <c r="U3" s="28" t="s">
        <v>1024</v>
      </c>
      <c r="V3" s="28" t="s">
        <v>1150</v>
      </c>
      <c r="W3" s="28">
        <v>3569</v>
      </c>
      <c r="X3" s="29">
        <v>44924</v>
      </c>
      <c r="Y3" s="29">
        <v>46173</v>
      </c>
      <c r="Z3" s="29">
        <v>46173</v>
      </c>
      <c r="AA3" s="29">
        <v>45056</v>
      </c>
      <c r="AC3" s="29">
        <v>45056</v>
      </c>
      <c r="AD3" s="28" t="s">
        <v>5567</v>
      </c>
    </row>
    <row r="4" spans="1:30" hidden="1" x14ac:dyDescent="0.3">
      <c r="A4" s="28">
        <v>3</v>
      </c>
      <c r="B4" s="28" t="s">
        <v>5566</v>
      </c>
      <c r="C4" s="28" t="s">
        <v>5565</v>
      </c>
      <c r="D4" s="28" t="s">
        <v>5564</v>
      </c>
      <c r="E4" s="28" t="s">
        <v>5563</v>
      </c>
      <c r="F4" s="28" t="s">
        <v>1118</v>
      </c>
      <c r="G4" s="28" t="s">
        <v>5562</v>
      </c>
      <c r="H4" s="28" t="s">
        <v>1035</v>
      </c>
      <c r="I4" s="28" t="s">
        <v>5561</v>
      </c>
      <c r="J4" s="28" t="s">
        <v>5560</v>
      </c>
      <c r="K4" s="28" t="s">
        <v>5559</v>
      </c>
      <c r="L4" s="28" t="s">
        <v>5558</v>
      </c>
      <c r="N4" s="28" t="s">
        <v>1791</v>
      </c>
      <c r="O4" s="28" t="s">
        <v>5557</v>
      </c>
      <c r="P4" s="28" t="s">
        <v>1028</v>
      </c>
      <c r="Q4" s="28" t="s">
        <v>1049</v>
      </c>
      <c r="R4" s="28" t="s">
        <v>1086</v>
      </c>
      <c r="S4" s="28">
        <v>150</v>
      </c>
      <c r="T4" s="28" t="s">
        <v>1025</v>
      </c>
      <c r="U4" s="28" t="s">
        <v>1024</v>
      </c>
      <c r="V4" s="28" t="s">
        <v>1624</v>
      </c>
      <c r="W4" s="28" t="s">
        <v>5556</v>
      </c>
      <c r="X4" s="29">
        <v>44118</v>
      </c>
      <c r="Y4" s="29">
        <v>45721</v>
      </c>
      <c r="Z4" s="29">
        <v>45721</v>
      </c>
      <c r="AA4" s="29">
        <v>44026</v>
      </c>
      <c r="AC4" s="29">
        <v>46073</v>
      </c>
      <c r="AD4" s="28" t="s">
        <v>5555</v>
      </c>
    </row>
    <row r="5" spans="1:30" hidden="1" x14ac:dyDescent="0.3">
      <c r="A5" s="28">
        <v>4</v>
      </c>
      <c r="B5" s="28" t="s">
        <v>5554</v>
      </c>
      <c r="C5" s="28" t="s">
        <v>5553</v>
      </c>
      <c r="D5" s="28" t="s">
        <v>5552</v>
      </c>
      <c r="F5" s="28" t="s">
        <v>1157</v>
      </c>
      <c r="G5" s="28" t="s">
        <v>5551</v>
      </c>
      <c r="H5" s="28" t="s">
        <v>1035</v>
      </c>
      <c r="I5" s="28" t="s">
        <v>5550</v>
      </c>
      <c r="K5" s="28" t="s">
        <v>5549</v>
      </c>
      <c r="L5" s="28" t="s">
        <v>5548</v>
      </c>
      <c r="N5" s="28" t="s">
        <v>3398</v>
      </c>
      <c r="P5" s="28" t="s">
        <v>1028</v>
      </c>
      <c r="Q5" s="28" t="s">
        <v>1049</v>
      </c>
      <c r="S5" s="28">
        <v>40</v>
      </c>
      <c r="T5" s="28" t="s">
        <v>1025</v>
      </c>
      <c r="U5" s="28" t="s">
        <v>1076</v>
      </c>
      <c r="V5" s="28" t="s">
        <v>1075</v>
      </c>
      <c r="W5" s="28" t="s">
        <v>5547</v>
      </c>
      <c r="X5" s="29">
        <v>44823</v>
      </c>
      <c r="Y5" s="28" t="s">
        <v>5546</v>
      </c>
      <c r="Z5" s="28" t="s">
        <v>5545</v>
      </c>
      <c r="AA5" s="29">
        <v>44991</v>
      </c>
      <c r="AC5" s="29">
        <v>45072</v>
      </c>
      <c r="AD5" s="28" t="s">
        <v>5544</v>
      </c>
    </row>
    <row r="6" spans="1:30" hidden="1" x14ac:dyDescent="0.3">
      <c r="A6" s="28">
        <v>5</v>
      </c>
      <c r="B6" s="28" t="s">
        <v>5543</v>
      </c>
      <c r="C6" s="28" t="s">
        <v>5542</v>
      </c>
      <c r="D6" s="28" t="s">
        <v>5541</v>
      </c>
      <c r="F6" s="28" t="s">
        <v>1118</v>
      </c>
      <c r="G6" s="28" t="s">
        <v>5540</v>
      </c>
      <c r="H6" s="28" t="s">
        <v>1035</v>
      </c>
      <c r="I6" s="28" t="s">
        <v>5539</v>
      </c>
      <c r="K6" s="28" t="s">
        <v>5538</v>
      </c>
      <c r="N6" s="28" t="s">
        <v>5537</v>
      </c>
      <c r="P6" s="28" t="s">
        <v>1028</v>
      </c>
      <c r="Q6" s="28" t="s">
        <v>1049</v>
      </c>
      <c r="S6" s="28">
        <v>20</v>
      </c>
      <c r="T6" s="28" t="s">
        <v>1025</v>
      </c>
      <c r="U6" s="28" t="s">
        <v>1076</v>
      </c>
      <c r="V6" s="28" t="s">
        <v>1075</v>
      </c>
      <c r="W6" s="28" t="s">
        <v>5536</v>
      </c>
      <c r="X6" s="28" t="s">
        <v>5535</v>
      </c>
      <c r="Y6" s="28" t="s">
        <v>1193</v>
      </c>
      <c r="Z6" s="28" t="s">
        <v>1193</v>
      </c>
      <c r="AA6" s="29">
        <v>40003</v>
      </c>
      <c r="AC6" s="29">
        <v>41093</v>
      </c>
      <c r="AD6" s="28" t="s">
        <v>5534</v>
      </c>
    </row>
    <row r="7" spans="1:30" hidden="1" x14ac:dyDescent="0.3">
      <c r="A7" s="28">
        <v>6</v>
      </c>
      <c r="B7" s="28" t="s">
        <v>5533</v>
      </c>
      <c r="C7" s="28" t="s">
        <v>5532</v>
      </c>
      <c r="D7" s="28" t="s">
        <v>5531</v>
      </c>
      <c r="F7" s="28" t="s">
        <v>1094</v>
      </c>
      <c r="G7" s="28" t="s">
        <v>5530</v>
      </c>
      <c r="H7" s="28" t="s">
        <v>1035</v>
      </c>
      <c r="I7" s="28" t="s">
        <v>5529</v>
      </c>
      <c r="J7" s="28" t="s">
        <v>5528</v>
      </c>
      <c r="K7" s="28" t="s">
        <v>5527</v>
      </c>
      <c r="L7" s="28" t="s">
        <v>5526</v>
      </c>
      <c r="N7" s="28" t="s">
        <v>5525</v>
      </c>
      <c r="O7" s="28" t="s">
        <v>5524</v>
      </c>
      <c r="P7" s="28" t="s">
        <v>1028</v>
      </c>
      <c r="Q7" s="28" t="s">
        <v>1049</v>
      </c>
      <c r="S7" s="28">
        <v>39</v>
      </c>
      <c r="T7" s="28" t="s">
        <v>1025</v>
      </c>
      <c r="U7" s="28" t="s">
        <v>1076</v>
      </c>
      <c r="V7" s="28" t="s">
        <v>1075</v>
      </c>
      <c r="W7" s="28">
        <v>1012025</v>
      </c>
      <c r="X7" s="29">
        <v>45697</v>
      </c>
      <c r="Y7" s="29">
        <v>46203</v>
      </c>
      <c r="Z7" s="29">
        <v>46419</v>
      </c>
      <c r="AA7" s="29">
        <v>45692</v>
      </c>
      <c r="AC7" s="29">
        <v>45692</v>
      </c>
      <c r="AD7" s="28" t="s">
        <v>5523</v>
      </c>
    </row>
    <row r="8" spans="1:30" hidden="1" x14ac:dyDescent="0.3">
      <c r="A8" s="28">
        <v>7</v>
      </c>
      <c r="B8" s="28" t="s">
        <v>5522</v>
      </c>
      <c r="C8" s="28" t="s">
        <v>5521</v>
      </c>
      <c r="D8" s="28" t="s">
        <v>5520</v>
      </c>
      <c r="F8" s="28" t="s">
        <v>1157</v>
      </c>
      <c r="G8" s="28" t="s">
        <v>5519</v>
      </c>
      <c r="H8" s="28" t="s">
        <v>1035</v>
      </c>
      <c r="I8" s="28" t="s">
        <v>5518</v>
      </c>
      <c r="K8" s="28" t="s">
        <v>5517</v>
      </c>
      <c r="N8" s="28" t="s">
        <v>4093</v>
      </c>
      <c r="P8" s="28" t="s">
        <v>1028</v>
      </c>
      <c r="Q8" s="28" t="s">
        <v>1027</v>
      </c>
      <c r="S8" s="28">
        <v>20</v>
      </c>
      <c r="T8" s="28" t="s">
        <v>1025</v>
      </c>
      <c r="U8" s="28" t="s">
        <v>1076</v>
      </c>
      <c r="V8" s="28" t="s">
        <v>1075</v>
      </c>
      <c r="W8" s="28" t="s">
        <v>5516</v>
      </c>
      <c r="X8" s="29">
        <v>44329</v>
      </c>
      <c r="Y8" s="29">
        <v>44512</v>
      </c>
      <c r="Z8" s="29">
        <v>44632</v>
      </c>
      <c r="AA8" s="29">
        <v>44490</v>
      </c>
      <c r="AC8" s="29">
        <v>44490</v>
      </c>
      <c r="AD8" s="28" t="s">
        <v>5515</v>
      </c>
    </row>
    <row r="9" spans="1:30" hidden="1" x14ac:dyDescent="0.3">
      <c r="A9" s="28">
        <v>8</v>
      </c>
      <c r="B9" s="28" t="s">
        <v>5514</v>
      </c>
      <c r="C9" s="28" t="s">
        <v>5513</v>
      </c>
      <c r="D9" s="28" t="s">
        <v>5512</v>
      </c>
      <c r="F9" s="28" t="s">
        <v>1157</v>
      </c>
      <c r="G9" s="28" t="s">
        <v>5511</v>
      </c>
      <c r="H9" s="28" t="s">
        <v>1035</v>
      </c>
      <c r="I9" s="28" t="s">
        <v>1686</v>
      </c>
      <c r="K9" s="28" t="s">
        <v>5510</v>
      </c>
      <c r="L9" s="28" t="s">
        <v>5509</v>
      </c>
      <c r="N9" s="28" t="s">
        <v>5508</v>
      </c>
      <c r="P9" s="28" t="s">
        <v>1028</v>
      </c>
      <c r="Q9" s="28" t="s">
        <v>1049</v>
      </c>
      <c r="S9" s="28">
        <v>100</v>
      </c>
      <c r="T9" s="28" t="s">
        <v>1025</v>
      </c>
      <c r="U9" s="28" t="s">
        <v>1076</v>
      </c>
      <c r="V9" s="28" t="s">
        <v>1075</v>
      </c>
      <c r="W9" s="28" t="s">
        <v>5507</v>
      </c>
      <c r="X9" s="29">
        <v>42867</v>
      </c>
      <c r="Y9" s="29">
        <v>44104</v>
      </c>
      <c r="Z9" s="29">
        <v>44286</v>
      </c>
      <c r="AA9" s="29">
        <v>42928</v>
      </c>
      <c r="AC9" s="29">
        <v>43136</v>
      </c>
      <c r="AD9" s="28" t="s">
        <v>5506</v>
      </c>
    </row>
    <row r="10" spans="1:30" hidden="1" x14ac:dyDescent="0.3">
      <c r="A10" s="28">
        <v>9</v>
      </c>
      <c r="B10" s="28" t="s">
        <v>5505</v>
      </c>
      <c r="C10" s="28" t="s">
        <v>5504</v>
      </c>
      <c r="D10" s="28" t="s">
        <v>5503</v>
      </c>
      <c r="F10" s="28" t="s">
        <v>1157</v>
      </c>
      <c r="G10" s="28" t="s">
        <v>5502</v>
      </c>
      <c r="H10" s="28" t="s">
        <v>1035</v>
      </c>
      <c r="I10" s="28" t="s">
        <v>5501</v>
      </c>
      <c r="J10" s="28" t="s">
        <v>4986</v>
      </c>
      <c r="K10" s="28" t="s">
        <v>5500</v>
      </c>
      <c r="N10" s="28" t="s">
        <v>4093</v>
      </c>
      <c r="P10" s="28" t="s">
        <v>1028</v>
      </c>
      <c r="Q10" s="28" t="s">
        <v>1027</v>
      </c>
      <c r="S10" s="28">
        <v>220</v>
      </c>
      <c r="T10" s="28" t="s">
        <v>1025</v>
      </c>
      <c r="U10" s="28" t="s">
        <v>1076</v>
      </c>
      <c r="V10" s="28" t="s">
        <v>1075</v>
      </c>
      <c r="W10" s="28" t="s">
        <v>5499</v>
      </c>
      <c r="X10" s="29">
        <v>44652</v>
      </c>
      <c r="Y10" s="29">
        <v>44986</v>
      </c>
      <c r="Z10" s="29">
        <v>45656</v>
      </c>
      <c r="AA10" s="29">
        <v>44642</v>
      </c>
      <c r="AC10" s="29">
        <v>44642</v>
      </c>
    </row>
    <row r="11" spans="1:30" hidden="1" x14ac:dyDescent="0.3">
      <c r="A11" s="28">
        <v>10</v>
      </c>
      <c r="B11" s="28" t="s">
        <v>5498</v>
      </c>
      <c r="C11" s="28" t="s">
        <v>5497</v>
      </c>
      <c r="D11" s="28" t="s">
        <v>5496</v>
      </c>
      <c r="F11" s="28" t="s">
        <v>1056</v>
      </c>
      <c r="G11" s="28" t="s">
        <v>5495</v>
      </c>
      <c r="H11" s="28" t="s">
        <v>1035</v>
      </c>
      <c r="I11" s="28" t="s">
        <v>3140</v>
      </c>
      <c r="K11" s="28" t="s">
        <v>5494</v>
      </c>
      <c r="L11" s="28" t="s">
        <v>5493</v>
      </c>
      <c r="N11" s="28" t="s">
        <v>3191</v>
      </c>
      <c r="P11" s="28" t="s">
        <v>1028</v>
      </c>
      <c r="Q11" s="28" t="s">
        <v>1049</v>
      </c>
      <c r="S11" s="28">
        <v>169</v>
      </c>
      <c r="T11" s="28" t="s">
        <v>1765</v>
      </c>
      <c r="U11" s="28" t="s">
        <v>1076</v>
      </c>
      <c r="V11" s="28" t="s">
        <v>1075</v>
      </c>
      <c r="W11" s="28" t="s">
        <v>5492</v>
      </c>
      <c r="X11" s="29">
        <v>41785</v>
      </c>
      <c r="Y11" s="28" t="s">
        <v>1453</v>
      </c>
      <c r="Z11" s="28" t="s">
        <v>1453</v>
      </c>
      <c r="AA11" s="29">
        <v>41670</v>
      </c>
      <c r="AC11" s="29">
        <v>45846</v>
      </c>
      <c r="AD11" s="28" t="s">
        <v>5491</v>
      </c>
    </row>
    <row r="12" spans="1:30" hidden="1" x14ac:dyDescent="0.3">
      <c r="A12" s="28">
        <v>11</v>
      </c>
      <c r="B12" s="28" t="s">
        <v>5490</v>
      </c>
      <c r="C12" s="28" t="s">
        <v>5489</v>
      </c>
      <c r="D12" s="28" t="s">
        <v>5488</v>
      </c>
      <c r="F12" s="28" t="s">
        <v>1094</v>
      </c>
      <c r="G12" s="28" t="s">
        <v>5487</v>
      </c>
      <c r="H12" s="28" t="s">
        <v>1035</v>
      </c>
      <c r="I12" s="28" t="s">
        <v>4806</v>
      </c>
      <c r="J12" s="28" t="s">
        <v>5486</v>
      </c>
      <c r="K12" s="28" t="s">
        <v>5485</v>
      </c>
      <c r="L12" s="28" t="s">
        <v>5484</v>
      </c>
      <c r="M12" s="28" t="s">
        <v>5483</v>
      </c>
      <c r="N12" s="28" t="s">
        <v>5482</v>
      </c>
      <c r="P12" s="28" t="s">
        <v>1028</v>
      </c>
      <c r="Q12" s="28" t="s">
        <v>1049</v>
      </c>
      <c r="S12" s="28">
        <v>140</v>
      </c>
      <c r="T12" s="28" t="s">
        <v>1025</v>
      </c>
      <c r="U12" s="28" t="s">
        <v>1076</v>
      </c>
      <c r="V12" s="28" t="s">
        <v>1075</v>
      </c>
      <c r="W12" s="28" t="s">
        <v>5481</v>
      </c>
      <c r="X12" s="29">
        <v>45870</v>
      </c>
      <c r="Y12" s="29">
        <v>46965</v>
      </c>
      <c r="Z12" s="29">
        <v>48791</v>
      </c>
      <c r="AA12" s="29">
        <v>45833</v>
      </c>
      <c r="AC12" s="29">
        <v>45833</v>
      </c>
      <c r="AD12" s="28" t="s">
        <v>5480</v>
      </c>
    </row>
    <row r="13" spans="1:30" hidden="1" x14ac:dyDescent="0.3">
      <c r="A13" s="28">
        <v>12</v>
      </c>
      <c r="B13" s="28" t="s">
        <v>5479</v>
      </c>
      <c r="C13" s="28" t="s">
        <v>5478</v>
      </c>
      <c r="D13" s="28" t="s">
        <v>5477</v>
      </c>
      <c r="E13" s="28" t="s">
        <v>5476</v>
      </c>
      <c r="F13" s="28" t="s">
        <v>1037</v>
      </c>
      <c r="G13" s="28" t="s">
        <v>5475</v>
      </c>
      <c r="H13" s="28" t="s">
        <v>1035</v>
      </c>
      <c r="I13" s="28" t="s">
        <v>1686</v>
      </c>
      <c r="K13" s="28" t="s">
        <v>5474</v>
      </c>
      <c r="N13" s="28" t="s">
        <v>5473</v>
      </c>
      <c r="P13" s="28" t="s">
        <v>1028</v>
      </c>
      <c r="Q13" s="28" t="s">
        <v>1049</v>
      </c>
      <c r="S13" s="28">
        <v>5000</v>
      </c>
      <c r="T13" s="28" t="s">
        <v>1025</v>
      </c>
      <c r="U13" s="28" t="s">
        <v>1076</v>
      </c>
      <c r="V13" s="28" t="s">
        <v>1075</v>
      </c>
      <c r="W13" s="28" t="s">
        <v>5472</v>
      </c>
      <c r="X13" s="29">
        <v>39632</v>
      </c>
      <c r="Y13" s="29">
        <v>49492</v>
      </c>
      <c r="Z13" s="29">
        <v>49492</v>
      </c>
      <c r="AA13" s="29">
        <v>43025</v>
      </c>
      <c r="AC13" s="29">
        <v>44986</v>
      </c>
      <c r="AD13" s="28" t="s">
        <v>5471</v>
      </c>
    </row>
    <row r="14" spans="1:30" hidden="1" x14ac:dyDescent="0.3">
      <c r="A14" s="28">
        <v>13</v>
      </c>
      <c r="B14" s="28" t="s">
        <v>5470</v>
      </c>
      <c r="C14" s="28" t="s">
        <v>5469</v>
      </c>
      <c r="D14" s="28" t="s">
        <v>5468</v>
      </c>
      <c r="E14" s="28" t="s">
        <v>5467</v>
      </c>
      <c r="F14" s="28" t="s">
        <v>1037</v>
      </c>
      <c r="G14" s="28" t="s">
        <v>5466</v>
      </c>
      <c r="H14" s="28" t="s">
        <v>1035</v>
      </c>
      <c r="I14" s="28" t="s">
        <v>1399</v>
      </c>
      <c r="J14" s="28" t="s">
        <v>5465</v>
      </c>
      <c r="K14" s="28" t="s">
        <v>5464</v>
      </c>
      <c r="L14" s="28" t="s">
        <v>5463</v>
      </c>
      <c r="N14" s="28" t="s">
        <v>4743</v>
      </c>
      <c r="P14" s="28" t="s">
        <v>1028</v>
      </c>
      <c r="Q14" s="28" t="s">
        <v>1049</v>
      </c>
      <c r="S14" s="28">
        <v>200</v>
      </c>
      <c r="T14" s="28" t="s">
        <v>1025</v>
      </c>
      <c r="U14" s="28" t="s">
        <v>1076</v>
      </c>
      <c r="V14" s="28" t="s">
        <v>1075</v>
      </c>
      <c r="W14" s="28" t="s">
        <v>5462</v>
      </c>
      <c r="X14" s="29">
        <v>44210</v>
      </c>
      <c r="Y14" s="29">
        <v>44210</v>
      </c>
      <c r="Z14" s="28" t="s">
        <v>3547</v>
      </c>
      <c r="AA14" s="29">
        <v>43952</v>
      </c>
      <c r="AC14" s="29">
        <v>45848</v>
      </c>
      <c r="AD14" s="28" t="s">
        <v>5461</v>
      </c>
    </row>
    <row r="15" spans="1:30" hidden="1" x14ac:dyDescent="0.3">
      <c r="A15" s="28">
        <v>14</v>
      </c>
      <c r="B15" s="28" t="s">
        <v>5460</v>
      </c>
      <c r="C15" s="28" t="s">
        <v>5459</v>
      </c>
      <c r="D15" s="28" t="s">
        <v>5458</v>
      </c>
      <c r="F15" s="28" t="s">
        <v>1145</v>
      </c>
      <c r="G15" s="28" t="s">
        <v>5457</v>
      </c>
      <c r="H15" s="28" t="s">
        <v>1035</v>
      </c>
      <c r="I15" s="28" t="s">
        <v>1503</v>
      </c>
      <c r="K15" s="28" t="s">
        <v>5456</v>
      </c>
      <c r="L15" s="28" t="s">
        <v>5455</v>
      </c>
      <c r="N15" s="28" t="s">
        <v>5454</v>
      </c>
      <c r="O15" s="28" t="s">
        <v>5453</v>
      </c>
      <c r="P15" s="28" t="s">
        <v>1028</v>
      </c>
      <c r="Q15" s="28" t="s">
        <v>1049</v>
      </c>
      <c r="S15" s="28">
        <v>300</v>
      </c>
      <c r="T15" s="28" t="s">
        <v>1025</v>
      </c>
      <c r="U15" s="28" t="s">
        <v>1076</v>
      </c>
      <c r="V15" s="28" t="s">
        <v>1075</v>
      </c>
      <c r="W15" s="28">
        <v>19021</v>
      </c>
      <c r="X15" s="29">
        <v>44197</v>
      </c>
      <c r="Y15" s="29">
        <v>45535</v>
      </c>
      <c r="Z15" s="29">
        <v>45596</v>
      </c>
      <c r="AA15" s="29">
        <v>43767</v>
      </c>
      <c r="AC15" s="29">
        <v>45405</v>
      </c>
      <c r="AD15" s="28" t="s">
        <v>5452</v>
      </c>
    </row>
    <row r="16" spans="1:30" x14ac:dyDescent="0.3">
      <c r="A16" s="28">
        <v>15</v>
      </c>
      <c r="B16" s="28" t="s">
        <v>5451</v>
      </c>
      <c r="C16" s="28" t="s">
        <v>5450</v>
      </c>
      <c r="D16" s="28" t="s">
        <v>5449</v>
      </c>
      <c r="F16" s="28" t="s">
        <v>1118</v>
      </c>
      <c r="G16" s="28" t="s">
        <v>5448</v>
      </c>
      <c r="H16" s="28" t="s">
        <v>1170</v>
      </c>
      <c r="I16" s="28" t="s">
        <v>1503</v>
      </c>
      <c r="J16" s="28" t="s">
        <v>5447</v>
      </c>
      <c r="K16" s="28" t="s">
        <v>5446</v>
      </c>
      <c r="L16" s="28" t="s">
        <v>5445</v>
      </c>
      <c r="N16" s="28" t="s">
        <v>3020</v>
      </c>
      <c r="O16" s="28" t="s">
        <v>5444</v>
      </c>
      <c r="P16" s="28" t="s">
        <v>1028</v>
      </c>
      <c r="Q16" s="28" t="s">
        <v>1049</v>
      </c>
      <c r="R16" s="28" t="s">
        <v>1086</v>
      </c>
      <c r="S16" s="28">
        <v>229</v>
      </c>
      <c r="T16" s="28" t="s">
        <v>1025</v>
      </c>
      <c r="U16" s="28" t="s">
        <v>1024</v>
      </c>
      <c r="V16" s="28" t="s">
        <v>1163</v>
      </c>
      <c r="W16" s="28" t="s">
        <v>5443</v>
      </c>
      <c r="X16" s="28" t="s">
        <v>3251</v>
      </c>
      <c r="Y16" s="28" t="s">
        <v>5442</v>
      </c>
      <c r="Z16" s="29">
        <v>44662</v>
      </c>
      <c r="AA16" s="29">
        <v>41228</v>
      </c>
      <c r="AB16" s="29">
        <v>45152</v>
      </c>
      <c r="AC16" s="29">
        <v>45152</v>
      </c>
      <c r="AD16" s="28" t="s">
        <v>5441</v>
      </c>
    </row>
    <row r="17" spans="1:30" hidden="1" x14ac:dyDescent="0.3">
      <c r="A17" s="28">
        <v>16</v>
      </c>
      <c r="B17" s="28" t="s">
        <v>5440</v>
      </c>
      <c r="C17" s="28" t="s">
        <v>5439</v>
      </c>
      <c r="D17" s="28" t="s">
        <v>5438</v>
      </c>
      <c r="E17" s="28" t="s">
        <v>5437</v>
      </c>
      <c r="F17" s="28" t="s">
        <v>1037</v>
      </c>
      <c r="G17" s="28" t="s">
        <v>5436</v>
      </c>
      <c r="H17" s="28" t="s">
        <v>1035</v>
      </c>
      <c r="I17" s="28" t="s">
        <v>5237</v>
      </c>
      <c r="J17" s="28" t="s">
        <v>5435</v>
      </c>
      <c r="K17" s="28" t="s">
        <v>5434</v>
      </c>
      <c r="L17" s="28" t="s">
        <v>5433</v>
      </c>
      <c r="N17" s="28" t="s">
        <v>2886</v>
      </c>
      <c r="P17" s="28" t="s">
        <v>1028</v>
      </c>
      <c r="Q17" s="28" t="s">
        <v>1049</v>
      </c>
      <c r="S17" s="28">
        <v>400</v>
      </c>
      <c r="T17" s="28" t="s">
        <v>1025</v>
      </c>
      <c r="U17" s="28" t="s">
        <v>1076</v>
      </c>
      <c r="V17" s="28" t="s">
        <v>1075</v>
      </c>
      <c r="W17" s="28" t="s">
        <v>5432</v>
      </c>
      <c r="X17" s="29">
        <v>45464</v>
      </c>
      <c r="Y17" s="29">
        <v>46191</v>
      </c>
      <c r="Z17" s="29">
        <v>46191</v>
      </c>
      <c r="AA17" s="29">
        <v>45966</v>
      </c>
      <c r="AC17" s="29">
        <v>46001</v>
      </c>
      <c r="AD17" s="28" t="s">
        <v>5322</v>
      </c>
    </row>
    <row r="18" spans="1:30" hidden="1" x14ac:dyDescent="0.3">
      <c r="A18" s="28">
        <v>17</v>
      </c>
      <c r="B18" s="28" t="s">
        <v>5431</v>
      </c>
      <c r="C18" s="28" t="s">
        <v>5430</v>
      </c>
      <c r="D18" s="28" t="s">
        <v>5429</v>
      </c>
      <c r="F18" s="28" t="s">
        <v>1037</v>
      </c>
      <c r="G18" s="28" t="s">
        <v>5428</v>
      </c>
      <c r="H18" s="28" t="s">
        <v>1035</v>
      </c>
      <c r="I18" s="28" t="s">
        <v>1503</v>
      </c>
      <c r="K18" s="28" t="s">
        <v>5427</v>
      </c>
      <c r="L18" s="28" t="s">
        <v>5426</v>
      </c>
      <c r="N18" s="28" t="s">
        <v>5425</v>
      </c>
      <c r="P18" s="28" t="s">
        <v>1028</v>
      </c>
      <c r="Q18" s="28" t="s">
        <v>1049</v>
      </c>
      <c r="S18" s="28">
        <v>1500</v>
      </c>
      <c r="T18" s="28" t="s">
        <v>1025</v>
      </c>
      <c r="U18" s="28" t="s">
        <v>1076</v>
      </c>
      <c r="V18" s="28" t="s">
        <v>1075</v>
      </c>
      <c r="W18" s="28" t="s">
        <v>5424</v>
      </c>
      <c r="X18" s="29">
        <v>44986</v>
      </c>
      <c r="Y18" s="28" t="s">
        <v>2930</v>
      </c>
      <c r="Z18" s="28" t="s">
        <v>2593</v>
      </c>
      <c r="AA18" s="29">
        <v>44988</v>
      </c>
      <c r="AC18" s="29">
        <v>45226</v>
      </c>
      <c r="AD18" s="28" t="s">
        <v>5423</v>
      </c>
    </row>
    <row r="19" spans="1:30" hidden="1" x14ac:dyDescent="0.3">
      <c r="A19" s="28">
        <v>18</v>
      </c>
      <c r="B19" s="28" t="s">
        <v>5422</v>
      </c>
      <c r="C19" s="28" t="s">
        <v>5421</v>
      </c>
      <c r="D19" s="28" t="s">
        <v>5420</v>
      </c>
      <c r="F19" s="28" t="s">
        <v>1118</v>
      </c>
      <c r="G19" s="28" t="s">
        <v>5419</v>
      </c>
      <c r="H19" s="28" t="s">
        <v>1035</v>
      </c>
      <c r="I19" s="28" t="s">
        <v>5418</v>
      </c>
      <c r="J19" s="28" t="s">
        <v>5417</v>
      </c>
      <c r="K19" s="28" t="s">
        <v>5416</v>
      </c>
      <c r="L19" s="28" t="s">
        <v>5415</v>
      </c>
      <c r="N19" s="28" t="s">
        <v>5414</v>
      </c>
      <c r="P19" s="28" t="s">
        <v>1028</v>
      </c>
      <c r="Q19" s="28" t="s">
        <v>1049</v>
      </c>
      <c r="S19" s="28">
        <v>300</v>
      </c>
      <c r="T19" s="28" t="s">
        <v>1025</v>
      </c>
      <c r="U19" s="28" t="s">
        <v>1076</v>
      </c>
      <c r="V19" s="28" t="s">
        <v>1075</v>
      </c>
      <c r="W19" s="28" t="s">
        <v>5413</v>
      </c>
      <c r="X19" s="29">
        <v>43291</v>
      </c>
      <c r="Y19" s="29">
        <v>44454</v>
      </c>
      <c r="Z19" s="29">
        <v>45931</v>
      </c>
      <c r="AA19" s="29">
        <v>46031</v>
      </c>
      <c r="AC19" s="29">
        <v>46034</v>
      </c>
      <c r="AD19" s="28" t="s">
        <v>5412</v>
      </c>
    </row>
    <row r="20" spans="1:30" hidden="1" x14ac:dyDescent="0.3">
      <c r="A20" s="28">
        <v>19</v>
      </c>
      <c r="B20" s="28" t="s">
        <v>5411</v>
      </c>
      <c r="C20" s="28" t="s">
        <v>5410</v>
      </c>
      <c r="D20" s="28" t="s">
        <v>5409</v>
      </c>
      <c r="E20" s="28" t="s">
        <v>5408</v>
      </c>
      <c r="F20" s="28" t="s">
        <v>1056</v>
      </c>
      <c r="G20" s="28" t="s">
        <v>5407</v>
      </c>
      <c r="H20" s="28" t="s">
        <v>1035</v>
      </c>
      <c r="I20" s="28" t="s">
        <v>5406</v>
      </c>
      <c r="J20" s="28" t="s">
        <v>5405</v>
      </c>
      <c r="K20" s="28" t="s">
        <v>5404</v>
      </c>
      <c r="L20" s="28" t="s">
        <v>5403</v>
      </c>
      <c r="N20" s="28" t="s">
        <v>5402</v>
      </c>
      <c r="O20" s="28" t="s">
        <v>5401</v>
      </c>
      <c r="P20" s="28" t="s">
        <v>1028</v>
      </c>
      <c r="Q20" s="28" t="s">
        <v>1049</v>
      </c>
      <c r="R20" s="28" t="s">
        <v>1086</v>
      </c>
      <c r="S20" s="28">
        <v>7</v>
      </c>
      <c r="T20" s="28" t="s">
        <v>1025</v>
      </c>
      <c r="U20" s="28" t="s">
        <v>1024</v>
      </c>
      <c r="V20" s="28" t="s">
        <v>1163</v>
      </c>
      <c r="W20" s="28" t="s">
        <v>5400</v>
      </c>
      <c r="X20" s="29">
        <v>44576</v>
      </c>
      <c r="Y20" s="29">
        <v>45575</v>
      </c>
      <c r="Z20" s="29">
        <v>45575</v>
      </c>
      <c r="AA20" s="29">
        <v>44685</v>
      </c>
      <c r="AC20" s="29">
        <v>45740</v>
      </c>
      <c r="AD20" s="28" t="s">
        <v>5399</v>
      </c>
    </row>
    <row r="21" spans="1:30" hidden="1" x14ac:dyDescent="0.3">
      <c r="A21" s="28">
        <v>20</v>
      </c>
      <c r="B21" s="28" t="s">
        <v>5398</v>
      </c>
      <c r="C21" s="28" t="s">
        <v>5397</v>
      </c>
      <c r="D21" s="28" t="s">
        <v>5396</v>
      </c>
      <c r="F21" s="28" t="s">
        <v>1157</v>
      </c>
      <c r="G21" s="28" t="s">
        <v>5395</v>
      </c>
      <c r="H21" s="28" t="s">
        <v>1035</v>
      </c>
      <c r="I21" s="28" t="s">
        <v>5394</v>
      </c>
      <c r="J21" s="28" t="s">
        <v>5393</v>
      </c>
      <c r="K21" s="28" t="s">
        <v>5392</v>
      </c>
      <c r="N21" s="28" t="s">
        <v>5391</v>
      </c>
      <c r="P21" s="28" t="s">
        <v>1028</v>
      </c>
      <c r="Q21" s="28" t="s">
        <v>1049</v>
      </c>
      <c r="S21" s="28">
        <v>30</v>
      </c>
      <c r="T21" s="28" t="s">
        <v>1025</v>
      </c>
      <c r="U21" s="28" t="s">
        <v>1076</v>
      </c>
      <c r="V21" s="28" t="s">
        <v>1075</v>
      </c>
      <c r="W21" s="28" t="s">
        <v>5390</v>
      </c>
      <c r="X21" s="29">
        <v>44682</v>
      </c>
      <c r="Y21" s="29">
        <v>45230</v>
      </c>
      <c r="Z21" s="29">
        <v>45230</v>
      </c>
      <c r="AA21" s="29">
        <v>44665</v>
      </c>
      <c r="AC21" s="29">
        <v>44810</v>
      </c>
      <c r="AD21" s="28" t="s">
        <v>5389</v>
      </c>
    </row>
    <row r="22" spans="1:30" hidden="1" x14ac:dyDescent="0.3">
      <c r="A22" s="28">
        <v>21</v>
      </c>
      <c r="B22" s="28" t="s">
        <v>5388</v>
      </c>
      <c r="C22" s="28" t="s">
        <v>5387</v>
      </c>
      <c r="D22" s="28" t="s">
        <v>5386</v>
      </c>
      <c r="F22" s="28" t="s">
        <v>1094</v>
      </c>
      <c r="G22" s="28" t="s">
        <v>5385</v>
      </c>
      <c r="H22" s="28" t="s">
        <v>1035</v>
      </c>
      <c r="I22" s="28" t="s">
        <v>3140</v>
      </c>
      <c r="J22" s="28" t="s">
        <v>5384</v>
      </c>
      <c r="K22" s="28" t="s">
        <v>5383</v>
      </c>
      <c r="L22" s="28" t="s">
        <v>5382</v>
      </c>
      <c r="N22" s="28" t="s">
        <v>5381</v>
      </c>
      <c r="O22" s="28" t="s">
        <v>5380</v>
      </c>
      <c r="P22" s="28" t="s">
        <v>1028</v>
      </c>
      <c r="Q22" s="28" t="s">
        <v>1049</v>
      </c>
      <c r="R22" s="28" t="s">
        <v>1973</v>
      </c>
      <c r="S22" s="28">
        <v>394</v>
      </c>
      <c r="T22" s="28" t="s">
        <v>1025</v>
      </c>
      <c r="U22" s="28" t="s">
        <v>1024</v>
      </c>
      <c r="V22" s="28" t="s">
        <v>1624</v>
      </c>
      <c r="W22" s="28" t="s">
        <v>5379</v>
      </c>
      <c r="X22" s="29">
        <v>45672</v>
      </c>
      <c r="Y22" s="29">
        <v>47849</v>
      </c>
      <c r="Z22" s="29">
        <v>48092</v>
      </c>
      <c r="AA22" s="29">
        <v>44658</v>
      </c>
      <c r="AC22" s="29">
        <v>45636</v>
      </c>
      <c r="AD22" s="28" t="s">
        <v>5378</v>
      </c>
    </row>
    <row r="23" spans="1:30" hidden="1" x14ac:dyDescent="0.3">
      <c r="A23" s="28">
        <v>22</v>
      </c>
      <c r="B23" s="28" t="s">
        <v>5377</v>
      </c>
      <c r="C23" s="28" t="s">
        <v>5376</v>
      </c>
      <c r="D23" s="28" t="s">
        <v>5375</v>
      </c>
      <c r="F23" s="28" t="s">
        <v>1118</v>
      </c>
      <c r="G23" s="28" t="s">
        <v>5374</v>
      </c>
      <c r="H23" s="28" t="s">
        <v>1035</v>
      </c>
      <c r="I23" s="28" t="s">
        <v>1686</v>
      </c>
      <c r="J23" s="28" t="s">
        <v>4671</v>
      </c>
      <c r="K23" s="28" t="s">
        <v>5373</v>
      </c>
      <c r="N23" s="28" t="s">
        <v>3802</v>
      </c>
      <c r="O23" s="28" t="s">
        <v>1165</v>
      </c>
      <c r="P23" s="28" t="s">
        <v>1028</v>
      </c>
      <c r="Q23" s="28" t="s">
        <v>1049</v>
      </c>
      <c r="S23" s="28">
        <v>307</v>
      </c>
      <c r="T23" s="28" t="s">
        <v>1025</v>
      </c>
      <c r="U23" s="28" t="s">
        <v>1076</v>
      </c>
      <c r="V23" s="28" t="s">
        <v>1075</v>
      </c>
      <c r="W23" s="28" t="s">
        <v>5372</v>
      </c>
      <c r="X23" s="28" t="s">
        <v>2253</v>
      </c>
      <c r="Y23" s="28" t="s">
        <v>5371</v>
      </c>
      <c r="Z23" s="28" t="s">
        <v>5371</v>
      </c>
      <c r="AA23" s="29">
        <v>41135</v>
      </c>
      <c r="AC23" s="29">
        <v>43648</v>
      </c>
    </row>
    <row r="24" spans="1:30" hidden="1" x14ac:dyDescent="0.3">
      <c r="A24" s="28">
        <v>23</v>
      </c>
      <c r="B24" s="28" t="s">
        <v>5370</v>
      </c>
      <c r="C24" s="28" t="s">
        <v>5369</v>
      </c>
      <c r="D24" s="28" t="s">
        <v>5368</v>
      </c>
      <c r="F24" s="28" t="s">
        <v>1157</v>
      </c>
      <c r="G24" s="28" t="s">
        <v>5367</v>
      </c>
      <c r="H24" s="28" t="s">
        <v>1035</v>
      </c>
      <c r="I24" s="28" t="s">
        <v>5366</v>
      </c>
      <c r="J24" s="28" t="s">
        <v>5365</v>
      </c>
      <c r="K24" s="28" t="s">
        <v>5364</v>
      </c>
      <c r="L24" s="28" t="s">
        <v>5363</v>
      </c>
      <c r="M24" s="28" t="s">
        <v>5362</v>
      </c>
      <c r="N24" s="28" t="s">
        <v>4892</v>
      </c>
      <c r="O24" s="28" t="s">
        <v>5361</v>
      </c>
      <c r="P24" s="28" t="s">
        <v>1028</v>
      </c>
      <c r="Q24" s="28" t="s">
        <v>1049</v>
      </c>
      <c r="R24" s="28" t="s">
        <v>1086</v>
      </c>
      <c r="S24" s="28">
        <v>35</v>
      </c>
      <c r="T24" s="28" t="s">
        <v>1025</v>
      </c>
      <c r="U24" s="28" t="s">
        <v>1024</v>
      </c>
      <c r="V24" s="28" t="s">
        <v>1163</v>
      </c>
      <c r="W24" s="28" t="s">
        <v>5360</v>
      </c>
      <c r="X24" s="29">
        <v>43586</v>
      </c>
      <c r="Y24" s="28" t="s">
        <v>5359</v>
      </c>
      <c r="Z24" s="28" t="s">
        <v>2739</v>
      </c>
      <c r="AA24" s="29">
        <v>43328</v>
      </c>
      <c r="AC24" s="29">
        <v>43592</v>
      </c>
      <c r="AD24" s="28" t="s">
        <v>5358</v>
      </c>
    </row>
    <row r="25" spans="1:30" hidden="1" x14ac:dyDescent="0.3">
      <c r="A25" s="28">
        <v>24</v>
      </c>
      <c r="B25" s="28" t="s">
        <v>5357</v>
      </c>
      <c r="C25" s="28" t="s">
        <v>5356</v>
      </c>
      <c r="D25" s="28" t="s">
        <v>5355</v>
      </c>
      <c r="E25" s="28" t="s">
        <v>5354</v>
      </c>
      <c r="F25" s="28" t="s">
        <v>1037</v>
      </c>
      <c r="G25" s="28" t="s">
        <v>5353</v>
      </c>
      <c r="H25" s="28" t="s">
        <v>1035</v>
      </c>
      <c r="I25" s="28" t="s">
        <v>5352</v>
      </c>
      <c r="J25" s="28" t="s">
        <v>5351</v>
      </c>
      <c r="K25" s="28" t="s">
        <v>5350</v>
      </c>
      <c r="L25" s="28" t="s">
        <v>5349</v>
      </c>
      <c r="M25" s="28" t="s">
        <v>5348</v>
      </c>
      <c r="N25" s="28" t="s">
        <v>5347</v>
      </c>
      <c r="O25" s="28" t="s">
        <v>5346</v>
      </c>
      <c r="P25" s="28" t="s">
        <v>1028</v>
      </c>
      <c r="Q25" s="28" t="s">
        <v>1049</v>
      </c>
      <c r="S25" s="28">
        <v>190</v>
      </c>
      <c r="T25" s="28" t="s">
        <v>1025</v>
      </c>
      <c r="U25" s="28" t="s">
        <v>1076</v>
      </c>
      <c r="V25" s="28" t="s">
        <v>1075</v>
      </c>
      <c r="W25" s="28" t="s">
        <v>5345</v>
      </c>
      <c r="X25" s="29">
        <v>42649</v>
      </c>
      <c r="Y25" s="28" t="s">
        <v>1137</v>
      </c>
      <c r="Z25" s="28" t="s">
        <v>2205</v>
      </c>
      <c r="AA25" s="29">
        <v>42599</v>
      </c>
      <c r="AC25" s="29">
        <v>45922</v>
      </c>
      <c r="AD25" s="28" t="s">
        <v>5344</v>
      </c>
    </row>
    <row r="26" spans="1:30" hidden="1" x14ac:dyDescent="0.3">
      <c r="A26" s="28">
        <v>25</v>
      </c>
      <c r="B26" s="28" t="s">
        <v>5343</v>
      </c>
      <c r="C26" s="28" t="s">
        <v>5342</v>
      </c>
      <c r="D26" s="28" t="s">
        <v>5341</v>
      </c>
      <c r="F26" s="28" t="s">
        <v>1037</v>
      </c>
      <c r="G26" s="28" t="s">
        <v>5340</v>
      </c>
      <c r="H26" s="28" t="s">
        <v>1035</v>
      </c>
      <c r="I26" s="28" t="s">
        <v>5339</v>
      </c>
      <c r="K26" s="28" t="s">
        <v>5338</v>
      </c>
      <c r="L26" s="28" t="s">
        <v>5337</v>
      </c>
      <c r="M26" s="28" t="s">
        <v>5336</v>
      </c>
      <c r="N26" s="28" t="s">
        <v>5335</v>
      </c>
      <c r="O26" s="28" t="s">
        <v>5334</v>
      </c>
      <c r="P26" s="28" t="s">
        <v>1028</v>
      </c>
      <c r="Q26" s="28" t="s">
        <v>1049</v>
      </c>
      <c r="S26" s="28">
        <v>263</v>
      </c>
      <c r="T26" s="28" t="s">
        <v>1025</v>
      </c>
      <c r="U26" s="28" t="s">
        <v>1076</v>
      </c>
      <c r="V26" s="28" t="s">
        <v>1075</v>
      </c>
      <c r="W26" s="28" t="s">
        <v>5333</v>
      </c>
      <c r="X26" s="29">
        <v>45293</v>
      </c>
      <c r="Y26" s="29">
        <v>46387</v>
      </c>
      <c r="Z26" s="29">
        <v>46387</v>
      </c>
      <c r="AA26" s="29">
        <v>45830</v>
      </c>
      <c r="AC26" s="29">
        <v>45830</v>
      </c>
      <c r="AD26" s="28" t="s">
        <v>5332</v>
      </c>
    </row>
    <row r="27" spans="1:30" hidden="1" x14ac:dyDescent="0.3">
      <c r="A27" s="28">
        <v>26</v>
      </c>
      <c r="B27" s="28" t="s">
        <v>5331</v>
      </c>
      <c r="C27" s="28" t="s">
        <v>5330</v>
      </c>
      <c r="D27" s="28" t="s">
        <v>5329</v>
      </c>
      <c r="E27" s="28" t="s">
        <v>5328</v>
      </c>
      <c r="F27" s="28" t="s">
        <v>1037</v>
      </c>
      <c r="G27" s="28" t="s">
        <v>5327</v>
      </c>
      <c r="H27" s="28" t="s">
        <v>1035</v>
      </c>
      <c r="I27" s="28" t="s">
        <v>3140</v>
      </c>
      <c r="J27" s="28" t="s">
        <v>5326</v>
      </c>
      <c r="K27" s="28" t="s">
        <v>5325</v>
      </c>
      <c r="L27" s="28" t="s">
        <v>5324</v>
      </c>
      <c r="N27" s="28" t="s">
        <v>2886</v>
      </c>
      <c r="P27" s="28" t="s">
        <v>1028</v>
      </c>
      <c r="Q27" s="28" t="s">
        <v>1049</v>
      </c>
      <c r="S27" s="28">
        <v>200</v>
      </c>
      <c r="T27" s="28" t="s">
        <v>1025</v>
      </c>
      <c r="U27" s="28" t="s">
        <v>1076</v>
      </c>
      <c r="V27" s="28" t="s">
        <v>1075</v>
      </c>
      <c r="W27" s="28" t="s">
        <v>5323</v>
      </c>
      <c r="X27" s="29">
        <v>45611</v>
      </c>
      <c r="Y27" s="29">
        <v>46191</v>
      </c>
      <c r="Z27" s="29">
        <v>46191</v>
      </c>
      <c r="AA27" s="29">
        <v>45971</v>
      </c>
      <c r="AC27" s="29">
        <v>45982</v>
      </c>
      <c r="AD27" s="28" t="s">
        <v>5322</v>
      </c>
    </row>
    <row r="28" spans="1:30" hidden="1" x14ac:dyDescent="0.3">
      <c r="A28" s="28">
        <v>27</v>
      </c>
      <c r="B28" s="28" t="s">
        <v>5321</v>
      </c>
      <c r="C28" s="28" t="s">
        <v>5320</v>
      </c>
      <c r="D28" s="28" t="s">
        <v>5319</v>
      </c>
      <c r="E28" s="28" t="s">
        <v>5318</v>
      </c>
      <c r="F28" s="28" t="s">
        <v>1118</v>
      </c>
      <c r="G28" s="28" t="s">
        <v>5317</v>
      </c>
      <c r="H28" s="28" t="s">
        <v>1035</v>
      </c>
      <c r="I28" s="28" t="s">
        <v>3140</v>
      </c>
      <c r="K28" s="28" t="s">
        <v>5316</v>
      </c>
      <c r="L28" s="28" t="s">
        <v>5315</v>
      </c>
      <c r="M28" s="28" t="s">
        <v>5314</v>
      </c>
      <c r="N28" s="28" t="s">
        <v>1457</v>
      </c>
      <c r="P28" s="28" t="s">
        <v>1028</v>
      </c>
      <c r="Q28" s="28" t="s">
        <v>1049</v>
      </c>
      <c r="S28" s="28">
        <v>13</v>
      </c>
      <c r="T28" s="28" t="s">
        <v>1025</v>
      </c>
      <c r="U28" s="28" t="s">
        <v>1076</v>
      </c>
      <c r="V28" s="28" t="s">
        <v>1075</v>
      </c>
      <c r="W28" s="28" t="s">
        <v>5313</v>
      </c>
      <c r="X28" s="29">
        <v>44882</v>
      </c>
      <c r="Y28" s="29">
        <v>45429</v>
      </c>
      <c r="Z28" s="29">
        <v>45646</v>
      </c>
      <c r="AA28" s="29">
        <v>44971</v>
      </c>
      <c r="AC28" s="29">
        <v>45695</v>
      </c>
      <c r="AD28" s="28" t="s">
        <v>5312</v>
      </c>
    </row>
    <row r="29" spans="1:30" hidden="1" x14ac:dyDescent="0.3">
      <c r="A29" s="28">
        <v>28</v>
      </c>
      <c r="B29" s="28" t="s">
        <v>5311</v>
      </c>
      <c r="C29" s="28" t="s">
        <v>5310</v>
      </c>
      <c r="D29" s="28" t="s">
        <v>5309</v>
      </c>
      <c r="E29" s="28" t="s">
        <v>5308</v>
      </c>
      <c r="F29" s="28" t="s">
        <v>1157</v>
      </c>
      <c r="G29" s="28" t="s">
        <v>5307</v>
      </c>
      <c r="H29" s="28" t="s">
        <v>1035</v>
      </c>
      <c r="I29" s="28" t="s">
        <v>5306</v>
      </c>
      <c r="K29" s="28" t="s">
        <v>5305</v>
      </c>
      <c r="L29" s="28" t="s">
        <v>5304</v>
      </c>
      <c r="N29" s="28" t="s">
        <v>4743</v>
      </c>
      <c r="O29" s="28" t="s">
        <v>5303</v>
      </c>
      <c r="P29" s="28" t="s">
        <v>1028</v>
      </c>
      <c r="Q29" s="28" t="s">
        <v>1049</v>
      </c>
      <c r="S29" s="28">
        <v>200</v>
      </c>
      <c r="T29" s="28" t="s">
        <v>1025</v>
      </c>
      <c r="U29" s="28" t="s">
        <v>1076</v>
      </c>
      <c r="V29" s="28" t="s">
        <v>1075</v>
      </c>
      <c r="W29" s="28" t="s">
        <v>5302</v>
      </c>
      <c r="X29" s="29">
        <v>43101</v>
      </c>
      <c r="Y29" s="29">
        <v>43466</v>
      </c>
      <c r="Z29" s="29">
        <v>45597</v>
      </c>
      <c r="AA29" s="29">
        <v>43467</v>
      </c>
      <c r="AC29" s="29">
        <v>45058</v>
      </c>
      <c r="AD29" s="28" t="s">
        <v>5301</v>
      </c>
    </row>
    <row r="30" spans="1:30" hidden="1" x14ac:dyDescent="0.3">
      <c r="A30" s="28">
        <v>29</v>
      </c>
      <c r="B30" s="28" t="s">
        <v>5300</v>
      </c>
      <c r="C30" s="28" t="s">
        <v>5299</v>
      </c>
      <c r="D30" s="28" t="s">
        <v>5298</v>
      </c>
      <c r="F30" s="28" t="s">
        <v>1037</v>
      </c>
      <c r="G30" s="28" t="s">
        <v>5297</v>
      </c>
      <c r="H30" s="28" t="s">
        <v>1035</v>
      </c>
      <c r="I30" s="28" t="s">
        <v>5296</v>
      </c>
      <c r="J30" s="28" t="s">
        <v>5295</v>
      </c>
      <c r="K30" s="28" t="s">
        <v>5294</v>
      </c>
      <c r="L30" s="28" t="s">
        <v>5293</v>
      </c>
      <c r="N30" s="28" t="s">
        <v>4743</v>
      </c>
      <c r="P30" s="28" t="s">
        <v>1028</v>
      </c>
      <c r="Q30" s="28" t="s">
        <v>1049</v>
      </c>
      <c r="S30" s="28">
        <v>37</v>
      </c>
      <c r="T30" s="28" t="s">
        <v>1025</v>
      </c>
      <c r="U30" s="28" t="s">
        <v>1076</v>
      </c>
      <c r="V30" s="28" t="s">
        <v>1075</v>
      </c>
      <c r="W30" s="28" t="s">
        <v>5292</v>
      </c>
      <c r="X30" s="29">
        <v>45352</v>
      </c>
      <c r="Y30" s="29">
        <v>47057</v>
      </c>
      <c r="Z30" s="29">
        <v>47057</v>
      </c>
      <c r="AA30" s="29">
        <v>45352</v>
      </c>
      <c r="AC30" s="29">
        <v>45848</v>
      </c>
      <c r="AD30" s="28" t="s">
        <v>5291</v>
      </c>
    </row>
    <row r="31" spans="1:30" hidden="1" x14ac:dyDescent="0.3">
      <c r="A31" s="28">
        <v>30</v>
      </c>
      <c r="B31" s="28" t="s">
        <v>5290</v>
      </c>
      <c r="C31" s="28" t="s">
        <v>5289</v>
      </c>
      <c r="D31" s="28" t="s">
        <v>5288</v>
      </c>
      <c r="F31" s="28" t="s">
        <v>1157</v>
      </c>
      <c r="G31" s="28" t="s">
        <v>5287</v>
      </c>
      <c r="H31" s="28" t="s">
        <v>1035</v>
      </c>
      <c r="I31" s="28" t="s">
        <v>1503</v>
      </c>
      <c r="K31" s="28" t="s">
        <v>5286</v>
      </c>
      <c r="N31" s="28" t="s">
        <v>5285</v>
      </c>
      <c r="P31" s="28" t="s">
        <v>1028</v>
      </c>
      <c r="Q31" s="28" t="s">
        <v>1027</v>
      </c>
      <c r="S31" s="28">
        <v>50</v>
      </c>
      <c r="T31" s="28" t="s">
        <v>1025</v>
      </c>
      <c r="U31" s="28" t="s">
        <v>1076</v>
      </c>
      <c r="V31" s="28" t="s">
        <v>1075</v>
      </c>
      <c r="W31" s="28" t="s">
        <v>5284</v>
      </c>
      <c r="X31" s="29">
        <v>44593</v>
      </c>
      <c r="Y31" s="29">
        <v>44713</v>
      </c>
      <c r="Z31" s="29">
        <v>44896</v>
      </c>
      <c r="AA31" s="29">
        <v>44600</v>
      </c>
      <c r="AC31" s="29">
        <v>44600</v>
      </c>
      <c r="AD31" s="28" t="s">
        <v>5283</v>
      </c>
    </row>
    <row r="32" spans="1:30" hidden="1" x14ac:dyDescent="0.3">
      <c r="A32" s="28">
        <v>31</v>
      </c>
      <c r="B32" s="28" t="s">
        <v>5282</v>
      </c>
      <c r="C32" s="28" t="s">
        <v>5281</v>
      </c>
      <c r="D32" s="28" t="s">
        <v>5280</v>
      </c>
      <c r="F32" s="28" t="s">
        <v>1118</v>
      </c>
      <c r="G32" s="28" t="s">
        <v>5279</v>
      </c>
      <c r="H32" s="28" t="s">
        <v>1035</v>
      </c>
      <c r="I32" s="28" t="s">
        <v>1686</v>
      </c>
      <c r="K32" s="28" t="s">
        <v>5278</v>
      </c>
      <c r="N32" s="28" t="s">
        <v>3298</v>
      </c>
      <c r="P32" s="28" t="s">
        <v>1028</v>
      </c>
      <c r="Q32" s="28" t="s">
        <v>1027</v>
      </c>
      <c r="S32" s="28">
        <v>238</v>
      </c>
      <c r="T32" s="28" t="s">
        <v>1151</v>
      </c>
      <c r="U32" s="28" t="s">
        <v>1076</v>
      </c>
      <c r="V32" s="28" t="s">
        <v>1075</v>
      </c>
      <c r="W32" s="28" t="s">
        <v>5277</v>
      </c>
      <c r="X32" s="29">
        <v>43558</v>
      </c>
      <c r="Y32" s="29">
        <v>45199</v>
      </c>
      <c r="Z32" s="29">
        <v>45199</v>
      </c>
      <c r="AA32" s="29">
        <v>43885</v>
      </c>
      <c r="AC32" s="29">
        <v>45243</v>
      </c>
      <c r="AD32" s="28" t="s">
        <v>5276</v>
      </c>
    </row>
    <row r="33" spans="1:30" hidden="1" x14ac:dyDescent="0.3">
      <c r="A33" s="28">
        <v>32</v>
      </c>
      <c r="B33" s="28" t="s">
        <v>5275</v>
      </c>
      <c r="C33" s="28" t="s">
        <v>5274</v>
      </c>
      <c r="D33" s="28" t="s">
        <v>5273</v>
      </c>
      <c r="F33" s="28" t="s">
        <v>1037</v>
      </c>
      <c r="G33" s="28" t="s">
        <v>5272</v>
      </c>
      <c r="H33" s="28" t="s">
        <v>1035</v>
      </c>
      <c r="I33" s="28" t="s">
        <v>5271</v>
      </c>
      <c r="J33" s="28" t="s">
        <v>5270</v>
      </c>
      <c r="K33" s="28" t="s">
        <v>5269</v>
      </c>
      <c r="N33" s="28" t="s">
        <v>5268</v>
      </c>
      <c r="P33" s="28" t="s">
        <v>1028</v>
      </c>
      <c r="Q33" s="28" t="s">
        <v>1049</v>
      </c>
      <c r="R33" s="28" t="s">
        <v>1125</v>
      </c>
      <c r="S33" s="28">
        <v>40</v>
      </c>
      <c r="T33" s="28" t="s">
        <v>1025</v>
      </c>
      <c r="U33" s="28" t="s">
        <v>1024</v>
      </c>
      <c r="V33" s="28" t="s">
        <v>3283</v>
      </c>
      <c r="W33" s="28" t="s">
        <v>5267</v>
      </c>
      <c r="X33" s="29">
        <v>45505</v>
      </c>
      <c r="Y33" s="29">
        <v>46203</v>
      </c>
      <c r="Z33" s="29">
        <v>46326</v>
      </c>
      <c r="AA33" s="29">
        <v>45496</v>
      </c>
      <c r="AC33" s="29">
        <v>45791</v>
      </c>
      <c r="AD33" s="28" t="s">
        <v>5266</v>
      </c>
    </row>
    <row r="34" spans="1:30" hidden="1" x14ac:dyDescent="0.3">
      <c r="A34" s="28">
        <v>33</v>
      </c>
      <c r="B34" s="28" t="s">
        <v>5265</v>
      </c>
      <c r="C34" s="28" t="s">
        <v>5264</v>
      </c>
      <c r="D34" s="28" t="s">
        <v>5263</v>
      </c>
      <c r="F34" s="28" t="s">
        <v>1157</v>
      </c>
      <c r="G34" s="28" t="s">
        <v>5262</v>
      </c>
      <c r="H34" s="28" t="s">
        <v>1035</v>
      </c>
      <c r="I34" s="28" t="s">
        <v>5261</v>
      </c>
      <c r="K34" s="28" t="s">
        <v>5260</v>
      </c>
      <c r="L34" s="28" t="s">
        <v>5259</v>
      </c>
      <c r="N34" s="28" t="s">
        <v>4205</v>
      </c>
      <c r="P34" s="28" t="s">
        <v>1028</v>
      </c>
      <c r="Q34" s="28" t="s">
        <v>1049</v>
      </c>
      <c r="S34" s="28">
        <v>30</v>
      </c>
      <c r="T34" s="28" t="s">
        <v>1025</v>
      </c>
      <c r="U34" s="28" t="s">
        <v>1076</v>
      </c>
      <c r="V34" s="28" t="s">
        <v>1075</v>
      </c>
      <c r="W34" s="28" t="s">
        <v>5258</v>
      </c>
      <c r="X34" s="29">
        <v>44409</v>
      </c>
      <c r="Y34" s="29">
        <v>44926</v>
      </c>
      <c r="Z34" s="29">
        <v>44926</v>
      </c>
      <c r="AA34" s="29">
        <v>44582</v>
      </c>
      <c r="AC34" s="29">
        <v>44600</v>
      </c>
      <c r="AD34" s="28" t="s">
        <v>5257</v>
      </c>
    </row>
    <row r="35" spans="1:30" hidden="1" x14ac:dyDescent="0.3">
      <c r="A35" s="28">
        <v>34</v>
      </c>
      <c r="B35" s="28" t="s">
        <v>5256</v>
      </c>
      <c r="C35" s="28" t="s">
        <v>5255</v>
      </c>
      <c r="D35" s="28" t="s">
        <v>5254</v>
      </c>
      <c r="E35" s="28" t="s">
        <v>5253</v>
      </c>
      <c r="F35" s="28" t="s">
        <v>3291</v>
      </c>
      <c r="G35" s="28" t="s">
        <v>5252</v>
      </c>
      <c r="H35" s="28" t="s">
        <v>1035</v>
      </c>
      <c r="I35" s="28" t="s">
        <v>5251</v>
      </c>
      <c r="J35" s="28" t="s">
        <v>5250</v>
      </c>
      <c r="K35" s="28" t="s">
        <v>5249</v>
      </c>
      <c r="L35" s="28" t="s">
        <v>5248</v>
      </c>
      <c r="M35" s="28" t="s">
        <v>5247</v>
      </c>
      <c r="N35" s="28" t="s">
        <v>2831</v>
      </c>
      <c r="O35" s="28" t="s">
        <v>5246</v>
      </c>
      <c r="P35" s="28" t="s">
        <v>1028</v>
      </c>
      <c r="Q35" s="28" t="s">
        <v>1049</v>
      </c>
      <c r="R35" s="28" t="s">
        <v>1125</v>
      </c>
      <c r="S35" s="28">
        <v>306</v>
      </c>
      <c r="T35" s="28" t="s">
        <v>1025</v>
      </c>
      <c r="U35" s="28" t="s">
        <v>1024</v>
      </c>
      <c r="V35" s="28" t="s">
        <v>5245</v>
      </c>
      <c r="W35" s="28" t="s">
        <v>5244</v>
      </c>
      <c r="X35" s="29">
        <v>44271</v>
      </c>
      <c r="Y35" s="28" t="s">
        <v>5243</v>
      </c>
      <c r="Z35" s="28" t="s">
        <v>5243</v>
      </c>
      <c r="AA35" s="29">
        <v>44322</v>
      </c>
      <c r="AC35" s="29">
        <v>45554</v>
      </c>
      <c r="AD35" s="28" t="s">
        <v>5242</v>
      </c>
    </row>
    <row r="36" spans="1:30" hidden="1" x14ac:dyDescent="0.3">
      <c r="A36" s="28">
        <v>35</v>
      </c>
      <c r="B36" s="28" t="s">
        <v>5241</v>
      </c>
      <c r="C36" s="28" t="s">
        <v>5240</v>
      </c>
      <c r="D36" s="28" t="s">
        <v>5239</v>
      </c>
      <c r="F36" s="28" t="s">
        <v>1094</v>
      </c>
      <c r="G36" s="28" t="s">
        <v>5238</v>
      </c>
      <c r="H36" s="28" t="s">
        <v>1035</v>
      </c>
      <c r="I36" s="28" t="s">
        <v>5237</v>
      </c>
      <c r="J36" s="28" t="s">
        <v>5236</v>
      </c>
      <c r="K36" s="28" t="s">
        <v>5235</v>
      </c>
      <c r="L36" s="28" t="s">
        <v>5234</v>
      </c>
      <c r="N36" s="28" t="s">
        <v>5233</v>
      </c>
      <c r="O36" s="28" t="s">
        <v>5232</v>
      </c>
      <c r="P36" s="28" t="s">
        <v>1028</v>
      </c>
      <c r="Q36" s="28" t="s">
        <v>1049</v>
      </c>
      <c r="R36" s="28" t="s">
        <v>1125</v>
      </c>
      <c r="S36" s="28">
        <v>60</v>
      </c>
      <c r="T36" s="28" t="s">
        <v>1025</v>
      </c>
      <c r="U36" s="28" t="s">
        <v>1024</v>
      </c>
      <c r="V36" s="28" t="s">
        <v>3113</v>
      </c>
      <c r="W36" s="28" t="s">
        <v>5231</v>
      </c>
      <c r="X36" s="28" t="s">
        <v>1177</v>
      </c>
      <c r="Y36" s="28" t="s">
        <v>2487</v>
      </c>
      <c r="Z36" s="28" t="s">
        <v>5230</v>
      </c>
      <c r="AA36" s="29">
        <v>45596</v>
      </c>
      <c r="AC36" s="29">
        <v>45596</v>
      </c>
      <c r="AD36" s="28" t="s">
        <v>5229</v>
      </c>
    </row>
    <row r="37" spans="1:30" hidden="1" x14ac:dyDescent="0.3">
      <c r="A37" s="28">
        <v>36</v>
      </c>
      <c r="B37" s="28" t="s">
        <v>5228</v>
      </c>
      <c r="C37" s="28" t="s">
        <v>5227</v>
      </c>
      <c r="D37" s="28" t="s">
        <v>5226</v>
      </c>
      <c r="E37" s="28" t="s">
        <v>5225</v>
      </c>
      <c r="F37" s="28" t="s">
        <v>1056</v>
      </c>
      <c r="G37" s="28" t="s">
        <v>5224</v>
      </c>
      <c r="H37" s="28" t="s">
        <v>1035</v>
      </c>
      <c r="I37" s="28" t="s">
        <v>5223</v>
      </c>
      <c r="J37" s="28" t="s">
        <v>5222</v>
      </c>
      <c r="K37" s="28" t="s">
        <v>5221</v>
      </c>
      <c r="L37" s="28" t="s">
        <v>5220</v>
      </c>
      <c r="N37" s="28" t="s">
        <v>3358</v>
      </c>
      <c r="P37" s="28" t="s">
        <v>1028</v>
      </c>
      <c r="Q37" s="28" t="s">
        <v>1049</v>
      </c>
      <c r="R37" s="28" t="s">
        <v>1086</v>
      </c>
      <c r="S37" s="28">
        <v>33</v>
      </c>
      <c r="T37" s="28" t="s">
        <v>1025</v>
      </c>
      <c r="U37" s="28" t="s">
        <v>1024</v>
      </c>
      <c r="V37" s="28" t="s">
        <v>1163</v>
      </c>
      <c r="W37" s="28" t="s">
        <v>5219</v>
      </c>
      <c r="X37" s="28" t="s">
        <v>3422</v>
      </c>
      <c r="Y37" s="28" t="s">
        <v>1380</v>
      </c>
      <c r="Z37" s="28" t="s">
        <v>5218</v>
      </c>
      <c r="AA37" s="29">
        <v>40457</v>
      </c>
      <c r="AC37" s="29">
        <v>42124</v>
      </c>
      <c r="AD37" s="28" t="s">
        <v>5217</v>
      </c>
    </row>
    <row r="38" spans="1:30" hidden="1" x14ac:dyDescent="0.3">
      <c r="A38" s="28">
        <v>37</v>
      </c>
      <c r="B38" s="28" t="s">
        <v>5216</v>
      </c>
      <c r="C38" s="28" t="s">
        <v>5215</v>
      </c>
      <c r="D38" s="28" t="s">
        <v>5214</v>
      </c>
      <c r="F38" s="28" t="s">
        <v>1118</v>
      </c>
      <c r="G38" s="28" t="s">
        <v>5213</v>
      </c>
      <c r="H38" s="28" t="s">
        <v>1035</v>
      </c>
      <c r="I38" s="28" t="s">
        <v>1686</v>
      </c>
      <c r="J38" s="28" t="s">
        <v>5212</v>
      </c>
      <c r="K38" s="28" t="s">
        <v>5211</v>
      </c>
      <c r="L38" s="28" t="s">
        <v>5210</v>
      </c>
      <c r="N38" s="28" t="s">
        <v>1754</v>
      </c>
      <c r="O38" s="28" t="s">
        <v>1165</v>
      </c>
      <c r="P38" s="28" t="s">
        <v>1028</v>
      </c>
      <c r="Q38" s="28" t="s">
        <v>1027</v>
      </c>
      <c r="S38" s="28">
        <v>53</v>
      </c>
      <c r="T38" s="28" t="s">
        <v>1025</v>
      </c>
      <c r="U38" s="28" t="s">
        <v>1076</v>
      </c>
      <c r="V38" s="28" t="s">
        <v>1075</v>
      </c>
      <c r="W38" s="28" t="s">
        <v>5209</v>
      </c>
      <c r="X38" s="28" t="s">
        <v>5208</v>
      </c>
      <c r="Y38" s="28" t="s">
        <v>4017</v>
      </c>
      <c r="Z38" s="28" t="s">
        <v>4017</v>
      </c>
      <c r="AA38" s="29">
        <v>39945</v>
      </c>
      <c r="AC38" s="29">
        <v>41620</v>
      </c>
      <c r="AD38" s="28" t="s">
        <v>4667</v>
      </c>
    </row>
    <row r="39" spans="1:30" hidden="1" x14ac:dyDescent="0.3">
      <c r="A39" s="28">
        <v>38</v>
      </c>
      <c r="B39" s="28" t="s">
        <v>5207</v>
      </c>
      <c r="C39" s="28" t="s">
        <v>5206</v>
      </c>
      <c r="D39" s="28" t="s">
        <v>5205</v>
      </c>
      <c r="F39" s="28" t="s">
        <v>1157</v>
      </c>
      <c r="G39" s="28" t="s">
        <v>5204</v>
      </c>
      <c r="H39" s="28" t="s">
        <v>1035</v>
      </c>
      <c r="I39" s="28" t="s">
        <v>4478</v>
      </c>
      <c r="J39" s="28" t="s">
        <v>5203</v>
      </c>
      <c r="K39" s="28" t="s">
        <v>5202</v>
      </c>
      <c r="L39" s="28" t="s">
        <v>5201</v>
      </c>
      <c r="N39" s="28" t="s">
        <v>4473</v>
      </c>
      <c r="O39" s="28" t="s">
        <v>4994</v>
      </c>
      <c r="P39" s="28" t="s">
        <v>1028</v>
      </c>
      <c r="Q39" s="28" t="s">
        <v>1027</v>
      </c>
      <c r="R39" s="28" t="s">
        <v>1086</v>
      </c>
      <c r="S39" s="28">
        <v>500</v>
      </c>
      <c r="T39" s="28" t="s">
        <v>1025</v>
      </c>
      <c r="U39" s="28" t="s">
        <v>1024</v>
      </c>
      <c r="V39" s="28" t="s">
        <v>1624</v>
      </c>
      <c r="W39" s="28" t="s">
        <v>5200</v>
      </c>
      <c r="X39" s="29">
        <v>43067</v>
      </c>
      <c r="Y39" s="29">
        <v>46022</v>
      </c>
      <c r="Z39" s="29">
        <v>46053</v>
      </c>
      <c r="AA39" s="29">
        <v>43774</v>
      </c>
      <c r="AC39" s="29">
        <v>45330</v>
      </c>
      <c r="AD39" s="28" t="s">
        <v>5199</v>
      </c>
    </row>
    <row r="40" spans="1:30" hidden="1" x14ac:dyDescent="0.3">
      <c r="A40" s="28">
        <v>39</v>
      </c>
      <c r="B40" s="28" t="s">
        <v>5198</v>
      </c>
      <c r="C40" s="28" t="s">
        <v>5197</v>
      </c>
      <c r="D40" s="28" t="s">
        <v>5196</v>
      </c>
      <c r="E40" s="28" t="s">
        <v>5195</v>
      </c>
      <c r="F40" s="28" t="s">
        <v>1157</v>
      </c>
      <c r="G40" s="28" t="s">
        <v>5194</v>
      </c>
      <c r="H40" s="28" t="s">
        <v>1035</v>
      </c>
      <c r="I40" s="28" t="s">
        <v>1503</v>
      </c>
      <c r="K40" s="28" t="s">
        <v>5193</v>
      </c>
      <c r="L40" s="28" t="s">
        <v>5192</v>
      </c>
      <c r="M40" s="28" t="s">
        <v>5191</v>
      </c>
      <c r="N40" s="28" t="s">
        <v>5190</v>
      </c>
      <c r="P40" s="28" t="s">
        <v>1028</v>
      </c>
      <c r="Q40" s="28" t="s">
        <v>1049</v>
      </c>
      <c r="S40" s="28">
        <v>200</v>
      </c>
      <c r="T40" s="28" t="s">
        <v>1025</v>
      </c>
      <c r="U40" s="28" t="s">
        <v>1076</v>
      </c>
      <c r="V40" s="28" t="s">
        <v>1075</v>
      </c>
      <c r="W40" s="28" t="s">
        <v>5189</v>
      </c>
      <c r="X40" s="29">
        <v>43475</v>
      </c>
      <c r="Y40" s="29">
        <v>44936</v>
      </c>
      <c r="Z40" s="29">
        <v>44936</v>
      </c>
      <c r="AA40" s="29">
        <v>43511</v>
      </c>
      <c r="AC40" s="29">
        <v>43881</v>
      </c>
      <c r="AD40" s="28" t="s">
        <v>5188</v>
      </c>
    </row>
    <row r="41" spans="1:30" hidden="1" x14ac:dyDescent="0.3">
      <c r="A41" s="28">
        <v>40</v>
      </c>
      <c r="B41" s="28" t="s">
        <v>5187</v>
      </c>
      <c r="C41" s="28" t="s">
        <v>5186</v>
      </c>
      <c r="D41" s="28" t="s">
        <v>5185</v>
      </c>
      <c r="F41" s="28" t="s">
        <v>1157</v>
      </c>
      <c r="G41" s="28" t="s">
        <v>5184</v>
      </c>
      <c r="H41" s="28" t="s">
        <v>1035</v>
      </c>
      <c r="I41" s="28" t="s">
        <v>5183</v>
      </c>
      <c r="K41" s="28" t="s">
        <v>5182</v>
      </c>
      <c r="N41" s="28" t="s">
        <v>4892</v>
      </c>
      <c r="O41" s="28" t="s">
        <v>5181</v>
      </c>
      <c r="P41" s="28" t="s">
        <v>1028</v>
      </c>
      <c r="Q41" s="28" t="s">
        <v>1049</v>
      </c>
      <c r="S41" s="28">
        <v>436</v>
      </c>
      <c r="T41" s="28" t="s">
        <v>1025</v>
      </c>
      <c r="U41" s="28" t="s">
        <v>1076</v>
      </c>
      <c r="V41" s="28" t="s">
        <v>1075</v>
      </c>
      <c r="W41" s="28" t="s">
        <v>5180</v>
      </c>
      <c r="X41" s="28" t="s">
        <v>3855</v>
      </c>
      <c r="Y41" s="28" t="s">
        <v>5179</v>
      </c>
      <c r="Z41" s="28" t="s">
        <v>5179</v>
      </c>
      <c r="AA41" s="29">
        <v>42514</v>
      </c>
      <c r="AC41" s="29">
        <v>43571</v>
      </c>
      <c r="AD41" s="28" t="s">
        <v>5178</v>
      </c>
    </row>
    <row r="42" spans="1:30" hidden="1" x14ac:dyDescent="0.3">
      <c r="A42" s="28">
        <v>41</v>
      </c>
      <c r="B42" s="28" t="s">
        <v>5177</v>
      </c>
      <c r="C42" s="28" t="s">
        <v>5176</v>
      </c>
      <c r="D42" s="28" t="s">
        <v>5175</v>
      </c>
      <c r="E42" s="28" t="s">
        <v>5174</v>
      </c>
      <c r="F42" s="28" t="s">
        <v>1037</v>
      </c>
      <c r="G42" s="28" t="s">
        <v>5173</v>
      </c>
      <c r="H42" s="28" t="s">
        <v>1035</v>
      </c>
      <c r="I42" s="28" t="s">
        <v>4806</v>
      </c>
      <c r="J42" s="28" t="s">
        <v>5172</v>
      </c>
      <c r="K42" s="28" t="s">
        <v>5171</v>
      </c>
      <c r="L42" s="28" t="s">
        <v>5170</v>
      </c>
      <c r="N42" s="28" t="s">
        <v>4370</v>
      </c>
      <c r="P42" s="28" t="s">
        <v>1028</v>
      </c>
      <c r="Q42" s="28" t="s">
        <v>1049</v>
      </c>
      <c r="R42" s="28" t="s">
        <v>1086</v>
      </c>
      <c r="S42" s="28">
        <v>35</v>
      </c>
      <c r="T42" s="28" t="s">
        <v>1025</v>
      </c>
      <c r="U42" s="28" t="s">
        <v>1024</v>
      </c>
      <c r="V42" s="28" t="s">
        <v>1150</v>
      </c>
      <c r="W42" s="28" t="s">
        <v>5169</v>
      </c>
      <c r="X42" s="29">
        <v>45993</v>
      </c>
      <c r="Y42" s="29">
        <v>47334</v>
      </c>
      <c r="Z42" s="29">
        <v>47703</v>
      </c>
      <c r="AA42" s="29">
        <v>45591</v>
      </c>
      <c r="AC42" s="29">
        <v>46009</v>
      </c>
      <c r="AD42" s="28" t="s">
        <v>5168</v>
      </c>
    </row>
    <row r="43" spans="1:30" hidden="1" x14ac:dyDescent="0.3">
      <c r="A43" s="28">
        <v>42</v>
      </c>
      <c r="B43" s="28" t="s">
        <v>5167</v>
      </c>
      <c r="C43" s="28" t="s">
        <v>5166</v>
      </c>
      <c r="D43" s="28" t="s">
        <v>5165</v>
      </c>
      <c r="F43" s="28" t="s">
        <v>1157</v>
      </c>
      <c r="G43" s="28" t="s">
        <v>5164</v>
      </c>
      <c r="H43" s="28" t="s">
        <v>1035</v>
      </c>
      <c r="I43" s="28" t="s">
        <v>1686</v>
      </c>
      <c r="J43" s="28" t="s">
        <v>5163</v>
      </c>
      <c r="K43" s="28" t="s">
        <v>5162</v>
      </c>
      <c r="N43" s="28" t="s">
        <v>5161</v>
      </c>
      <c r="O43" s="28" t="s">
        <v>5160</v>
      </c>
      <c r="P43" s="28" t="s">
        <v>1028</v>
      </c>
      <c r="Q43" s="28" t="s">
        <v>1049</v>
      </c>
      <c r="R43" s="28" t="s">
        <v>1125</v>
      </c>
      <c r="S43" s="28">
        <v>26</v>
      </c>
      <c r="T43" s="28" t="s">
        <v>1025</v>
      </c>
      <c r="U43" s="28" t="s">
        <v>1024</v>
      </c>
      <c r="V43" s="28" t="s">
        <v>1150</v>
      </c>
      <c r="W43" s="28" t="s">
        <v>5159</v>
      </c>
      <c r="X43" s="29">
        <v>44152</v>
      </c>
      <c r="Y43" s="29">
        <v>44561</v>
      </c>
      <c r="Z43" s="29">
        <v>44561</v>
      </c>
      <c r="AA43" s="29">
        <v>44155</v>
      </c>
      <c r="AC43" s="29">
        <v>44158</v>
      </c>
    </row>
    <row r="44" spans="1:30" hidden="1" x14ac:dyDescent="0.3">
      <c r="A44" s="28">
        <v>43</v>
      </c>
      <c r="B44" s="28" t="s">
        <v>5158</v>
      </c>
      <c r="C44" s="28" t="s">
        <v>5157</v>
      </c>
      <c r="D44" s="28" t="s">
        <v>5156</v>
      </c>
      <c r="F44" s="28" t="s">
        <v>1037</v>
      </c>
      <c r="G44" s="28" t="s">
        <v>5155</v>
      </c>
      <c r="H44" s="28" t="s">
        <v>1035</v>
      </c>
      <c r="I44" s="28" t="s">
        <v>1686</v>
      </c>
      <c r="J44" s="28" t="s">
        <v>4837</v>
      </c>
      <c r="K44" s="28" t="s">
        <v>5154</v>
      </c>
      <c r="N44" s="28" t="s">
        <v>4835</v>
      </c>
      <c r="P44" s="28" t="s">
        <v>1028</v>
      </c>
      <c r="Q44" s="28" t="s">
        <v>1049</v>
      </c>
      <c r="S44" s="28">
        <v>200</v>
      </c>
      <c r="T44" s="28" t="s">
        <v>1025</v>
      </c>
      <c r="U44" s="28" t="s">
        <v>1076</v>
      </c>
      <c r="V44" s="28" t="s">
        <v>1075</v>
      </c>
      <c r="W44" s="28" t="s">
        <v>5153</v>
      </c>
      <c r="X44" s="29">
        <v>44113</v>
      </c>
      <c r="Y44" s="29">
        <v>46082</v>
      </c>
      <c r="Z44" s="29">
        <v>46357</v>
      </c>
      <c r="AA44" s="29">
        <v>45715</v>
      </c>
      <c r="AC44" s="29">
        <v>46070</v>
      </c>
      <c r="AD44" s="28" t="s">
        <v>5152</v>
      </c>
    </row>
    <row r="45" spans="1:30" hidden="1" x14ac:dyDescent="0.3">
      <c r="A45" s="28">
        <v>44</v>
      </c>
      <c r="B45" s="28" t="s">
        <v>5151</v>
      </c>
      <c r="C45" s="28" t="s">
        <v>5150</v>
      </c>
      <c r="D45" s="28" t="s">
        <v>5149</v>
      </c>
      <c r="F45" s="28" t="s">
        <v>1157</v>
      </c>
      <c r="G45" s="28" t="s">
        <v>5148</v>
      </c>
      <c r="H45" s="28" t="s">
        <v>1035</v>
      </c>
      <c r="I45" s="28" t="s">
        <v>5147</v>
      </c>
      <c r="K45" s="28" t="s">
        <v>5146</v>
      </c>
      <c r="L45" s="28" t="s">
        <v>5145</v>
      </c>
      <c r="N45" s="28" t="s">
        <v>5144</v>
      </c>
      <c r="P45" s="28" t="s">
        <v>1028</v>
      </c>
      <c r="Q45" s="28" t="s">
        <v>1049</v>
      </c>
      <c r="S45" s="28">
        <v>150</v>
      </c>
      <c r="T45" s="28" t="s">
        <v>1025</v>
      </c>
      <c r="U45" s="28" t="s">
        <v>1076</v>
      </c>
      <c r="V45" s="28" t="s">
        <v>1075</v>
      </c>
      <c r="W45" s="28" t="s">
        <v>5143</v>
      </c>
      <c r="X45" s="29">
        <v>44245</v>
      </c>
      <c r="Y45" s="29">
        <v>45657</v>
      </c>
      <c r="Z45" s="29">
        <v>45657</v>
      </c>
      <c r="AA45" s="29">
        <v>45105</v>
      </c>
      <c r="AC45" s="29">
        <v>45329</v>
      </c>
      <c r="AD45" s="28" t="s">
        <v>5142</v>
      </c>
    </row>
    <row r="46" spans="1:30" hidden="1" x14ac:dyDescent="0.3">
      <c r="A46" s="28">
        <v>45</v>
      </c>
      <c r="B46" s="28" t="s">
        <v>5141</v>
      </c>
      <c r="C46" s="28" t="s">
        <v>5140</v>
      </c>
      <c r="D46" s="28" t="s">
        <v>5139</v>
      </c>
      <c r="F46" s="28" t="s">
        <v>1037</v>
      </c>
      <c r="G46" s="28" t="s">
        <v>5138</v>
      </c>
      <c r="H46" s="28" t="s">
        <v>1035</v>
      </c>
      <c r="I46" s="28" t="s">
        <v>3140</v>
      </c>
      <c r="J46" s="28" t="s">
        <v>5137</v>
      </c>
      <c r="K46" s="28" t="s">
        <v>5136</v>
      </c>
      <c r="L46" s="28" t="s">
        <v>5135</v>
      </c>
      <c r="N46" s="28" t="s">
        <v>1111</v>
      </c>
      <c r="P46" s="28" t="s">
        <v>1028</v>
      </c>
      <c r="Q46" s="28" t="s">
        <v>1049</v>
      </c>
      <c r="S46" s="28">
        <v>100</v>
      </c>
      <c r="T46" s="28" t="s">
        <v>1025</v>
      </c>
      <c r="U46" s="28" t="s">
        <v>1076</v>
      </c>
      <c r="V46" s="28" t="s">
        <v>1075</v>
      </c>
      <c r="W46" s="28" t="s">
        <v>5134</v>
      </c>
      <c r="X46" s="29">
        <v>45293</v>
      </c>
      <c r="Y46" s="29">
        <v>46205</v>
      </c>
      <c r="Z46" s="29">
        <v>46205</v>
      </c>
      <c r="AA46" s="29">
        <v>45371</v>
      </c>
      <c r="AC46" s="29">
        <v>45772</v>
      </c>
      <c r="AD46" s="28" t="s">
        <v>5133</v>
      </c>
    </row>
    <row r="47" spans="1:30" hidden="1" x14ac:dyDescent="0.3">
      <c r="A47" s="28">
        <v>46</v>
      </c>
      <c r="B47" s="28" t="s">
        <v>5132</v>
      </c>
      <c r="C47" s="28" t="s">
        <v>5131</v>
      </c>
      <c r="D47" s="28" t="s">
        <v>5130</v>
      </c>
      <c r="F47" s="28" t="s">
        <v>1118</v>
      </c>
      <c r="G47" s="28" t="s">
        <v>5129</v>
      </c>
      <c r="H47" s="28" t="s">
        <v>1035</v>
      </c>
      <c r="I47" s="28" t="s">
        <v>5128</v>
      </c>
      <c r="J47" s="28" t="s">
        <v>5127</v>
      </c>
      <c r="K47" s="28" t="s">
        <v>5126</v>
      </c>
      <c r="N47" s="28" t="s">
        <v>5125</v>
      </c>
      <c r="P47" s="28" t="s">
        <v>1028</v>
      </c>
      <c r="Q47" s="28" t="s">
        <v>1049</v>
      </c>
      <c r="S47" s="28">
        <v>175</v>
      </c>
      <c r="T47" s="28" t="s">
        <v>1047</v>
      </c>
      <c r="U47" s="28" t="s">
        <v>1076</v>
      </c>
      <c r="V47" s="28" t="s">
        <v>1075</v>
      </c>
      <c r="W47" s="28" t="s">
        <v>5124</v>
      </c>
      <c r="X47" s="29">
        <v>43494</v>
      </c>
      <c r="Y47" s="29">
        <v>44544</v>
      </c>
      <c r="Z47" s="29">
        <v>44544</v>
      </c>
      <c r="AA47" s="29">
        <v>43493</v>
      </c>
      <c r="AC47" s="29">
        <v>44915</v>
      </c>
      <c r="AD47" s="28" t="s">
        <v>5123</v>
      </c>
    </row>
    <row r="48" spans="1:30" hidden="1" x14ac:dyDescent="0.3">
      <c r="A48" s="28">
        <v>47</v>
      </c>
      <c r="B48" s="28" t="s">
        <v>5122</v>
      </c>
      <c r="C48" s="28" t="s">
        <v>5121</v>
      </c>
      <c r="D48" s="28" t="s">
        <v>5120</v>
      </c>
      <c r="F48" s="28" t="s">
        <v>1157</v>
      </c>
      <c r="G48" s="28" t="s">
        <v>5119</v>
      </c>
      <c r="H48" s="28" t="s">
        <v>1035</v>
      </c>
      <c r="I48" s="28" t="s">
        <v>5118</v>
      </c>
      <c r="J48" s="28" t="s">
        <v>5117</v>
      </c>
      <c r="K48" s="28" t="s">
        <v>5116</v>
      </c>
      <c r="L48" s="28" t="s">
        <v>5115</v>
      </c>
      <c r="M48" s="28" t="s">
        <v>5114</v>
      </c>
      <c r="N48" s="28" t="s">
        <v>5113</v>
      </c>
      <c r="P48" s="28" t="s">
        <v>1028</v>
      </c>
      <c r="Q48" s="28" t="s">
        <v>1049</v>
      </c>
      <c r="S48" s="28">
        <v>330</v>
      </c>
      <c r="T48" s="28" t="s">
        <v>1025</v>
      </c>
      <c r="U48" s="28" t="s">
        <v>1076</v>
      </c>
      <c r="V48" s="28" t="s">
        <v>1075</v>
      </c>
      <c r="W48" s="28" t="s">
        <v>5112</v>
      </c>
      <c r="X48" s="28" t="s">
        <v>5111</v>
      </c>
      <c r="Y48" s="28" t="s">
        <v>5110</v>
      </c>
      <c r="Z48" s="28" t="s">
        <v>2752</v>
      </c>
      <c r="AA48" s="29">
        <v>41703</v>
      </c>
      <c r="AC48" s="29">
        <v>41850</v>
      </c>
      <c r="AD48" s="28" t="s">
        <v>5109</v>
      </c>
    </row>
    <row r="49" spans="1:30" hidden="1" x14ac:dyDescent="0.3">
      <c r="A49" s="28">
        <v>48</v>
      </c>
      <c r="B49" s="28" t="s">
        <v>5108</v>
      </c>
      <c r="C49" s="28" t="s">
        <v>5107</v>
      </c>
      <c r="D49" s="28" t="s">
        <v>5106</v>
      </c>
      <c r="F49" s="28" t="s">
        <v>1157</v>
      </c>
      <c r="G49" s="28" t="s">
        <v>5105</v>
      </c>
      <c r="H49" s="28" t="s">
        <v>1035</v>
      </c>
      <c r="I49" s="28" t="s">
        <v>3140</v>
      </c>
      <c r="J49" s="28" t="s">
        <v>5104</v>
      </c>
      <c r="K49" s="28" t="s">
        <v>5103</v>
      </c>
      <c r="L49" s="28" t="s">
        <v>5102</v>
      </c>
      <c r="N49" s="28" t="s">
        <v>5101</v>
      </c>
      <c r="P49" s="28" t="s">
        <v>1028</v>
      </c>
      <c r="Q49" s="28" t="s">
        <v>1049</v>
      </c>
      <c r="R49" s="28" t="s">
        <v>1086</v>
      </c>
      <c r="S49" s="28">
        <v>60</v>
      </c>
      <c r="T49" s="28" t="s">
        <v>1025</v>
      </c>
      <c r="U49" s="28" t="s">
        <v>1024</v>
      </c>
      <c r="V49" s="28" t="s">
        <v>1163</v>
      </c>
      <c r="W49" s="28">
        <v>1881</v>
      </c>
      <c r="X49" s="28" t="s">
        <v>5100</v>
      </c>
      <c r="Y49" s="28" t="s">
        <v>5099</v>
      </c>
      <c r="Z49" s="28" t="s">
        <v>5099</v>
      </c>
      <c r="AA49" s="29">
        <v>42649</v>
      </c>
      <c r="AC49" s="29">
        <v>43741</v>
      </c>
      <c r="AD49" s="28" t="s">
        <v>5098</v>
      </c>
    </row>
    <row r="50" spans="1:30" hidden="1" x14ac:dyDescent="0.3">
      <c r="A50" s="28">
        <v>49</v>
      </c>
      <c r="B50" s="28" t="s">
        <v>5097</v>
      </c>
      <c r="C50" s="28" t="s">
        <v>5096</v>
      </c>
      <c r="D50" s="28" t="s">
        <v>5095</v>
      </c>
      <c r="F50" s="28" t="s">
        <v>1157</v>
      </c>
      <c r="G50" s="28" t="s">
        <v>5094</v>
      </c>
      <c r="H50" s="28" t="s">
        <v>1035</v>
      </c>
      <c r="I50" s="28" t="s">
        <v>1686</v>
      </c>
      <c r="N50" s="28" t="s">
        <v>4734</v>
      </c>
      <c r="P50" s="28" t="s">
        <v>1028</v>
      </c>
      <c r="Q50" s="28" t="s">
        <v>1049</v>
      </c>
      <c r="S50" s="28">
        <v>60</v>
      </c>
      <c r="T50" s="28" t="s">
        <v>1025</v>
      </c>
      <c r="U50" s="28" t="s">
        <v>1076</v>
      </c>
      <c r="V50" s="28" t="s">
        <v>1075</v>
      </c>
      <c r="W50" s="28">
        <v>2606</v>
      </c>
      <c r="X50" s="28" t="s">
        <v>2642</v>
      </c>
      <c r="Y50" s="28" t="s">
        <v>4679</v>
      </c>
      <c r="Z50" s="28" t="s">
        <v>1467</v>
      </c>
      <c r="AA50" s="29">
        <v>41017</v>
      </c>
      <c r="AC50" s="29">
        <v>45252</v>
      </c>
      <c r="AD50" s="28" t="s">
        <v>5093</v>
      </c>
    </row>
    <row r="51" spans="1:30" hidden="1" x14ac:dyDescent="0.3">
      <c r="A51" s="28">
        <v>50</v>
      </c>
      <c r="B51" s="28" t="s">
        <v>5092</v>
      </c>
      <c r="C51" s="28" t="s">
        <v>5091</v>
      </c>
      <c r="D51" s="28" t="s">
        <v>5090</v>
      </c>
      <c r="E51" s="28" t="s">
        <v>5089</v>
      </c>
      <c r="F51" s="28" t="s">
        <v>1056</v>
      </c>
      <c r="G51" s="28" t="s">
        <v>5088</v>
      </c>
      <c r="H51" s="28" t="s">
        <v>1035</v>
      </c>
      <c r="I51" s="28" t="s">
        <v>1686</v>
      </c>
      <c r="J51" s="28" t="s">
        <v>5087</v>
      </c>
      <c r="K51" s="28" t="s">
        <v>5086</v>
      </c>
      <c r="L51" s="28" t="s">
        <v>5085</v>
      </c>
      <c r="N51" s="28" t="s">
        <v>5084</v>
      </c>
      <c r="P51" s="28" t="s">
        <v>1028</v>
      </c>
      <c r="Q51" s="28" t="s">
        <v>1049</v>
      </c>
      <c r="S51" s="28">
        <v>9</v>
      </c>
      <c r="T51" s="28" t="s">
        <v>1025</v>
      </c>
      <c r="U51" s="28" t="s">
        <v>1076</v>
      </c>
      <c r="V51" s="28" t="s">
        <v>1075</v>
      </c>
      <c r="W51" s="28" t="s">
        <v>5083</v>
      </c>
      <c r="X51" s="29">
        <v>43283</v>
      </c>
      <c r="Y51" s="29">
        <v>43889</v>
      </c>
      <c r="Z51" s="29">
        <v>43889</v>
      </c>
      <c r="AA51" s="29">
        <v>43241</v>
      </c>
      <c r="AC51" s="29">
        <v>43915</v>
      </c>
      <c r="AD51" s="28" t="s">
        <v>5082</v>
      </c>
    </row>
    <row r="52" spans="1:30" x14ac:dyDescent="0.3">
      <c r="A52" s="28">
        <v>51</v>
      </c>
      <c r="B52" s="28" t="s">
        <v>5081</v>
      </c>
      <c r="C52" s="28" t="s">
        <v>5080</v>
      </c>
      <c r="D52" s="28" t="s">
        <v>5079</v>
      </c>
      <c r="F52" s="28" t="s">
        <v>1118</v>
      </c>
      <c r="G52" s="28" t="s">
        <v>5078</v>
      </c>
      <c r="H52" s="28" t="s">
        <v>1170</v>
      </c>
      <c r="I52" s="28" t="s">
        <v>1686</v>
      </c>
      <c r="J52" s="28" t="s">
        <v>5077</v>
      </c>
      <c r="K52" s="28" t="s">
        <v>5076</v>
      </c>
      <c r="L52" s="28" t="s">
        <v>5075</v>
      </c>
      <c r="N52" s="28" t="s">
        <v>5074</v>
      </c>
      <c r="P52" s="28" t="s">
        <v>1028</v>
      </c>
      <c r="Q52" s="28" t="s">
        <v>1049</v>
      </c>
      <c r="R52" s="28" t="s">
        <v>1086</v>
      </c>
      <c r="S52" s="28">
        <v>207</v>
      </c>
      <c r="T52" s="28" t="s">
        <v>1047</v>
      </c>
      <c r="U52" s="28" t="s">
        <v>1024</v>
      </c>
      <c r="V52" s="28" t="s">
        <v>3918</v>
      </c>
      <c r="W52" s="28" t="s">
        <v>5073</v>
      </c>
      <c r="X52" s="28" t="s">
        <v>1693</v>
      </c>
      <c r="Y52" s="28" t="s">
        <v>2704</v>
      </c>
      <c r="Z52" s="28" t="s">
        <v>1521</v>
      </c>
      <c r="AA52" s="29">
        <v>39576</v>
      </c>
      <c r="AB52" s="29">
        <v>42486</v>
      </c>
      <c r="AC52" s="29">
        <v>42538</v>
      </c>
      <c r="AD52" s="28" t="s">
        <v>5072</v>
      </c>
    </row>
    <row r="53" spans="1:30" hidden="1" x14ac:dyDescent="0.3">
      <c r="A53" s="28">
        <v>52</v>
      </c>
      <c r="B53" s="28" t="s">
        <v>5071</v>
      </c>
      <c r="C53" s="28" t="s">
        <v>5070</v>
      </c>
      <c r="D53" s="28" t="s">
        <v>5069</v>
      </c>
      <c r="F53" s="28" t="s">
        <v>1157</v>
      </c>
      <c r="G53" s="28" t="s">
        <v>5068</v>
      </c>
      <c r="H53" s="28" t="s">
        <v>1035</v>
      </c>
      <c r="I53" s="28" t="s">
        <v>5067</v>
      </c>
      <c r="J53" s="28" t="s">
        <v>5066</v>
      </c>
      <c r="K53" s="28" t="s">
        <v>5065</v>
      </c>
      <c r="L53" s="28" t="s">
        <v>5064</v>
      </c>
      <c r="N53" s="28" t="s">
        <v>1195</v>
      </c>
      <c r="P53" s="28" t="s">
        <v>1028</v>
      </c>
      <c r="Q53" s="28" t="s">
        <v>1049</v>
      </c>
      <c r="S53" s="28">
        <v>300</v>
      </c>
      <c r="T53" s="28" t="s">
        <v>1025</v>
      </c>
      <c r="U53" s="28" t="s">
        <v>1076</v>
      </c>
      <c r="V53" s="28" t="s">
        <v>1075</v>
      </c>
      <c r="W53" s="28" t="s">
        <v>5063</v>
      </c>
      <c r="X53" s="28" t="s">
        <v>2114</v>
      </c>
      <c r="Y53" s="28" t="s">
        <v>2113</v>
      </c>
      <c r="Z53" s="28" t="s">
        <v>3380</v>
      </c>
      <c r="AA53" s="29">
        <v>41533</v>
      </c>
      <c r="AC53" s="29">
        <v>41533</v>
      </c>
    </row>
    <row r="54" spans="1:30" hidden="1" x14ac:dyDescent="0.3">
      <c r="A54" s="28">
        <v>53</v>
      </c>
      <c r="B54" s="28" t="s">
        <v>5062</v>
      </c>
      <c r="C54" s="28" t="s">
        <v>5061</v>
      </c>
      <c r="D54" s="28" t="s">
        <v>5060</v>
      </c>
      <c r="F54" s="28" t="s">
        <v>1037</v>
      </c>
      <c r="G54" s="28" t="s">
        <v>5059</v>
      </c>
      <c r="H54" s="28" t="s">
        <v>1035</v>
      </c>
      <c r="I54" s="28" t="s">
        <v>4806</v>
      </c>
      <c r="J54" s="28" t="s">
        <v>5058</v>
      </c>
      <c r="K54" s="28" t="s">
        <v>5057</v>
      </c>
      <c r="L54" s="28" t="s">
        <v>5056</v>
      </c>
      <c r="M54" s="28" t="s">
        <v>5055</v>
      </c>
      <c r="N54" s="28" t="s">
        <v>2419</v>
      </c>
      <c r="P54" s="28" t="s">
        <v>1028</v>
      </c>
      <c r="Q54" s="28" t="s">
        <v>1049</v>
      </c>
      <c r="R54" s="28" t="s">
        <v>1048</v>
      </c>
      <c r="S54" s="28">
        <v>10</v>
      </c>
      <c r="T54" s="28" t="s">
        <v>1025</v>
      </c>
      <c r="U54" s="28" t="s">
        <v>1024</v>
      </c>
      <c r="V54" s="28" t="s">
        <v>1163</v>
      </c>
      <c r="W54" s="28" t="s">
        <v>5054</v>
      </c>
      <c r="X54" s="29">
        <v>46022</v>
      </c>
      <c r="Y54" s="29">
        <v>46935</v>
      </c>
      <c r="Z54" s="29">
        <v>47665</v>
      </c>
      <c r="AA54" s="29">
        <v>45830</v>
      </c>
      <c r="AC54" s="29">
        <v>46055</v>
      </c>
      <c r="AD54" s="28" t="s">
        <v>5053</v>
      </c>
    </row>
    <row r="55" spans="1:30" hidden="1" x14ac:dyDescent="0.3">
      <c r="A55" s="28">
        <v>54</v>
      </c>
      <c r="B55" s="28" t="s">
        <v>5052</v>
      </c>
      <c r="C55" s="28" t="s">
        <v>5051</v>
      </c>
      <c r="D55" s="28" t="s">
        <v>5050</v>
      </c>
      <c r="F55" s="28" t="s">
        <v>1157</v>
      </c>
      <c r="G55" s="28" t="s">
        <v>5049</v>
      </c>
      <c r="H55" s="28" t="s">
        <v>1035</v>
      </c>
      <c r="I55" s="28" t="s">
        <v>2151</v>
      </c>
      <c r="J55" s="28" t="s">
        <v>5048</v>
      </c>
      <c r="K55" s="28" t="s">
        <v>5047</v>
      </c>
      <c r="N55" s="28" t="s">
        <v>3484</v>
      </c>
      <c r="P55" s="28" t="s">
        <v>1028</v>
      </c>
      <c r="Q55" s="28" t="s">
        <v>1049</v>
      </c>
      <c r="R55" s="28" t="s">
        <v>1125</v>
      </c>
      <c r="S55" s="28">
        <v>20</v>
      </c>
      <c r="T55" s="28" t="s">
        <v>1025</v>
      </c>
      <c r="U55" s="28" t="s">
        <v>1024</v>
      </c>
      <c r="V55" s="28" t="s">
        <v>1046</v>
      </c>
      <c r="W55" s="28" t="s">
        <v>5046</v>
      </c>
      <c r="X55" s="28" t="s">
        <v>2194</v>
      </c>
      <c r="Y55" s="28" t="s">
        <v>3856</v>
      </c>
      <c r="Z55" s="28" t="s">
        <v>3380</v>
      </c>
      <c r="AA55" s="29">
        <v>40763</v>
      </c>
      <c r="AC55" s="29">
        <v>41915</v>
      </c>
      <c r="AD55" s="28" t="s">
        <v>5045</v>
      </c>
    </row>
    <row r="56" spans="1:30" hidden="1" x14ac:dyDescent="0.3">
      <c r="A56" s="28">
        <v>55</v>
      </c>
      <c r="B56" s="28" t="s">
        <v>5044</v>
      </c>
      <c r="C56" s="28" t="s">
        <v>5043</v>
      </c>
      <c r="D56" s="28" t="s">
        <v>5042</v>
      </c>
      <c r="F56" s="28" t="s">
        <v>1157</v>
      </c>
      <c r="G56" s="28" t="s">
        <v>5041</v>
      </c>
      <c r="H56" s="28" t="s">
        <v>1035</v>
      </c>
      <c r="I56" s="28" t="s">
        <v>5040</v>
      </c>
      <c r="J56" s="28" t="s">
        <v>5039</v>
      </c>
      <c r="K56" s="28" t="s">
        <v>5038</v>
      </c>
      <c r="L56" s="28" t="s">
        <v>5037</v>
      </c>
      <c r="N56" s="28" t="s">
        <v>1741</v>
      </c>
      <c r="P56" s="28" t="s">
        <v>1028</v>
      </c>
      <c r="Q56" s="28" t="s">
        <v>1049</v>
      </c>
      <c r="R56" s="28" t="s">
        <v>1125</v>
      </c>
      <c r="S56" s="28">
        <v>10</v>
      </c>
      <c r="T56" s="28" t="s">
        <v>1025</v>
      </c>
      <c r="U56" s="28" t="s">
        <v>1024</v>
      </c>
      <c r="V56" s="28" t="s">
        <v>1557</v>
      </c>
      <c r="W56" s="28" t="s">
        <v>5036</v>
      </c>
      <c r="X56" s="29">
        <v>43663</v>
      </c>
      <c r="Y56" s="29">
        <v>45291</v>
      </c>
      <c r="Z56" s="29">
        <v>45291</v>
      </c>
      <c r="AA56" s="29">
        <v>43739</v>
      </c>
      <c r="AC56" s="29">
        <v>44762</v>
      </c>
      <c r="AD56" s="28" t="s">
        <v>5035</v>
      </c>
    </row>
    <row r="57" spans="1:30" hidden="1" x14ac:dyDescent="0.3">
      <c r="A57" s="28">
        <v>56</v>
      </c>
      <c r="B57" s="28" t="s">
        <v>5034</v>
      </c>
      <c r="C57" s="28" t="s">
        <v>5033</v>
      </c>
      <c r="D57" s="28" t="s">
        <v>5032</v>
      </c>
      <c r="E57" s="28" t="s">
        <v>5031</v>
      </c>
      <c r="F57" s="28" t="s">
        <v>1145</v>
      </c>
      <c r="G57" s="28" t="s">
        <v>5030</v>
      </c>
      <c r="H57" s="28" t="s">
        <v>1035</v>
      </c>
      <c r="I57" s="28" t="s">
        <v>5029</v>
      </c>
      <c r="J57" s="28" t="s">
        <v>5028</v>
      </c>
      <c r="K57" s="28" t="s">
        <v>5027</v>
      </c>
      <c r="N57" s="28" t="s">
        <v>4648</v>
      </c>
      <c r="P57" s="28" t="s">
        <v>1028</v>
      </c>
      <c r="Q57" s="28" t="s">
        <v>1049</v>
      </c>
      <c r="R57" s="28" t="s">
        <v>1125</v>
      </c>
      <c r="S57" s="28">
        <v>300</v>
      </c>
      <c r="T57" s="28" t="s">
        <v>1025</v>
      </c>
      <c r="U57" s="28" t="s">
        <v>1024</v>
      </c>
      <c r="V57" s="28" t="s">
        <v>3113</v>
      </c>
      <c r="W57" s="28">
        <v>6723</v>
      </c>
      <c r="X57" s="29">
        <v>45627</v>
      </c>
      <c r="Y57" s="29">
        <v>47087</v>
      </c>
      <c r="Z57" s="29">
        <v>47088</v>
      </c>
      <c r="AA57" s="29">
        <v>45637</v>
      </c>
      <c r="AC57" s="29">
        <v>45895</v>
      </c>
      <c r="AD57" s="28" t="s">
        <v>5026</v>
      </c>
    </row>
    <row r="58" spans="1:30" hidden="1" x14ac:dyDescent="0.3">
      <c r="A58" s="28">
        <v>57</v>
      </c>
      <c r="B58" s="28" t="s">
        <v>5025</v>
      </c>
      <c r="C58" s="28" t="s">
        <v>5024</v>
      </c>
      <c r="D58" s="28" t="s">
        <v>5023</v>
      </c>
      <c r="E58" s="28" t="s">
        <v>5022</v>
      </c>
      <c r="F58" s="28" t="s">
        <v>1037</v>
      </c>
      <c r="G58" s="28" t="s">
        <v>5021</v>
      </c>
      <c r="H58" s="28" t="s">
        <v>1035</v>
      </c>
      <c r="I58" s="28" t="s">
        <v>5020</v>
      </c>
      <c r="J58" s="28" t="s">
        <v>5019</v>
      </c>
      <c r="K58" s="28" t="s">
        <v>5018</v>
      </c>
      <c r="N58" s="28" t="s">
        <v>5017</v>
      </c>
      <c r="O58" s="28" t="s">
        <v>5016</v>
      </c>
      <c r="P58" s="28" t="s">
        <v>1028</v>
      </c>
      <c r="Q58" s="28" t="s">
        <v>1049</v>
      </c>
      <c r="R58" s="28" t="s">
        <v>1086</v>
      </c>
      <c r="S58" s="28">
        <v>43</v>
      </c>
      <c r="T58" s="28" t="s">
        <v>1025</v>
      </c>
      <c r="U58" s="28" t="s">
        <v>1024</v>
      </c>
      <c r="V58" s="28" t="s">
        <v>1163</v>
      </c>
      <c r="W58" s="28">
        <v>810575</v>
      </c>
      <c r="X58" s="28" t="s">
        <v>1286</v>
      </c>
      <c r="Y58" s="28" t="s">
        <v>5015</v>
      </c>
      <c r="Z58" s="28" t="s">
        <v>5014</v>
      </c>
      <c r="AA58" s="29">
        <v>45681</v>
      </c>
      <c r="AC58" s="29">
        <v>46035</v>
      </c>
      <c r="AD58" s="28" t="s">
        <v>5013</v>
      </c>
    </row>
    <row r="59" spans="1:30" hidden="1" x14ac:dyDescent="0.3">
      <c r="A59" s="28">
        <v>58</v>
      </c>
      <c r="B59" s="28" t="s">
        <v>5012</v>
      </c>
      <c r="C59" s="28" t="s">
        <v>5004</v>
      </c>
      <c r="D59" s="28" t="s">
        <v>5011</v>
      </c>
      <c r="E59" s="28" t="s">
        <v>5010</v>
      </c>
      <c r="F59" s="28" t="s">
        <v>1056</v>
      </c>
      <c r="G59" s="28" t="s">
        <v>5009</v>
      </c>
      <c r="H59" s="28" t="s">
        <v>1035</v>
      </c>
      <c r="I59" s="28" t="s">
        <v>5008</v>
      </c>
      <c r="K59" s="28" t="s">
        <v>5007</v>
      </c>
      <c r="L59" s="28" t="s">
        <v>5006</v>
      </c>
      <c r="M59" s="28" t="s">
        <v>5005</v>
      </c>
      <c r="N59" s="28" t="s">
        <v>4461</v>
      </c>
      <c r="P59" s="28" t="s">
        <v>1028</v>
      </c>
      <c r="Q59" s="28" t="s">
        <v>1049</v>
      </c>
      <c r="S59" s="28">
        <v>565</v>
      </c>
      <c r="T59" s="28" t="s">
        <v>1025</v>
      </c>
      <c r="U59" s="28" t="s">
        <v>1076</v>
      </c>
      <c r="V59" s="28" t="s">
        <v>1075</v>
      </c>
      <c r="W59" s="28" t="s">
        <v>5004</v>
      </c>
      <c r="X59" s="29">
        <v>44132</v>
      </c>
      <c r="Y59" s="29">
        <v>45838</v>
      </c>
      <c r="Z59" s="29">
        <v>45838</v>
      </c>
      <c r="AA59" s="29">
        <v>44778</v>
      </c>
      <c r="AC59" s="29">
        <v>46058</v>
      </c>
      <c r="AD59" s="28" t="s">
        <v>5003</v>
      </c>
    </row>
    <row r="60" spans="1:30" hidden="1" x14ac:dyDescent="0.3">
      <c r="A60" s="28">
        <v>59</v>
      </c>
      <c r="B60" s="28" t="s">
        <v>5002</v>
      </c>
      <c r="C60" s="28" t="s">
        <v>5001</v>
      </c>
      <c r="D60" s="28" t="s">
        <v>5000</v>
      </c>
      <c r="E60" s="28" t="s">
        <v>4999</v>
      </c>
      <c r="F60" s="28" t="s">
        <v>1056</v>
      </c>
      <c r="G60" s="28" t="s">
        <v>4998</v>
      </c>
      <c r="H60" s="28" t="s">
        <v>1035</v>
      </c>
      <c r="I60" s="28" t="s">
        <v>4478</v>
      </c>
      <c r="J60" s="28" t="s">
        <v>4997</v>
      </c>
      <c r="K60" s="28" t="s">
        <v>4996</v>
      </c>
      <c r="L60" s="28" t="s">
        <v>4995</v>
      </c>
      <c r="N60" s="28" t="s">
        <v>4473</v>
      </c>
      <c r="O60" s="28" t="s">
        <v>4994</v>
      </c>
      <c r="P60" s="28" t="s">
        <v>1028</v>
      </c>
      <c r="Q60" s="28" t="s">
        <v>1027</v>
      </c>
      <c r="R60" s="28" t="s">
        <v>1086</v>
      </c>
      <c r="S60" s="28">
        <v>31</v>
      </c>
      <c r="T60" s="28" t="s">
        <v>1025</v>
      </c>
      <c r="U60" s="28" t="s">
        <v>1024</v>
      </c>
      <c r="V60" s="28" t="s">
        <v>1046</v>
      </c>
      <c r="W60" s="28" t="s">
        <v>4993</v>
      </c>
      <c r="X60" s="29">
        <v>43529</v>
      </c>
      <c r="Y60" s="29">
        <v>44427</v>
      </c>
      <c r="Z60" s="29">
        <v>44427</v>
      </c>
      <c r="AA60" s="29">
        <v>43795</v>
      </c>
      <c r="AC60" s="29">
        <v>44705</v>
      </c>
      <c r="AD60" s="28" t="s">
        <v>4992</v>
      </c>
    </row>
    <row r="61" spans="1:30" hidden="1" x14ac:dyDescent="0.3">
      <c r="A61" s="28">
        <v>60</v>
      </c>
      <c r="B61" s="28" t="s">
        <v>4991</v>
      </c>
      <c r="C61" s="28" t="s">
        <v>4990</v>
      </c>
      <c r="D61" s="28" t="s">
        <v>4989</v>
      </c>
      <c r="F61" s="28" t="s">
        <v>1157</v>
      </c>
      <c r="G61" s="28" t="s">
        <v>4988</v>
      </c>
      <c r="H61" s="28" t="s">
        <v>1035</v>
      </c>
      <c r="I61" s="28" t="s">
        <v>4987</v>
      </c>
      <c r="J61" s="28" t="s">
        <v>4986</v>
      </c>
      <c r="K61" s="28" t="s">
        <v>4985</v>
      </c>
      <c r="N61" s="28" t="s">
        <v>4205</v>
      </c>
      <c r="P61" s="28" t="s">
        <v>1028</v>
      </c>
      <c r="Q61" s="28" t="s">
        <v>1049</v>
      </c>
      <c r="S61" s="28">
        <v>200</v>
      </c>
      <c r="T61" s="28" t="s">
        <v>1025</v>
      </c>
      <c r="U61" s="28" t="s">
        <v>1076</v>
      </c>
      <c r="V61" s="28" t="s">
        <v>1075</v>
      </c>
      <c r="W61" s="29">
        <v>44063</v>
      </c>
      <c r="X61" s="29">
        <v>44105</v>
      </c>
      <c r="Y61" s="29">
        <v>44926</v>
      </c>
      <c r="Z61" s="29">
        <v>44926</v>
      </c>
      <c r="AA61" s="29">
        <v>44068</v>
      </c>
      <c r="AC61" s="29">
        <v>44068</v>
      </c>
      <c r="AD61" s="28" t="s">
        <v>4984</v>
      </c>
    </row>
    <row r="62" spans="1:30" hidden="1" x14ac:dyDescent="0.3">
      <c r="A62" s="28">
        <v>61</v>
      </c>
      <c r="B62" s="28" t="s">
        <v>4983</v>
      </c>
      <c r="C62" s="28" t="s">
        <v>4982</v>
      </c>
      <c r="D62" s="28" t="s">
        <v>4981</v>
      </c>
      <c r="F62" s="28" t="s">
        <v>1145</v>
      </c>
      <c r="G62" s="28" t="s">
        <v>4980</v>
      </c>
      <c r="H62" s="28" t="s">
        <v>1035</v>
      </c>
      <c r="I62" s="28" t="s">
        <v>2911</v>
      </c>
      <c r="K62" s="28" t="s">
        <v>4979</v>
      </c>
      <c r="N62" s="28" t="s">
        <v>3298</v>
      </c>
      <c r="P62" s="28" t="s">
        <v>1028</v>
      </c>
      <c r="Q62" s="28" t="s">
        <v>1027</v>
      </c>
      <c r="S62" s="28">
        <v>420</v>
      </c>
      <c r="T62" s="28" t="s">
        <v>1151</v>
      </c>
      <c r="U62" s="28" t="s">
        <v>1076</v>
      </c>
      <c r="V62" s="28" t="s">
        <v>1075</v>
      </c>
      <c r="W62" s="28" t="s">
        <v>4978</v>
      </c>
      <c r="X62" s="29">
        <v>43552</v>
      </c>
      <c r="Y62" s="29">
        <v>44350</v>
      </c>
      <c r="Z62" s="29">
        <v>46022</v>
      </c>
      <c r="AA62" s="29">
        <v>43857</v>
      </c>
      <c r="AC62" s="29">
        <v>45827</v>
      </c>
      <c r="AD62" s="28" t="s">
        <v>4977</v>
      </c>
    </row>
    <row r="63" spans="1:30" hidden="1" x14ac:dyDescent="0.3">
      <c r="A63" s="28">
        <v>62</v>
      </c>
      <c r="B63" s="28" t="s">
        <v>4976</v>
      </c>
      <c r="C63" s="28" t="s">
        <v>4975</v>
      </c>
      <c r="D63" s="28" t="s">
        <v>4974</v>
      </c>
      <c r="F63" s="28" t="s">
        <v>1118</v>
      </c>
      <c r="G63" s="28" t="s">
        <v>4973</v>
      </c>
      <c r="H63" s="28" t="s">
        <v>1035</v>
      </c>
      <c r="I63" s="28" t="s">
        <v>4972</v>
      </c>
      <c r="J63" s="28" t="s">
        <v>4971</v>
      </c>
      <c r="K63" s="28" t="s">
        <v>4970</v>
      </c>
      <c r="N63" s="28" t="s">
        <v>3253</v>
      </c>
      <c r="O63" s="28" t="s">
        <v>4969</v>
      </c>
      <c r="P63" s="28" t="s">
        <v>1028</v>
      </c>
      <c r="Q63" s="28" t="s">
        <v>1049</v>
      </c>
      <c r="R63" s="28" t="s">
        <v>1086</v>
      </c>
      <c r="S63" s="28">
        <v>35</v>
      </c>
      <c r="T63" s="28" t="s">
        <v>1025</v>
      </c>
      <c r="U63" s="28" t="s">
        <v>1024</v>
      </c>
      <c r="V63" s="28" t="s">
        <v>1023</v>
      </c>
      <c r="W63" s="28" t="s">
        <v>4968</v>
      </c>
      <c r="X63" s="28" t="s">
        <v>4967</v>
      </c>
      <c r="Y63" s="28" t="s">
        <v>3251</v>
      </c>
      <c r="Z63" s="28" t="s">
        <v>1788</v>
      </c>
      <c r="AA63" s="29">
        <v>40429</v>
      </c>
      <c r="AC63" s="29">
        <v>41107</v>
      </c>
      <c r="AD63" s="28" t="s">
        <v>4966</v>
      </c>
    </row>
    <row r="64" spans="1:30" hidden="1" x14ac:dyDescent="0.3">
      <c r="A64" s="28">
        <v>63</v>
      </c>
      <c r="B64" s="28" t="s">
        <v>4965</v>
      </c>
      <c r="C64" s="28" t="s">
        <v>4964</v>
      </c>
      <c r="D64" s="28" t="s">
        <v>4963</v>
      </c>
      <c r="F64" s="28" t="s">
        <v>1118</v>
      </c>
      <c r="G64" s="28" t="s">
        <v>4962</v>
      </c>
      <c r="H64" s="28" t="s">
        <v>1035</v>
      </c>
      <c r="I64" s="28" t="s">
        <v>1503</v>
      </c>
      <c r="J64" s="28" t="s">
        <v>4961</v>
      </c>
      <c r="K64" s="28" t="s">
        <v>4960</v>
      </c>
      <c r="L64" s="28" t="s">
        <v>4959</v>
      </c>
      <c r="N64" s="28" t="s">
        <v>4958</v>
      </c>
      <c r="O64" s="28" t="s">
        <v>4957</v>
      </c>
      <c r="P64" s="28" t="s">
        <v>1028</v>
      </c>
      <c r="Q64" s="28" t="s">
        <v>1049</v>
      </c>
      <c r="R64" s="28" t="s">
        <v>1125</v>
      </c>
      <c r="S64" s="28">
        <v>26</v>
      </c>
      <c r="T64" s="28" t="s">
        <v>1025</v>
      </c>
      <c r="U64" s="28" t="s">
        <v>1024</v>
      </c>
      <c r="V64" s="28" t="s">
        <v>1150</v>
      </c>
      <c r="W64" s="28" t="s">
        <v>4956</v>
      </c>
      <c r="X64" s="29">
        <v>43628</v>
      </c>
      <c r="Y64" s="29">
        <v>44657</v>
      </c>
      <c r="Z64" s="29">
        <v>45022</v>
      </c>
      <c r="AA64" s="29">
        <v>43889</v>
      </c>
      <c r="AC64" s="29">
        <v>45168</v>
      </c>
      <c r="AD64" s="28" t="s">
        <v>4955</v>
      </c>
    </row>
    <row r="65" spans="1:30" hidden="1" x14ac:dyDescent="0.3">
      <c r="A65" s="28">
        <v>64</v>
      </c>
      <c r="B65" s="28" t="s">
        <v>4954</v>
      </c>
      <c r="C65" s="28" t="s">
        <v>4953</v>
      </c>
      <c r="D65" s="28" t="s">
        <v>4952</v>
      </c>
      <c r="F65" s="28" t="s">
        <v>1037</v>
      </c>
      <c r="G65" s="28" t="s">
        <v>4951</v>
      </c>
      <c r="H65" s="28" t="s">
        <v>1035</v>
      </c>
      <c r="I65" s="28" t="s">
        <v>4950</v>
      </c>
      <c r="K65" s="28" t="s">
        <v>4949</v>
      </c>
      <c r="L65" s="28" t="s">
        <v>4948</v>
      </c>
      <c r="N65" s="28" t="s">
        <v>4947</v>
      </c>
      <c r="O65" s="28" t="s">
        <v>4946</v>
      </c>
      <c r="P65" s="28" t="s">
        <v>1028</v>
      </c>
      <c r="Q65" s="28" t="s">
        <v>1027</v>
      </c>
      <c r="S65" s="28">
        <v>1000</v>
      </c>
      <c r="T65" s="28" t="s">
        <v>1025</v>
      </c>
      <c r="U65" s="28" t="s">
        <v>1076</v>
      </c>
      <c r="V65" s="28" t="s">
        <v>1075</v>
      </c>
      <c r="W65" s="28" t="s">
        <v>4945</v>
      </c>
      <c r="X65" s="29">
        <v>44864</v>
      </c>
      <c r="Y65" s="29">
        <v>46044</v>
      </c>
      <c r="Z65" s="29">
        <v>46225</v>
      </c>
      <c r="AA65" s="29">
        <v>45839</v>
      </c>
      <c r="AC65" s="29">
        <v>45839</v>
      </c>
      <c r="AD65" s="28" t="s">
        <v>4944</v>
      </c>
    </row>
    <row r="66" spans="1:30" hidden="1" x14ac:dyDescent="0.3">
      <c r="A66" s="28">
        <v>65</v>
      </c>
      <c r="B66" s="28" t="s">
        <v>4943</v>
      </c>
      <c r="C66" s="28" t="s">
        <v>4942</v>
      </c>
      <c r="D66" s="28" t="s">
        <v>4941</v>
      </c>
      <c r="E66" s="28" t="s">
        <v>4940</v>
      </c>
      <c r="F66" s="28" t="s">
        <v>1157</v>
      </c>
      <c r="G66" s="28" t="s">
        <v>4939</v>
      </c>
      <c r="H66" s="28" t="s">
        <v>1035</v>
      </c>
      <c r="I66" s="28" t="s">
        <v>4938</v>
      </c>
      <c r="K66" s="28" t="s">
        <v>4937</v>
      </c>
      <c r="L66" s="28" t="s">
        <v>4936</v>
      </c>
      <c r="N66" s="28" t="s">
        <v>4935</v>
      </c>
      <c r="P66" s="28" t="s">
        <v>1028</v>
      </c>
      <c r="Q66" s="28" t="s">
        <v>1049</v>
      </c>
      <c r="S66" s="28">
        <v>186</v>
      </c>
      <c r="T66" s="28" t="s">
        <v>1025</v>
      </c>
      <c r="U66" s="28" t="s">
        <v>1076</v>
      </c>
      <c r="V66" s="28" t="s">
        <v>1075</v>
      </c>
      <c r="W66" s="28" t="s">
        <v>4934</v>
      </c>
      <c r="X66" s="29">
        <v>44108</v>
      </c>
      <c r="Y66" s="29">
        <v>44474</v>
      </c>
      <c r="Z66" s="29">
        <v>45235</v>
      </c>
      <c r="AA66" s="29">
        <v>44118</v>
      </c>
      <c r="AC66" s="29">
        <v>44263</v>
      </c>
      <c r="AD66" s="28" t="s">
        <v>4933</v>
      </c>
    </row>
    <row r="67" spans="1:30" hidden="1" x14ac:dyDescent="0.3">
      <c r="A67" s="28">
        <v>66</v>
      </c>
      <c r="B67" s="28" t="s">
        <v>4932</v>
      </c>
      <c r="C67" s="28" t="s">
        <v>4931</v>
      </c>
      <c r="D67" s="28" t="s">
        <v>4930</v>
      </c>
      <c r="F67" s="28" t="s">
        <v>1157</v>
      </c>
      <c r="G67" s="28" t="s">
        <v>4929</v>
      </c>
      <c r="H67" s="28" t="s">
        <v>1035</v>
      </c>
      <c r="I67" s="28" t="s">
        <v>4928</v>
      </c>
      <c r="J67" s="28" t="s">
        <v>4927</v>
      </c>
      <c r="K67" s="28" t="s">
        <v>4926</v>
      </c>
      <c r="N67" s="28" t="s">
        <v>1409</v>
      </c>
      <c r="P67" s="28" t="s">
        <v>1028</v>
      </c>
      <c r="Q67" s="28" t="s">
        <v>1049</v>
      </c>
      <c r="S67" s="28">
        <v>2000</v>
      </c>
      <c r="T67" s="28" t="s">
        <v>1025</v>
      </c>
      <c r="U67" s="28" t="s">
        <v>1076</v>
      </c>
      <c r="V67" s="28" t="s">
        <v>1075</v>
      </c>
      <c r="W67" s="28" t="s">
        <v>4925</v>
      </c>
      <c r="X67" s="29">
        <v>44317</v>
      </c>
      <c r="Y67" s="28" t="s">
        <v>1467</v>
      </c>
      <c r="Z67" s="28" t="s">
        <v>4428</v>
      </c>
      <c r="AA67" s="29">
        <v>44785</v>
      </c>
      <c r="AC67" s="29">
        <v>44785</v>
      </c>
      <c r="AD67" s="28" t="s">
        <v>4924</v>
      </c>
    </row>
    <row r="68" spans="1:30" x14ac:dyDescent="0.3">
      <c r="A68" s="28">
        <v>67</v>
      </c>
      <c r="B68" s="28" t="s">
        <v>4923</v>
      </c>
      <c r="C68" s="28" t="s">
        <v>4922</v>
      </c>
      <c r="D68" s="28" t="s">
        <v>4921</v>
      </c>
      <c r="F68" s="28" t="s">
        <v>1118</v>
      </c>
      <c r="G68" s="28" t="s">
        <v>4920</v>
      </c>
      <c r="H68" s="28" t="s">
        <v>1170</v>
      </c>
      <c r="I68" s="28" t="s">
        <v>1686</v>
      </c>
      <c r="J68" s="28" t="s">
        <v>4919</v>
      </c>
      <c r="K68" s="28" t="s">
        <v>4918</v>
      </c>
      <c r="L68" s="28" t="s">
        <v>4917</v>
      </c>
      <c r="N68" s="28" t="s">
        <v>2419</v>
      </c>
      <c r="O68" s="28" t="s">
        <v>4916</v>
      </c>
      <c r="P68" s="28" t="s">
        <v>1028</v>
      </c>
      <c r="Q68" s="28" t="s">
        <v>1049</v>
      </c>
      <c r="R68" s="28" t="s">
        <v>1125</v>
      </c>
      <c r="S68" s="28">
        <v>44</v>
      </c>
      <c r="T68" s="28" t="s">
        <v>1025</v>
      </c>
      <c r="U68" s="28" t="s">
        <v>1024</v>
      </c>
      <c r="V68" s="28" t="s">
        <v>4915</v>
      </c>
      <c r="W68" s="28" t="s">
        <v>4914</v>
      </c>
      <c r="X68" s="29">
        <v>42585</v>
      </c>
      <c r="Y68" s="28" t="s">
        <v>4913</v>
      </c>
      <c r="Z68" s="29">
        <v>43952</v>
      </c>
      <c r="AA68" s="29">
        <v>42011</v>
      </c>
      <c r="AB68" s="29">
        <v>44174</v>
      </c>
      <c r="AC68" s="29">
        <v>44174</v>
      </c>
      <c r="AD68" s="28" t="s">
        <v>4912</v>
      </c>
    </row>
    <row r="69" spans="1:30" hidden="1" x14ac:dyDescent="0.3">
      <c r="A69" s="28">
        <v>68</v>
      </c>
      <c r="B69" s="28" t="s">
        <v>4911</v>
      </c>
      <c r="C69" s="28" t="s">
        <v>4910</v>
      </c>
      <c r="D69" s="28" t="s">
        <v>4909</v>
      </c>
      <c r="E69" s="28" t="s">
        <v>4908</v>
      </c>
      <c r="F69" s="28" t="s">
        <v>1118</v>
      </c>
      <c r="G69" s="28" t="s">
        <v>4907</v>
      </c>
      <c r="H69" s="28" t="s">
        <v>1035</v>
      </c>
      <c r="I69" s="28" t="s">
        <v>4906</v>
      </c>
      <c r="J69" s="28" t="s">
        <v>4905</v>
      </c>
      <c r="K69" s="28" t="s">
        <v>4904</v>
      </c>
      <c r="L69" s="28" t="s">
        <v>4903</v>
      </c>
      <c r="N69" s="28" t="s">
        <v>4902</v>
      </c>
      <c r="P69" s="28" t="s">
        <v>1028</v>
      </c>
      <c r="Q69" s="28" t="s">
        <v>1049</v>
      </c>
      <c r="S69" s="28">
        <v>114</v>
      </c>
      <c r="T69" s="28" t="s">
        <v>1025</v>
      </c>
      <c r="U69" s="28" t="s">
        <v>1076</v>
      </c>
      <c r="V69" s="28" t="s">
        <v>1075</v>
      </c>
      <c r="W69" s="28" t="s">
        <v>4901</v>
      </c>
      <c r="X69" s="29">
        <v>42736</v>
      </c>
      <c r="Y69" s="29">
        <v>43281</v>
      </c>
      <c r="Z69" s="29">
        <v>43373</v>
      </c>
      <c r="AA69" s="29">
        <v>42769</v>
      </c>
      <c r="AC69" s="29">
        <v>43543</v>
      </c>
      <c r="AD69" s="28" t="s">
        <v>4900</v>
      </c>
    </row>
    <row r="70" spans="1:30" hidden="1" x14ac:dyDescent="0.3">
      <c r="A70" s="28">
        <v>69</v>
      </c>
      <c r="B70" s="28" t="s">
        <v>4899</v>
      </c>
      <c r="C70" s="28" t="s">
        <v>4898</v>
      </c>
      <c r="D70" s="28" t="s">
        <v>4897</v>
      </c>
      <c r="F70" s="28" t="s">
        <v>1118</v>
      </c>
      <c r="G70" s="28" t="s">
        <v>4896</v>
      </c>
      <c r="H70" s="28" t="s">
        <v>1035</v>
      </c>
      <c r="I70" s="28" t="s">
        <v>4620</v>
      </c>
      <c r="J70" s="28" t="s">
        <v>4895</v>
      </c>
      <c r="K70" s="28" t="s">
        <v>4894</v>
      </c>
      <c r="L70" s="28" t="s">
        <v>4893</v>
      </c>
      <c r="N70" s="28" t="s">
        <v>4892</v>
      </c>
      <c r="P70" s="28" t="s">
        <v>1028</v>
      </c>
      <c r="Q70" s="28" t="s">
        <v>1049</v>
      </c>
      <c r="R70" s="28" t="s">
        <v>1164</v>
      </c>
      <c r="S70" s="28">
        <v>60</v>
      </c>
      <c r="T70" s="28" t="s">
        <v>1025</v>
      </c>
      <c r="U70" s="28" t="s">
        <v>1024</v>
      </c>
      <c r="V70" s="28" t="s">
        <v>1163</v>
      </c>
      <c r="W70" s="28" t="s">
        <v>4891</v>
      </c>
      <c r="X70" s="28" t="s">
        <v>3251</v>
      </c>
      <c r="Y70" s="28" t="s">
        <v>4890</v>
      </c>
      <c r="Z70" s="28" t="s">
        <v>4889</v>
      </c>
      <c r="AA70" s="29">
        <v>40885</v>
      </c>
      <c r="AC70" s="29">
        <v>42600</v>
      </c>
      <c r="AD70" s="28" t="s">
        <v>4888</v>
      </c>
    </row>
    <row r="71" spans="1:30" hidden="1" x14ac:dyDescent="0.3">
      <c r="A71" s="28">
        <v>70</v>
      </c>
      <c r="B71" s="28" t="s">
        <v>4887</v>
      </c>
      <c r="C71" s="28" t="s">
        <v>4886</v>
      </c>
      <c r="D71" s="28" t="s">
        <v>4885</v>
      </c>
      <c r="E71" s="28" t="s">
        <v>4884</v>
      </c>
      <c r="F71" s="28" t="s">
        <v>1037</v>
      </c>
      <c r="G71" s="28" t="s">
        <v>4883</v>
      </c>
      <c r="H71" s="28" t="s">
        <v>1035</v>
      </c>
      <c r="I71" s="28" t="s">
        <v>4882</v>
      </c>
      <c r="J71" s="28" t="s">
        <v>4881</v>
      </c>
      <c r="K71" s="28" t="s">
        <v>4880</v>
      </c>
      <c r="L71" s="28" t="s">
        <v>4879</v>
      </c>
      <c r="N71" s="28" t="s">
        <v>4878</v>
      </c>
      <c r="O71" s="28" t="s">
        <v>4877</v>
      </c>
      <c r="P71" s="28" t="s">
        <v>1028</v>
      </c>
      <c r="Q71" s="28" t="s">
        <v>1049</v>
      </c>
      <c r="R71" s="28" t="s">
        <v>1164</v>
      </c>
      <c r="S71" s="28">
        <v>122</v>
      </c>
      <c r="T71" s="28" t="s">
        <v>1047</v>
      </c>
      <c r="U71" s="28" t="s">
        <v>1024</v>
      </c>
      <c r="V71" s="28" t="s">
        <v>1046</v>
      </c>
      <c r="W71" s="28" t="s">
        <v>4876</v>
      </c>
      <c r="X71" s="29">
        <v>44496</v>
      </c>
      <c r="Y71" s="29">
        <v>46598</v>
      </c>
      <c r="Z71" s="29">
        <v>47118</v>
      </c>
      <c r="AA71" s="29">
        <v>46003</v>
      </c>
      <c r="AC71" s="29">
        <v>46003</v>
      </c>
      <c r="AD71" s="28" t="s">
        <v>4875</v>
      </c>
    </row>
    <row r="72" spans="1:30" hidden="1" x14ac:dyDescent="0.3">
      <c r="A72" s="28">
        <v>71</v>
      </c>
      <c r="B72" s="28" t="s">
        <v>4874</v>
      </c>
      <c r="C72" s="28" t="s">
        <v>4873</v>
      </c>
      <c r="D72" s="28" t="s">
        <v>4872</v>
      </c>
      <c r="E72" s="28" t="s">
        <v>4867</v>
      </c>
      <c r="F72" s="28" t="s">
        <v>1037</v>
      </c>
      <c r="G72" s="28" t="s">
        <v>4871</v>
      </c>
      <c r="H72" s="28" t="s">
        <v>1035</v>
      </c>
      <c r="I72" s="28" t="s">
        <v>4870</v>
      </c>
      <c r="K72" s="28" t="s">
        <v>4869</v>
      </c>
      <c r="L72" s="28" t="s">
        <v>4868</v>
      </c>
      <c r="N72" s="28" t="s">
        <v>1570</v>
      </c>
      <c r="P72" s="28" t="s">
        <v>1028</v>
      </c>
      <c r="Q72" s="28" t="s">
        <v>1049</v>
      </c>
      <c r="S72" s="28">
        <v>586</v>
      </c>
      <c r="T72" s="28" t="s">
        <v>1025</v>
      </c>
      <c r="U72" s="28" t="s">
        <v>1076</v>
      </c>
      <c r="V72" s="28" t="s">
        <v>1075</v>
      </c>
      <c r="W72" s="28" t="s">
        <v>4867</v>
      </c>
      <c r="X72" s="29">
        <v>44025</v>
      </c>
      <c r="Y72" s="29">
        <v>45688</v>
      </c>
      <c r="Z72" s="29">
        <v>45747</v>
      </c>
      <c r="AA72" s="29">
        <v>45622</v>
      </c>
      <c r="AC72" s="29">
        <v>45622</v>
      </c>
      <c r="AD72" s="28" t="s">
        <v>4866</v>
      </c>
    </row>
    <row r="73" spans="1:30" hidden="1" x14ac:dyDescent="0.3">
      <c r="A73" s="28">
        <v>72</v>
      </c>
      <c r="B73" s="28" t="s">
        <v>4865</v>
      </c>
      <c r="C73" s="28" t="s">
        <v>4864</v>
      </c>
      <c r="D73" s="28" t="s">
        <v>4863</v>
      </c>
      <c r="F73" s="28" t="s">
        <v>1157</v>
      </c>
      <c r="G73" s="28" t="s">
        <v>4862</v>
      </c>
      <c r="H73" s="28" t="s">
        <v>1035</v>
      </c>
      <c r="I73" s="28" t="s">
        <v>4861</v>
      </c>
      <c r="J73" s="28" t="s">
        <v>4860</v>
      </c>
      <c r="K73" s="28" t="s">
        <v>4859</v>
      </c>
      <c r="L73" s="28" t="s">
        <v>4858</v>
      </c>
      <c r="N73" s="28" t="s">
        <v>3997</v>
      </c>
      <c r="O73" s="28" t="s">
        <v>4857</v>
      </c>
      <c r="P73" s="28" t="s">
        <v>1028</v>
      </c>
      <c r="Q73" s="28" t="s">
        <v>1049</v>
      </c>
      <c r="S73" s="28">
        <v>150</v>
      </c>
      <c r="T73" s="28" t="s">
        <v>1025</v>
      </c>
      <c r="U73" s="28" t="s">
        <v>1076</v>
      </c>
      <c r="V73" s="28" t="s">
        <v>1075</v>
      </c>
      <c r="W73" s="28" t="s">
        <v>4856</v>
      </c>
      <c r="X73" s="29">
        <v>44567</v>
      </c>
      <c r="Y73" s="29">
        <v>45657</v>
      </c>
      <c r="Z73" s="29">
        <v>45657</v>
      </c>
      <c r="AA73" s="29">
        <v>44861</v>
      </c>
      <c r="AC73" s="29">
        <v>44872</v>
      </c>
      <c r="AD73" s="28" t="s">
        <v>4855</v>
      </c>
    </row>
    <row r="74" spans="1:30" hidden="1" x14ac:dyDescent="0.3">
      <c r="A74" s="28">
        <v>73</v>
      </c>
      <c r="B74" s="28" t="s">
        <v>4854</v>
      </c>
      <c r="C74" s="28" t="s">
        <v>4853</v>
      </c>
      <c r="D74" s="28" t="s">
        <v>4852</v>
      </c>
      <c r="F74" s="28" t="s">
        <v>1037</v>
      </c>
      <c r="G74" s="28" t="s">
        <v>4851</v>
      </c>
      <c r="H74" s="28" t="s">
        <v>1035</v>
      </c>
      <c r="I74" s="28" t="s">
        <v>4850</v>
      </c>
      <c r="J74" s="28" t="s">
        <v>4849</v>
      </c>
      <c r="K74" s="28" t="s">
        <v>4848</v>
      </c>
      <c r="L74" s="28" t="s">
        <v>4847</v>
      </c>
      <c r="N74" s="28" t="s">
        <v>4846</v>
      </c>
      <c r="P74" s="28" t="s">
        <v>1028</v>
      </c>
      <c r="Q74" s="28" t="s">
        <v>1049</v>
      </c>
      <c r="S74" s="28">
        <v>168</v>
      </c>
      <c r="T74" s="28" t="s">
        <v>1025</v>
      </c>
      <c r="U74" s="28" t="s">
        <v>1076</v>
      </c>
      <c r="V74" s="28" t="s">
        <v>1075</v>
      </c>
      <c r="W74" s="28" t="s">
        <v>4845</v>
      </c>
      <c r="X74" s="29">
        <v>45867</v>
      </c>
      <c r="Y74" s="29">
        <v>46385</v>
      </c>
      <c r="Z74" s="29">
        <v>46385</v>
      </c>
      <c r="AA74" s="29">
        <v>45867</v>
      </c>
      <c r="AC74" s="29">
        <v>46010</v>
      </c>
      <c r="AD74" s="28" t="s">
        <v>4844</v>
      </c>
    </row>
    <row r="75" spans="1:30" hidden="1" x14ac:dyDescent="0.3">
      <c r="A75" s="28">
        <v>74</v>
      </c>
      <c r="B75" s="28" t="s">
        <v>4843</v>
      </c>
      <c r="C75" s="28" t="s">
        <v>4842</v>
      </c>
      <c r="D75" s="28" t="s">
        <v>4841</v>
      </c>
      <c r="E75" s="28" t="s">
        <v>4840</v>
      </c>
      <c r="F75" s="28" t="s">
        <v>1037</v>
      </c>
      <c r="G75" s="28" t="s">
        <v>4839</v>
      </c>
      <c r="H75" s="28" t="s">
        <v>1035</v>
      </c>
      <c r="I75" s="28" t="s">
        <v>4838</v>
      </c>
      <c r="J75" s="28" t="s">
        <v>4837</v>
      </c>
      <c r="K75" s="28" t="s">
        <v>4836</v>
      </c>
      <c r="N75" s="28" t="s">
        <v>4835</v>
      </c>
      <c r="P75" s="28" t="s">
        <v>1028</v>
      </c>
      <c r="Q75" s="28" t="s">
        <v>1049</v>
      </c>
      <c r="S75" s="28">
        <v>200</v>
      </c>
      <c r="T75" s="28" t="s">
        <v>1025</v>
      </c>
      <c r="U75" s="28" t="s">
        <v>1076</v>
      </c>
      <c r="V75" s="28" t="s">
        <v>1075</v>
      </c>
      <c r="W75" s="28" t="s">
        <v>4834</v>
      </c>
      <c r="X75" s="29">
        <v>44113</v>
      </c>
      <c r="Y75" s="29">
        <v>46235</v>
      </c>
      <c r="Z75" s="29">
        <v>46539</v>
      </c>
      <c r="AA75" s="29">
        <v>45502</v>
      </c>
      <c r="AC75" s="29">
        <v>46066</v>
      </c>
      <c r="AD75" s="28" t="s">
        <v>4833</v>
      </c>
    </row>
    <row r="76" spans="1:30" hidden="1" x14ac:dyDescent="0.3">
      <c r="A76" s="28">
        <v>75</v>
      </c>
      <c r="B76" s="28" t="s">
        <v>4832</v>
      </c>
      <c r="C76" s="28" t="s">
        <v>4831</v>
      </c>
      <c r="D76" s="28" t="s">
        <v>4830</v>
      </c>
      <c r="F76" s="28" t="s">
        <v>1037</v>
      </c>
      <c r="G76" s="28" t="s">
        <v>4829</v>
      </c>
      <c r="H76" s="28" t="s">
        <v>1035</v>
      </c>
      <c r="I76" s="28" t="s">
        <v>4828</v>
      </c>
      <c r="K76" s="28" t="s">
        <v>4827</v>
      </c>
      <c r="L76" s="28" t="s">
        <v>4826</v>
      </c>
      <c r="N76" s="28" t="s">
        <v>4825</v>
      </c>
      <c r="O76" s="28" t="s">
        <v>4824</v>
      </c>
      <c r="P76" s="28" t="s">
        <v>1028</v>
      </c>
      <c r="Q76" s="28" t="s">
        <v>1049</v>
      </c>
      <c r="S76" s="28">
        <v>100</v>
      </c>
      <c r="T76" s="28" t="s">
        <v>1025</v>
      </c>
      <c r="U76" s="28" t="s">
        <v>1076</v>
      </c>
      <c r="V76" s="28" t="s">
        <v>1075</v>
      </c>
      <c r="W76" s="28" t="s">
        <v>4823</v>
      </c>
      <c r="X76" s="29">
        <v>44729</v>
      </c>
      <c r="Y76" s="28" t="s">
        <v>2429</v>
      </c>
      <c r="Z76" s="28" t="s">
        <v>2429</v>
      </c>
      <c r="AA76" s="29">
        <v>44698</v>
      </c>
      <c r="AC76" s="29">
        <v>46044</v>
      </c>
      <c r="AD76" s="28" t="s">
        <v>4822</v>
      </c>
    </row>
    <row r="77" spans="1:30" hidden="1" x14ac:dyDescent="0.3">
      <c r="A77" s="28">
        <v>76</v>
      </c>
      <c r="B77" s="28" t="s">
        <v>4821</v>
      </c>
      <c r="C77" s="28" t="s">
        <v>4820</v>
      </c>
      <c r="D77" s="28" t="s">
        <v>4819</v>
      </c>
      <c r="F77" s="28" t="s">
        <v>1118</v>
      </c>
      <c r="G77" s="28" t="s">
        <v>4818</v>
      </c>
      <c r="H77" s="28" t="s">
        <v>1035</v>
      </c>
      <c r="I77" s="28" t="s">
        <v>1686</v>
      </c>
      <c r="J77" s="28" t="s">
        <v>4817</v>
      </c>
      <c r="K77" s="28" t="s">
        <v>4816</v>
      </c>
      <c r="L77" s="28" t="s">
        <v>4815</v>
      </c>
      <c r="N77" s="28" t="s">
        <v>3997</v>
      </c>
      <c r="O77" s="28" t="s">
        <v>4814</v>
      </c>
      <c r="P77" s="28" t="s">
        <v>1028</v>
      </c>
      <c r="Q77" s="28" t="s">
        <v>1049</v>
      </c>
      <c r="R77" s="28" t="s">
        <v>1125</v>
      </c>
      <c r="S77" s="28">
        <v>40</v>
      </c>
      <c r="T77" s="28" t="s">
        <v>1025</v>
      </c>
      <c r="U77" s="28" t="s">
        <v>1024</v>
      </c>
      <c r="V77" s="28" t="s">
        <v>1046</v>
      </c>
      <c r="W77" s="28" t="s">
        <v>4813</v>
      </c>
      <c r="X77" s="28" t="s">
        <v>1191</v>
      </c>
      <c r="Y77" s="28" t="s">
        <v>1737</v>
      </c>
      <c r="Z77" s="28" t="s">
        <v>1737</v>
      </c>
      <c r="AA77" s="29">
        <v>42186</v>
      </c>
      <c r="AC77" s="29">
        <v>43003</v>
      </c>
      <c r="AD77" s="28" t="s">
        <v>4812</v>
      </c>
    </row>
    <row r="78" spans="1:30" hidden="1" x14ac:dyDescent="0.3">
      <c r="A78" s="28">
        <v>77</v>
      </c>
      <c r="B78" s="28" t="s">
        <v>4811</v>
      </c>
      <c r="C78" s="28" t="s">
        <v>4810</v>
      </c>
      <c r="D78" s="28" t="s">
        <v>4809</v>
      </c>
      <c r="E78" s="28" t="s">
        <v>4808</v>
      </c>
      <c r="F78" s="28" t="s">
        <v>1094</v>
      </c>
      <c r="G78" s="28" t="s">
        <v>4807</v>
      </c>
      <c r="H78" s="28" t="s">
        <v>1035</v>
      </c>
      <c r="I78" s="28" t="s">
        <v>4806</v>
      </c>
      <c r="J78" s="28" t="s">
        <v>4805</v>
      </c>
      <c r="K78" s="28" t="s">
        <v>4804</v>
      </c>
      <c r="L78" s="28" t="s">
        <v>4803</v>
      </c>
      <c r="N78" s="28" t="s">
        <v>1570</v>
      </c>
      <c r="O78" s="28" t="s">
        <v>4802</v>
      </c>
      <c r="P78" s="28" t="s">
        <v>1028</v>
      </c>
      <c r="Q78" s="28" t="s">
        <v>1049</v>
      </c>
      <c r="S78" s="28">
        <v>50</v>
      </c>
      <c r="T78" s="28" t="s">
        <v>1025</v>
      </c>
      <c r="U78" s="28" t="s">
        <v>1076</v>
      </c>
      <c r="V78" s="28" t="s">
        <v>1075</v>
      </c>
      <c r="W78" s="28" t="s">
        <v>4801</v>
      </c>
      <c r="X78" s="29">
        <v>45566</v>
      </c>
      <c r="Y78" s="29">
        <v>46387</v>
      </c>
      <c r="Z78" s="29">
        <v>46387</v>
      </c>
      <c r="AA78" s="29">
        <v>45562</v>
      </c>
      <c r="AC78" s="29">
        <v>45573</v>
      </c>
    </row>
    <row r="79" spans="1:30" x14ac:dyDescent="0.3">
      <c r="A79" s="28">
        <v>78</v>
      </c>
      <c r="B79" s="28" t="s">
        <v>4800</v>
      </c>
      <c r="C79" s="28" t="s">
        <v>4799</v>
      </c>
      <c r="D79" s="28" t="s">
        <v>4798</v>
      </c>
      <c r="F79" s="28" t="s">
        <v>1118</v>
      </c>
      <c r="G79" s="28" t="s">
        <v>4797</v>
      </c>
      <c r="H79" s="28" t="s">
        <v>1170</v>
      </c>
      <c r="I79" s="28" t="s">
        <v>1686</v>
      </c>
      <c r="J79" s="28" t="s">
        <v>4796</v>
      </c>
      <c r="K79" s="28" t="s">
        <v>4795</v>
      </c>
      <c r="L79" s="28" t="s">
        <v>4794</v>
      </c>
      <c r="N79" s="28" t="s">
        <v>4793</v>
      </c>
      <c r="O79" s="28" t="s">
        <v>1165</v>
      </c>
      <c r="P79" s="28" t="s">
        <v>1028</v>
      </c>
      <c r="Q79" s="28" t="s">
        <v>1049</v>
      </c>
      <c r="R79" s="28" t="s">
        <v>1086</v>
      </c>
      <c r="S79" s="28">
        <v>39</v>
      </c>
      <c r="T79" s="28" t="s">
        <v>1025</v>
      </c>
      <c r="U79" s="28" t="s">
        <v>1024</v>
      </c>
      <c r="V79" s="28" t="s">
        <v>1163</v>
      </c>
      <c r="W79" s="28" t="s">
        <v>4792</v>
      </c>
      <c r="X79" s="28" t="s">
        <v>2969</v>
      </c>
      <c r="Y79" s="28" t="s">
        <v>1369</v>
      </c>
      <c r="Z79" s="28" t="s">
        <v>4791</v>
      </c>
      <c r="AA79" s="29">
        <v>39353</v>
      </c>
      <c r="AB79" s="29">
        <v>42355</v>
      </c>
      <c r="AC79" s="29">
        <v>42810</v>
      </c>
      <c r="AD79" s="28" t="s">
        <v>4790</v>
      </c>
    </row>
    <row r="80" spans="1:30" hidden="1" x14ac:dyDescent="0.3">
      <c r="A80" s="28">
        <v>79</v>
      </c>
      <c r="B80" s="28" t="s">
        <v>4789</v>
      </c>
      <c r="C80" s="28" t="s">
        <v>4788</v>
      </c>
      <c r="D80" s="28" t="s">
        <v>4787</v>
      </c>
      <c r="F80" s="28" t="s">
        <v>1037</v>
      </c>
      <c r="G80" s="28" t="s">
        <v>4786</v>
      </c>
      <c r="H80" s="28" t="s">
        <v>1035</v>
      </c>
      <c r="I80" s="28" t="s">
        <v>1686</v>
      </c>
      <c r="J80" s="28" t="s">
        <v>4785</v>
      </c>
      <c r="K80" s="28" t="s">
        <v>4784</v>
      </c>
      <c r="N80" s="28" t="s">
        <v>1442</v>
      </c>
      <c r="O80" s="28" t="s">
        <v>1165</v>
      </c>
      <c r="P80" s="28" t="s">
        <v>1028</v>
      </c>
      <c r="Q80" s="28" t="s">
        <v>1049</v>
      </c>
      <c r="R80" s="28" t="s">
        <v>1125</v>
      </c>
      <c r="S80" s="28">
        <v>259</v>
      </c>
      <c r="T80" s="28" t="s">
        <v>1025</v>
      </c>
      <c r="U80" s="28" t="s">
        <v>1024</v>
      </c>
      <c r="V80" s="28" t="s">
        <v>1150</v>
      </c>
      <c r="W80" s="28" t="s">
        <v>4783</v>
      </c>
      <c r="X80" s="29">
        <v>42072</v>
      </c>
      <c r="Y80" s="29">
        <v>46200</v>
      </c>
      <c r="Z80" s="29">
        <v>46200</v>
      </c>
      <c r="AA80" s="29">
        <v>42046</v>
      </c>
      <c r="AC80" s="29">
        <v>46036</v>
      </c>
      <c r="AD80" s="28" t="s">
        <v>1439</v>
      </c>
    </row>
    <row r="81" spans="1:30" hidden="1" x14ac:dyDescent="0.3">
      <c r="A81" s="28">
        <v>80</v>
      </c>
      <c r="B81" s="28" t="s">
        <v>4782</v>
      </c>
      <c r="C81" s="28" t="s">
        <v>4781</v>
      </c>
      <c r="D81" s="28" t="s">
        <v>4780</v>
      </c>
      <c r="E81" s="28" t="s">
        <v>4779</v>
      </c>
      <c r="F81" s="28" t="s">
        <v>1037</v>
      </c>
      <c r="G81" s="28" t="s">
        <v>4778</v>
      </c>
      <c r="H81" s="28" t="s">
        <v>1035</v>
      </c>
      <c r="I81" s="28" t="s">
        <v>1399</v>
      </c>
      <c r="J81" s="28" t="s">
        <v>4777</v>
      </c>
      <c r="K81" s="28" t="s">
        <v>4776</v>
      </c>
      <c r="N81" s="28" t="s">
        <v>3020</v>
      </c>
      <c r="P81" s="28" t="s">
        <v>1028</v>
      </c>
      <c r="Q81" s="28" t="s">
        <v>1049</v>
      </c>
      <c r="S81" s="28">
        <v>1000</v>
      </c>
      <c r="T81" s="28" t="s">
        <v>1025</v>
      </c>
      <c r="U81" s="28" t="s">
        <v>1076</v>
      </c>
      <c r="V81" s="28" t="s">
        <v>1075</v>
      </c>
      <c r="W81" s="28" t="s">
        <v>4775</v>
      </c>
      <c r="X81" s="29">
        <v>45264</v>
      </c>
      <c r="Y81" s="29">
        <v>46966</v>
      </c>
      <c r="Z81" s="29">
        <v>48792</v>
      </c>
      <c r="AA81" s="29">
        <v>45099</v>
      </c>
      <c r="AC81" s="29">
        <v>45771</v>
      </c>
      <c r="AD81" s="28" t="s">
        <v>4625</v>
      </c>
    </row>
    <row r="82" spans="1:30" hidden="1" x14ac:dyDescent="0.3">
      <c r="A82" s="28">
        <v>81</v>
      </c>
      <c r="B82" s="28" t="s">
        <v>4774</v>
      </c>
      <c r="C82" s="28" t="s">
        <v>4773</v>
      </c>
      <c r="D82" s="28" t="s">
        <v>4772</v>
      </c>
      <c r="F82" s="28" t="s">
        <v>1056</v>
      </c>
      <c r="G82" s="28" t="s">
        <v>4771</v>
      </c>
      <c r="H82" s="28" t="s">
        <v>1170</v>
      </c>
      <c r="I82" s="28" t="s">
        <v>4770</v>
      </c>
      <c r="J82" s="28" t="s">
        <v>4769</v>
      </c>
      <c r="K82" s="28" t="s">
        <v>4768</v>
      </c>
      <c r="L82" s="28" t="s">
        <v>4767</v>
      </c>
      <c r="N82" s="28" t="s">
        <v>4766</v>
      </c>
      <c r="P82" s="28" t="s">
        <v>1028</v>
      </c>
      <c r="Q82" s="28" t="s">
        <v>1049</v>
      </c>
      <c r="R82" s="28" t="s">
        <v>1086</v>
      </c>
      <c r="S82" s="28">
        <v>25</v>
      </c>
      <c r="T82" s="28" t="s">
        <v>1025</v>
      </c>
      <c r="U82" s="28" t="s">
        <v>1024</v>
      </c>
      <c r="V82" s="28" t="s">
        <v>1163</v>
      </c>
      <c r="W82" s="28" t="s">
        <v>4765</v>
      </c>
      <c r="X82" s="28" t="s">
        <v>4764</v>
      </c>
      <c r="Y82" s="28" t="s">
        <v>4679</v>
      </c>
      <c r="Z82" s="28" t="s">
        <v>4679</v>
      </c>
      <c r="AA82" s="29">
        <v>40415</v>
      </c>
      <c r="AB82" s="29">
        <v>42591</v>
      </c>
      <c r="AC82" s="29">
        <v>42641</v>
      </c>
      <c r="AD82" s="28" t="s">
        <v>4763</v>
      </c>
    </row>
    <row r="83" spans="1:30" hidden="1" x14ac:dyDescent="0.3">
      <c r="A83" s="28">
        <v>82</v>
      </c>
      <c r="B83" s="28" t="s">
        <v>4762</v>
      </c>
      <c r="C83" s="28" t="s">
        <v>4761</v>
      </c>
      <c r="D83" s="28" t="s">
        <v>4760</v>
      </c>
      <c r="F83" s="28" t="s">
        <v>1118</v>
      </c>
      <c r="G83" s="28" t="s">
        <v>4759</v>
      </c>
      <c r="H83" s="28" t="s">
        <v>1035</v>
      </c>
      <c r="I83" s="28" t="s">
        <v>4758</v>
      </c>
      <c r="J83" s="28" t="s">
        <v>4757</v>
      </c>
      <c r="K83" s="28" t="s">
        <v>4756</v>
      </c>
      <c r="L83" s="28" t="s">
        <v>4755</v>
      </c>
      <c r="N83" s="28" t="s">
        <v>2117</v>
      </c>
      <c r="P83" s="28" t="s">
        <v>1028</v>
      </c>
      <c r="Q83" s="28" t="s">
        <v>1049</v>
      </c>
      <c r="S83" s="28">
        <v>200</v>
      </c>
      <c r="T83" s="28" t="s">
        <v>1025</v>
      </c>
      <c r="U83" s="28" t="s">
        <v>1076</v>
      </c>
      <c r="V83" s="28" t="s">
        <v>1075</v>
      </c>
      <c r="W83" s="28" t="s">
        <v>4754</v>
      </c>
      <c r="X83" s="28" t="s">
        <v>3855</v>
      </c>
      <c r="Y83" s="28" t="s">
        <v>3756</v>
      </c>
      <c r="Z83" s="28" t="s">
        <v>3756</v>
      </c>
      <c r="AA83" s="29">
        <v>42702</v>
      </c>
      <c r="AC83" s="29">
        <v>43489</v>
      </c>
      <c r="AD83" s="28" t="s">
        <v>4753</v>
      </c>
    </row>
    <row r="84" spans="1:30" hidden="1" x14ac:dyDescent="0.3">
      <c r="A84" s="28">
        <v>83</v>
      </c>
      <c r="B84" s="28" t="s">
        <v>4752</v>
      </c>
      <c r="C84" s="28" t="s">
        <v>4751</v>
      </c>
      <c r="D84" s="28" t="s">
        <v>4750</v>
      </c>
      <c r="E84" s="28" t="s">
        <v>4749</v>
      </c>
      <c r="F84" s="28" t="s">
        <v>1037</v>
      </c>
      <c r="G84" s="28" t="s">
        <v>4748</v>
      </c>
      <c r="H84" s="28" t="s">
        <v>1035</v>
      </c>
      <c r="I84" s="28" t="s">
        <v>4747</v>
      </c>
      <c r="J84" s="28" t="s">
        <v>4746</v>
      </c>
      <c r="K84" s="28" t="s">
        <v>4745</v>
      </c>
      <c r="L84" s="28" t="s">
        <v>4744</v>
      </c>
      <c r="N84" s="28" t="s">
        <v>4743</v>
      </c>
      <c r="P84" s="28" t="s">
        <v>1028</v>
      </c>
      <c r="Q84" s="28" t="s">
        <v>1049</v>
      </c>
      <c r="R84" s="28" t="s">
        <v>1125</v>
      </c>
      <c r="S84" s="28">
        <v>63</v>
      </c>
      <c r="T84" s="28" t="s">
        <v>1025</v>
      </c>
      <c r="U84" s="28" t="s">
        <v>1024</v>
      </c>
      <c r="V84" s="28" t="s">
        <v>1681</v>
      </c>
      <c r="W84" s="28" t="s">
        <v>4742</v>
      </c>
      <c r="X84" s="29">
        <v>44728</v>
      </c>
      <c r="Y84" s="29">
        <v>46022</v>
      </c>
      <c r="Z84" s="29">
        <v>46722</v>
      </c>
      <c r="AA84" s="29">
        <v>44677</v>
      </c>
      <c r="AC84" s="29">
        <v>45848</v>
      </c>
      <c r="AD84" s="28" t="s">
        <v>4741</v>
      </c>
    </row>
    <row r="85" spans="1:30" hidden="1" x14ac:dyDescent="0.3">
      <c r="A85" s="28">
        <v>84</v>
      </c>
      <c r="B85" s="28" t="s">
        <v>4740</v>
      </c>
      <c r="C85" s="28" t="s">
        <v>4739</v>
      </c>
      <c r="D85" s="28" t="s">
        <v>4738</v>
      </c>
      <c r="E85" s="28" t="s">
        <v>4732</v>
      </c>
      <c r="F85" s="28" t="s">
        <v>1037</v>
      </c>
      <c r="G85" s="28" t="s">
        <v>4737</v>
      </c>
      <c r="H85" s="28" t="s">
        <v>1035</v>
      </c>
      <c r="I85" s="28" t="s">
        <v>2151</v>
      </c>
      <c r="K85" s="28" t="s">
        <v>4736</v>
      </c>
      <c r="L85" s="28" t="s">
        <v>4735</v>
      </c>
      <c r="N85" s="28" t="s">
        <v>4734</v>
      </c>
      <c r="O85" s="28" t="s">
        <v>4733</v>
      </c>
      <c r="P85" s="28" t="s">
        <v>1028</v>
      </c>
      <c r="Q85" s="28" t="s">
        <v>1049</v>
      </c>
      <c r="S85" s="28">
        <v>50</v>
      </c>
      <c r="T85" s="28" t="s">
        <v>1025</v>
      </c>
      <c r="U85" s="28" t="s">
        <v>1076</v>
      </c>
      <c r="V85" s="28" t="s">
        <v>1075</v>
      </c>
      <c r="W85" s="28" t="s">
        <v>4732</v>
      </c>
      <c r="X85" s="29">
        <v>44706</v>
      </c>
      <c r="Y85" s="28" t="s">
        <v>1137</v>
      </c>
      <c r="Z85" s="28" t="s">
        <v>4552</v>
      </c>
      <c r="AA85" s="29">
        <v>44461</v>
      </c>
      <c r="AC85" s="29">
        <v>46086</v>
      </c>
      <c r="AD85" s="28" t="s">
        <v>4731</v>
      </c>
    </row>
    <row r="86" spans="1:30" hidden="1" x14ac:dyDescent="0.3">
      <c r="A86" s="28">
        <v>85</v>
      </c>
      <c r="B86" s="28" t="s">
        <v>4730</v>
      </c>
      <c r="C86" s="28" t="s">
        <v>4729</v>
      </c>
      <c r="D86" s="28" t="s">
        <v>4728</v>
      </c>
      <c r="F86" s="28" t="s">
        <v>1056</v>
      </c>
      <c r="G86" s="28" t="s">
        <v>4727</v>
      </c>
      <c r="H86" s="28" t="s">
        <v>1035</v>
      </c>
      <c r="I86" s="28" t="s">
        <v>3140</v>
      </c>
      <c r="J86" s="28" t="s">
        <v>4726</v>
      </c>
      <c r="K86" s="28" t="s">
        <v>4725</v>
      </c>
      <c r="N86" s="28" t="s">
        <v>2219</v>
      </c>
      <c r="P86" s="28" t="s">
        <v>1028</v>
      </c>
      <c r="Q86" s="28" t="s">
        <v>1049</v>
      </c>
      <c r="R86" s="28" t="s">
        <v>1125</v>
      </c>
      <c r="S86" s="28">
        <v>70</v>
      </c>
      <c r="T86" s="28" t="s">
        <v>1025</v>
      </c>
      <c r="U86" s="28" t="s">
        <v>1024</v>
      </c>
      <c r="V86" s="28" t="s">
        <v>1681</v>
      </c>
      <c r="W86" s="28" t="s">
        <v>4724</v>
      </c>
      <c r="X86" s="29">
        <v>42908</v>
      </c>
      <c r="Y86" s="29">
        <v>44713</v>
      </c>
      <c r="Z86" s="29">
        <v>44713</v>
      </c>
      <c r="AA86" s="29">
        <v>42741</v>
      </c>
      <c r="AC86" s="29">
        <v>44748</v>
      </c>
      <c r="AD86" s="28" t="s">
        <v>4723</v>
      </c>
    </row>
    <row r="87" spans="1:30" hidden="1" x14ac:dyDescent="0.3">
      <c r="A87" s="28">
        <v>86</v>
      </c>
      <c r="B87" s="28" t="s">
        <v>4722</v>
      </c>
      <c r="C87" s="28" t="s">
        <v>4721</v>
      </c>
      <c r="D87" s="28" t="s">
        <v>4720</v>
      </c>
      <c r="F87" s="28" t="s">
        <v>1118</v>
      </c>
      <c r="G87" s="28" t="s">
        <v>4719</v>
      </c>
      <c r="H87" s="28" t="s">
        <v>1035</v>
      </c>
      <c r="I87" s="28" t="s">
        <v>4718</v>
      </c>
      <c r="K87" s="28" t="s">
        <v>4717</v>
      </c>
      <c r="N87" s="28" t="s">
        <v>4716</v>
      </c>
      <c r="P87" s="28" t="s">
        <v>1028</v>
      </c>
      <c r="Q87" s="28" t="s">
        <v>1049</v>
      </c>
      <c r="S87" s="28">
        <v>68</v>
      </c>
      <c r="T87" s="28" t="s">
        <v>1025</v>
      </c>
      <c r="U87" s="28" t="s">
        <v>1076</v>
      </c>
      <c r="V87" s="28" t="s">
        <v>1075</v>
      </c>
      <c r="W87" s="28" t="s">
        <v>4715</v>
      </c>
      <c r="X87" s="29">
        <v>43467</v>
      </c>
      <c r="Y87" s="29">
        <v>43886</v>
      </c>
      <c r="Z87" s="29">
        <v>45403</v>
      </c>
      <c r="AA87" s="29">
        <v>45632</v>
      </c>
      <c r="AC87" s="29">
        <v>45632</v>
      </c>
      <c r="AD87" s="28" t="s">
        <v>4714</v>
      </c>
    </row>
    <row r="88" spans="1:30" hidden="1" x14ac:dyDescent="0.3">
      <c r="A88" s="28">
        <v>87</v>
      </c>
      <c r="B88" s="28" t="s">
        <v>4713</v>
      </c>
      <c r="C88" s="28" t="s">
        <v>4712</v>
      </c>
      <c r="D88" s="28" t="s">
        <v>4711</v>
      </c>
      <c r="E88" s="28" t="s">
        <v>4710</v>
      </c>
      <c r="F88" s="28" t="s">
        <v>1157</v>
      </c>
      <c r="G88" s="28" t="s">
        <v>4709</v>
      </c>
      <c r="H88" s="28" t="s">
        <v>1035</v>
      </c>
      <c r="I88" s="28" t="s">
        <v>3943</v>
      </c>
      <c r="K88" s="28" t="s">
        <v>4708</v>
      </c>
      <c r="L88" s="28" t="s">
        <v>4707</v>
      </c>
      <c r="N88" s="28" t="s">
        <v>4706</v>
      </c>
      <c r="O88" s="28" t="s">
        <v>4705</v>
      </c>
      <c r="P88" s="28" t="s">
        <v>1028</v>
      </c>
      <c r="Q88" s="28" t="s">
        <v>1049</v>
      </c>
      <c r="S88" s="28">
        <v>200</v>
      </c>
      <c r="T88" s="28" t="s">
        <v>1025</v>
      </c>
      <c r="U88" s="28" t="s">
        <v>1076</v>
      </c>
      <c r="V88" s="28" t="s">
        <v>1075</v>
      </c>
      <c r="W88" s="28" t="s">
        <v>4704</v>
      </c>
      <c r="X88" s="29">
        <v>44044</v>
      </c>
      <c r="Y88" s="29">
        <v>45107</v>
      </c>
      <c r="Z88" s="29">
        <v>45657</v>
      </c>
      <c r="AA88" s="29">
        <v>44713</v>
      </c>
      <c r="AC88" s="29">
        <v>44720</v>
      </c>
      <c r="AD88" s="28" t="s">
        <v>4703</v>
      </c>
    </row>
    <row r="89" spans="1:30" hidden="1" x14ac:dyDescent="0.3">
      <c r="A89" s="28">
        <v>88</v>
      </c>
      <c r="B89" s="28" t="s">
        <v>4702</v>
      </c>
      <c r="C89" s="28" t="s">
        <v>4701</v>
      </c>
      <c r="D89" s="28" t="s">
        <v>4700</v>
      </c>
      <c r="E89" s="28" t="s">
        <v>4699</v>
      </c>
      <c r="F89" s="28" t="s">
        <v>1157</v>
      </c>
      <c r="G89" s="28" t="s">
        <v>4698</v>
      </c>
      <c r="H89" s="28" t="s">
        <v>1035</v>
      </c>
      <c r="I89" s="28" t="s">
        <v>3033</v>
      </c>
      <c r="J89" s="28" t="s">
        <v>4697</v>
      </c>
      <c r="K89" s="28" t="s">
        <v>4696</v>
      </c>
      <c r="L89" s="28" t="s">
        <v>4695</v>
      </c>
      <c r="N89" s="28" t="s">
        <v>4694</v>
      </c>
      <c r="O89" s="28" t="s">
        <v>4693</v>
      </c>
      <c r="P89" s="28" t="s">
        <v>1028</v>
      </c>
      <c r="Q89" s="28" t="s">
        <v>1049</v>
      </c>
      <c r="S89" s="28">
        <v>60</v>
      </c>
      <c r="T89" s="28" t="s">
        <v>1025</v>
      </c>
      <c r="U89" s="28" t="s">
        <v>1076</v>
      </c>
      <c r="V89" s="28" t="s">
        <v>1075</v>
      </c>
      <c r="W89" s="28" t="s">
        <v>4692</v>
      </c>
      <c r="X89" s="29">
        <v>44466</v>
      </c>
      <c r="Y89" s="29">
        <v>44621</v>
      </c>
      <c r="Z89" s="29">
        <v>44621</v>
      </c>
      <c r="AA89" s="29">
        <v>44496</v>
      </c>
      <c r="AC89" s="29">
        <v>44607</v>
      </c>
      <c r="AD89" s="28" t="s">
        <v>4691</v>
      </c>
    </row>
    <row r="90" spans="1:30" hidden="1" x14ac:dyDescent="0.3">
      <c r="A90" s="28">
        <v>89</v>
      </c>
      <c r="B90" s="28" t="s">
        <v>4690</v>
      </c>
      <c r="C90" s="28" t="s">
        <v>4689</v>
      </c>
      <c r="D90" s="28" t="s">
        <v>4688</v>
      </c>
      <c r="E90" s="28" t="s">
        <v>4687</v>
      </c>
      <c r="F90" s="28" t="s">
        <v>1118</v>
      </c>
      <c r="G90" s="28" t="s">
        <v>4686</v>
      </c>
      <c r="H90" s="28" t="s">
        <v>1035</v>
      </c>
      <c r="I90" s="28" t="s">
        <v>4685</v>
      </c>
      <c r="J90" s="28" t="s">
        <v>4684</v>
      </c>
      <c r="K90" s="28" t="s">
        <v>4683</v>
      </c>
      <c r="L90" s="28" t="s">
        <v>4682</v>
      </c>
      <c r="N90" s="28" t="s">
        <v>4051</v>
      </c>
      <c r="O90" s="28" t="s">
        <v>4681</v>
      </c>
      <c r="P90" s="28" t="s">
        <v>1028</v>
      </c>
      <c r="Q90" s="28" t="s">
        <v>1049</v>
      </c>
      <c r="R90" s="28" t="s">
        <v>1086</v>
      </c>
      <c r="S90" s="28">
        <v>127</v>
      </c>
      <c r="T90" s="28" t="s">
        <v>1025</v>
      </c>
      <c r="U90" s="28" t="s">
        <v>1024</v>
      </c>
      <c r="V90" s="28" t="s">
        <v>1624</v>
      </c>
      <c r="W90" s="28" t="s">
        <v>4680</v>
      </c>
      <c r="X90" s="28" t="s">
        <v>4679</v>
      </c>
      <c r="Y90" s="28" t="s">
        <v>4678</v>
      </c>
      <c r="Z90" s="28" t="s">
        <v>4677</v>
      </c>
      <c r="AA90" s="29">
        <v>41667</v>
      </c>
      <c r="AC90" s="29">
        <v>45092</v>
      </c>
      <c r="AD90" s="28" t="s">
        <v>4676</v>
      </c>
    </row>
    <row r="91" spans="1:30" hidden="1" x14ac:dyDescent="0.3">
      <c r="A91" s="28">
        <v>90</v>
      </c>
      <c r="B91" s="28" t="s">
        <v>4675</v>
      </c>
      <c r="C91" s="28" t="s">
        <v>4674</v>
      </c>
      <c r="D91" s="28" t="s">
        <v>4673</v>
      </c>
      <c r="F91" s="28" t="s">
        <v>1118</v>
      </c>
      <c r="G91" s="28" t="s">
        <v>4672</v>
      </c>
      <c r="H91" s="28" t="s">
        <v>1035</v>
      </c>
      <c r="I91" s="28" t="s">
        <v>1686</v>
      </c>
      <c r="J91" s="28" t="s">
        <v>4671</v>
      </c>
      <c r="K91" s="28" t="s">
        <v>4670</v>
      </c>
      <c r="N91" s="28" t="s">
        <v>1754</v>
      </c>
      <c r="O91" s="28" t="s">
        <v>1165</v>
      </c>
      <c r="P91" s="28" t="s">
        <v>1028</v>
      </c>
      <c r="Q91" s="28" t="s">
        <v>1027</v>
      </c>
      <c r="S91" s="28">
        <v>50</v>
      </c>
      <c r="T91" s="28" t="s">
        <v>1025</v>
      </c>
      <c r="U91" s="28" t="s">
        <v>1076</v>
      </c>
      <c r="V91" s="28" t="s">
        <v>1075</v>
      </c>
      <c r="W91" s="28" t="s">
        <v>4669</v>
      </c>
      <c r="X91" s="28" t="s">
        <v>2692</v>
      </c>
      <c r="Y91" s="28" t="s">
        <v>4668</v>
      </c>
      <c r="Z91" s="28" t="s">
        <v>4668</v>
      </c>
      <c r="AA91" s="29">
        <v>39945</v>
      </c>
      <c r="AC91" s="29">
        <v>41338</v>
      </c>
      <c r="AD91" s="28" t="s">
        <v>4667</v>
      </c>
    </row>
    <row r="92" spans="1:30" hidden="1" x14ac:dyDescent="0.3">
      <c r="A92" s="28">
        <v>91</v>
      </c>
      <c r="B92" s="28" t="s">
        <v>4666</v>
      </c>
      <c r="C92" s="28" t="s">
        <v>4665</v>
      </c>
      <c r="D92" s="28" t="s">
        <v>4664</v>
      </c>
      <c r="E92" s="28" t="s">
        <v>4657</v>
      </c>
      <c r="F92" s="28" t="s">
        <v>1118</v>
      </c>
      <c r="G92" s="28" t="s">
        <v>4663</v>
      </c>
      <c r="H92" s="28" t="s">
        <v>1035</v>
      </c>
      <c r="I92" s="28" t="s">
        <v>4662</v>
      </c>
      <c r="J92" s="28" t="s">
        <v>4661</v>
      </c>
      <c r="K92" s="28" t="s">
        <v>4660</v>
      </c>
      <c r="N92" s="28" t="s">
        <v>4659</v>
      </c>
      <c r="O92" s="28" t="s">
        <v>4658</v>
      </c>
      <c r="P92" s="28" t="s">
        <v>1028</v>
      </c>
      <c r="Q92" s="28" t="s">
        <v>1049</v>
      </c>
      <c r="S92" s="28">
        <v>229</v>
      </c>
      <c r="T92" s="28" t="s">
        <v>1025</v>
      </c>
      <c r="U92" s="28" t="s">
        <v>1076</v>
      </c>
      <c r="V92" s="28" t="s">
        <v>1075</v>
      </c>
      <c r="W92" s="28" t="s">
        <v>4657</v>
      </c>
      <c r="X92" s="29">
        <v>43101</v>
      </c>
      <c r="Y92" s="29">
        <v>43901</v>
      </c>
      <c r="Z92" s="29">
        <v>44039</v>
      </c>
      <c r="AA92" s="29">
        <v>45336</v>
      </c>
      <c r="AC92" s="29">
        <v>45336</v>
      </c>
      <c r="AD92" s="28" t="s">
        <v>4656</v>
      </c>
    </row>
    <row r="93" spans="1:30" hidden="1" x14ac:dyDescent="0.3">
      <c r="A93" s="28">
        <v>92</v>
      </c>
      <c r="B93" s="28" t="s">
        <v>4655</v>
      </c>
      <c r="C93" s="28" t="s">
        <v>4654</v>
      </c>
      <c r="D93" s="28" t="s">
        <v>4653</v>
      </c>
      <c r="F93" s="28" t="s">
        <v>1037</v>
      </c>
      <c r="G93" s="28" t="s">
        <v>4652</v>
      </c>
      <c r="H93" s="28" t="s">
        <v>1035</v>
      </c>
      <c r="I93" s="28" t="s">
        <v>1413</v>
      </c>
      <c r="J93" s="28" t="s">
        <v>4651</v>
      </c>
      <c r="K93" s="28" t="s">
        <v>4650</v>
      </c>
      <c r="L93" s="28" t="s">
        <v>4649</v>
      </c>
      <c r="N93" s="28" t="s">
        <v>4648</v>
      </c>
      <c r="O93" s="28" t="s">
        <v>4647</v>
      </c>
      <c r="P93" s="28" t="s">
        <v>1028</v>
      </c>
      <c r="Q93" s="28" t="s">
        <v>1049</v>
      </c>
      <c r="S93" s="28">
        <v>3600</v>
      </c>
      <c r="T93" s="28" t="s">
        <v>1025</v>
      </c>
      <c r="U93" s="28" t="s">
        <v>1076</v>
      </c>
      <c r="V93" s="28" t="s">
        <v>1075</v>
      </c>
      <c r="W93" s="28" t="s">
        <v>4646</v>
      </c>
      <c r="X93" s="29">
        <v>45806</v>
      </c>
      <c r="Y93" s="29">
        <v>46295</v>
      </c>
      <c r="Z93" s="29">
        <v>46387</v>
      </c>
      <c r="AA93" s="29">
        <v>45531</v>
      </c>
      <c r="AC93" s="29">
        <v>45903</v>
      </c>
      <c r="AD93" s="28" t="s">
        <v>4645</v>
      </c>
    </row>
    <row r="94" spans="1:30" hidden="1" x14ac:dyDescent="0.3">
      <c r="A94" s="28">
        <v>93</v>
      </c>
      <c r="B94" s="28" t="s">
        <v>4644</v>
      </c>
      <c r="C94" s="28" t="s">
        <v>4643</v>
      </c>
      <c r="D94" s="28" t="s">
        <v>4642</v>
      </c>
      <c r="F94" s="28" t="s">
        <v>1037</v>
      </c>
      <c r="G94" s="28" t="s">
        <v>4641</v>
      </c>
      <c r="H94" s="28" t="s">
        <v>1035</v>
      </c>
      <c r="I94" s="28" t="s">
        <v>4640</v>
      </c>
      <c r="J94" s="28" t="s">
        <v>4639</v>
      </c>
      <c r="K94" s="28" t="s">
        <v>4638</v>
      </c>
      <c r="L94" s="28" t="s">
        <v>4637</v>
      </c>
      <c r="N94" s="28" t="s">
        <v>2670</v>
      </c>
      <c r="P94" s="28" t="s">
        <v>1028</v>
      </c>
      <c r="Q94" s="28" t="s">
        <v>1049</v>
      </c>
      <c r="R94" s="28" t="s">
        <v>1086</v>
      </c>
      <c r="S94" s="28">
        <v>64</v>
      </c>
      <c r="T94" s="28" t="s">
        <v>1025</v>
      </c>
      <c r="U94" s="28" t="s">
        <v>1024</v>
      </c>
      <c r="V94" s="28" t="s">
        <v>1163</v>
      </c>
      <c r="W94" s="28" t="s">
        <v>4636</v>
      </c>
      <c r="X94" s="29">
        <v>44442</v>
      </c>
      <c r="Y94" s="29">
        <v>45528</v>
      </c>
      <c r="Z94" s="29">
        <v>45893</v>
      </c>
      <c r="AA94" s="29">
        <v>44456</v>
      </c>
      <c r="AC94" s="29">
        <v>45378</v>
      </c>
      <c r="AD94" s="28" t="s">
        <v>4635</v>
      </c>
    </row>
    <row r="95" spans="1:30" hidden="1" x14ac:dyDescent="0.3">
      <c r="A95" s="28">
        <v>94</v>
      </c>
      <c r="B95" s="28" t="s">
        <v>4634</v>
      </c>
      <c r="C95" s="28" t="s">
        <v>4633</v>
      </c>
      <c r="D95" s="28" t="s">
        <v>4632</v>
      </c>
      <c r="F95" s="28" t="s">
        <v>1037</v>
      </c>
      <c r="G95" s="28" t="s">
        <v>4631</v>
      </c>
      <c r="H95" s="28" t="s">
        <v>1035</v>
      </c>
      <c r="I95" s="28" t="s">
        <v>3140</v>
      </c>
      <c r="J95" s="28" t="s">
        <v>4630</v>
      </c>
      <c r="K95" s="28" t="s">
        <v>4629</v>
      </c>
      <c r="L95" s="28" t="s">
        <v>4628</v>
      </c>
      <c r="N95" s="28" t="s">
        <v>4627</v>
      </c>
      <c r="P95" s="28" t="s">
        <v>1028</v>
      </c>
      <c r="Q95" s="28" t="s">
        <v>1049</v>
      </c>
      <c r="S95" s="28">
        <v>80</v>
      </c>
      <c r="T95" s="28" t="s">
        <v>1025</v>
      </c>
      <c r="U95" s="28" t="s">
        <v>1076</v>
      </c>
      <c r="V95" s="28" t="s">
        <v>1075</v>
      </c>
      <c r="W95" s="28" t="s">
        <v>4626</v>
      </c>
      <c r="X95" s="29">
        <v>44964</v>
      </c>
      <c r="Y95" s="29">
        <v>46600</v>
      </c>
      <c r="Z95" s="29">
        <v>46600</v>
      </c>
      <c r="AA95" s="29">
        <v>44895</v>
      </c>
      <c r="AC95" s="29">
        <v>45771</v>
      </c>
      <c r="AD95" s="28" t="s">
        <v>4625</v>
      </c>
    </row>
    <row r="96" spans="1:30" hidden="1" x14ac:dyDescent="0.3">
      <c r="A96" s="28">
        <v>95</v>
      </c>
      <c r="B96" s="28" t="s">
        <v>4624</v>
      </c>
      <c r="C96" s="28" t="s">
        <v>4623</v>
      </c>
      <c r="D96" s="28" t="s">
        <v>4622</v>
      </c>
      <c r="F96" s="28" t="s">
        <v>1157</v>
      </c>
      <c r="G96" s="28" t="s">
        <v>4621</v>
      </c>
      <c r="H96" s="28" t="s">
        <v>1035</v>
      </c>
      <c r="I96" s="28" t="s">
        <v>4620</v>
      </c>
      <c r="J96" s="28" t="s">
        <v>4619</v>
      </c>
      <c r="K96" s="28" t="s">
        <v>4618</v>
      </c>
      <c r="L96" s="28" t="s">
        <v>4617</v>
      </c>
      <c r="M96" s="28" t="s">
        <v>4616</v>
      </c>
      <c r="N96" s="28" t="s">
        <v>1394</v>
      </c>
      <c r="O96" s="28" t="s">
        <v>1586</v>
      </c>
      <c r="P96" s="28" t="s">
        <v>1028</v>
      </c>
      <c r="Q96" s="28" t="s">
        <v>1049</v>
      </c>
      <c r="R96" s="28" t="s">
        <v>1048</v>
      </c>
      <c r="S96" s="28">
        <v>10</v>
      </c>
      <c r="T96" s="28" t="s">
        <v>1151</v>
      </c>
      <c r="U96" s="28" t="s">
        <v>1024</v>
      </c>
      <c r="V96" s="28" t="s">
        <v>1163</v>
      </c>
      <c r="W96" s="28" t="s">
        <v>4615</v>
      </c>
      <c r="X96" s="29">
        <v>44586</v>
      </c>
      <c r="Y96" s="29">
        <v>45474</v>
      </c>
      <c r="Z96" s="29">
        <v>45474</v>
      </c>
      <c r="AA96" s="29">
        <v>44491</v>
      </c>
      <c r="AC96" s="29">
        <v>45258</v>
      </c>
      <c r="AD96" s="28" t="s">
        <v>2104</v>
      </c>
    </row>
    <row r="97" spans="1:30" hidden="1" x14ac:dyDescent="0.3">
      <c r="A97" s="28">
        <v>96</v>
      </c>
      <c r="B97" s="28" t="s">
        <v>4614</v>
      </c>
      <c r="C97" s="28" t="s">
        <v>4613</v>
      </c>
      <c r="D97" s="28" t="s">
        <v>4612</v>
      </c>
      <c r="E97" s="28" t="s">
        <v>4605</v>
      </c>
      <c r="F97" s="28" t="s">
        <v>1157</v>
      </c>
      <c r="G97" s="28" t="s">
        <v>4611</v>
      </c>
      <c r="H97" s="28" t="s">
        <v>1035</v>
      </c>
      <c r="I97" s="28" t="s">
        <v>1686</v>
      </c>
      <c r="J97" s="28" t="s">
        <v>4610</v>
      </c>
      <c r="K97" s="28" t="s">
        <v>4609</v>
      </c>
      <c r="L97" s="28" t="s">
        <v>4608</v>
      </c>
      <c r="N97" s="28" t="s">
        <v>4607</v>
      </c>
      <c r="O97" s="28" t="s">
        <v>4606</v>
      </c>
      <c r="P97" s="28" t="s">
        <v>1028</v>
      </c>
      <c r="Q97" s="28" t="s">
        <v>1049</v>
      </c>
      <c r="S97" s="28">
        <v>30</v>
      </c>
      <c r="T97" s="28" t="s">
        <v>1025</v>
      </c>
      <c r="U97" s="28" t="s">
        <v>1076</v>
      </c>
      <c r="V97" s="28" t="s">
        <v>1075</v>
      </c>
      <c r="W97" s="28" t="s">
        <v>4605</v>
      </c>
      <c r="X97" s="29">
        <v>43497</v>
      </c>
      <c r="Y97" s="29">
        <v>44197</v>
      </c>
      <c r="Z97" s="29">
        <v>44562</v>
      </c>
      <c r="AA97" s="29">
        <v>43494</v>
      </c>
      <c r="AC97" s="29">
        <v>43494</v>
      </c>
    </row>
    <row r="98" spans="1:30" hidden="1" x14ac:dyDescent="0.3">
      <c r="A98" s="28">
        <v>97</v>
      </c>
      <c r="B98" s="28" t="s">
        <v>4604</v>
      </c>
      <c r="C98" s="28" t="s">
        <v>4603</v>
      </c>
      <c r="D98" s="28" t="s">
        <v>4602</v>
      </c>
      <c r="F98" s="28" t="s">
        <v>1037</v>
      </c>
      <c r="G98" s="28" t="s">
        <v>4601</v>
      </c>
      <c r="H98" s="28" t="s">
        <v>1035</v>
      </c>
      <c r="I98" s="28" t="s">
        <v>4600</v>
      </c>
      <c r="J98" s="28" t="s">
        <v>4599</v>
      </c>
      <c r="K98" s="28" t="s">
        <v>4598</v>
      </c>
      <c r="L98" s="28" t="s">
        <v>4597</v>
      </c>
      <c r="M98" s="28" t="s">
        <v>4596</v>
      </c>
      <c r="N98" s="28" t="s">
        <v>4322</v>
      </c>
      <c r="P98" s="28" t="s">
        <v>1028</v>
      </c>
      <c r="Q98" s="28" t="s">
        <v>1049</v>
      </c>
      <c r="R98" s="28" t="s">
        <v>1125</v>
      </c>
      <c r="S98" s="28">
        <v>56</v>
      </c>
      <c r="T98" s="28" t="s">
        <v>1025</v>
      </c>
      <c r="U98" s="28" t="s">
        <v>1024</v>
      </c>
      <c r="V98" s="28" t="s">
        <v>1624</v>
      </c>
      <c r="W98" s="28" t="s">
        <v>4595</v>
      </c>
      <c r="X98" s="29">
        <v>46042</v>
      </c>
      <c r="Y98" s="29">
        <v>46588</v>
      </c>
      <c r="Z98" s="29">
        <v>46588</v>
      </c>
      <c r="AA98" s="29">
        <v>46066</v>
      </c>
      <c r="AC98" s="29">
        <v>46066</v>
      </c>
      <c r="AD98" s="28" t="s">
        <v>4594</v>
      </c>
    </row>
    <row r="99" spans="1:30" hidden="1" x14ac:dyDescent="0.3">
      <c r="A99" s="28">
        <v>98</v>
      </c>
      <c r="B99" s="28" t="s">
        <v>4593</v>
      </c>
      <c r="C99" s="28" t="s">
        <v>4592</v>
      </c>
      <c r="D99" s="28" t="s">
        <v>4591</v>
      </c>
      <c r="F99" s="28" t="s">
        <v>1037</v>
      </c>
      <c r="G99" s="28" t="s">
        <v>4590</v>
      </c>
      <c r="H99" s="28" t="s">
        <v>1035</v>
      </c>
      <c r="I99" s="28" t="s">
        <v>4589</v>
      </c>
      <c r="J99" s="28" t="s">
        <v>4588</v>
      </c>
      <c r="K99" s="28" t="s">
        <v>4587</v>
      </c>
      <c r="L99" s="28" t="s">
        <v>4586</v>
      </c>
      <c r="N99" s="28" t="s">
        <v>1111</v>
      </c>
      <c r="P99" s="28" t="s">
        <v>1028</v>
      </c>
      <c r="Q99" s="28" t="s">
        <v>1049</v>
      </c>
      <c r="R99" s="28" t="s">
        <v>1164</v>
      </c>
      <c r="S99" s="28">
        <v>35</v>
      </c>
      <c r="T99" s="28" t="s">
        <v>1025</v>
      </c>
      <c r="U99" s="28" t="s">
        <v>1024</v>
      </c>
      <c r="V99" s="28" t="s">
        <v>1163</v>
      </c>
      <c r="W99" s="28" t="s">
        <v>4585</v>
      </c>
      <c r="X99" s="29">
        <v>46082</v>
      </c>
      <c r="Y99" s="29">
        <v>46661</v>
      </c>
      <c r="Z99" s="29">
        <v>47027</v>
      </c>
      <c r="AA99" s="29">
        <v>45939</v>
      </c>
      <c r="AC99" s="29">
        <v>46059</v>
      </c>
      <c r="AD99" s="28" t="s">
        <v>1108</v>
      </c>
    </row>
    <row r="100" spans="1:30" hidden="1" x14ac:dyDescent="0.3">
      <c r="A100" s="28">
        <v>99</v>
      </c>
      <c r="B100" s="28" t="s">
        <v>4584</v>
      </c>
      <c r="C100" s="28" t="s">
        <v>4583</v>
      </c>
      <c r="D100" s="28" t="s">
        <v>4582</v>
      </c>
      <c r="E100" s="28" t="s">
        <v>4581</v>
      </c>
      <c r="F100" s="28" t="s">
        <v>1118</v>
      </c>
      <c r="G100" s="28" t="s">
        <v>4580</v>
      </c>
      <c r="H100" s="28" t="s">
        <v>1035</v>
      </c>
      <c r="I100" s="28" t="s">
        <v>1686</v>
      </c>
      <c r="J100" s="28" t="s">
        <v>4579</v>
      </c>
      <c r="K100" s="28" t="s">
        <v>4578</v>
      </c>
      <c r="L100" s="28" t="s">
        <v>4577</v>
      </c>
      <c r="N100" s="28" t="s">
        <v>4083</v>
      </c>
      <c r="P100" s="28" t="s">
        <v>1028</v>
      </c>
      <c r="Q100" s="28" t="s">
        <v>1049</v>
      </c>
      <c r="R100" s="28" t="s">
        <v>1125</v>
      </c>
      <c r="S100" s="28">
        <v>15</v>
      </c>
      <c r="T100" s="28" t="s">
        <v>1025</v>
      </c>
      <c r="U100" s="28" t="s">
        <v>1024</v>
      </c>
      <c r="V100" s="28" t="s">
        <v>2971</v>
      </c>
      <c r="W100" s="28" t="s">
        <v>4576</v>
      </c>
      <c r="X100" s="29">
        <v>42950</v>
      </c>
      <c r="Y100" s="29">
        <v>44469</v>
      </c>
      <c r="Z100" s="29">
        <v>44469</v>
      </c>
      <c r="AA100" s="29">
        <v>42900</v>
      </c>
      <c r="AC100" s="29">
        <v>44518</v>
      </c>
      <c r="AD100" s="28" t="s">
        <v>4575</v>
      </c>
    </row>
    <row r="101" spans="1:30" hidden="1" x14ac:dyDescent="0.3">
      <c r="A101" s="28">
        <v>100</v>
      </c>
      <c r="B101" s="28" t="s">
        <v>4574</v>
      </c>
      <c r="C101" s="28" t="s">
        <v>4573</v>
      </c>
      <c r="D101" s="28" t="s">
        <v>4572</v>
      </c>
      <c r="E101" s="28" t="s">
        <v>4568</v>
      </c>
      <c r="F101" s="28" t="s">
        <v>1118</v>
      </c>
      <c r="G101" s="28" t="s">
        <v>4571</v>
      </c>
      <c r="H101" s="28" t="s">
        <v>1035</v>
      </c>
      <c r="I101" s="28" t="s">
        <v>1686</v>
      </c>
      <c r="K101" s="28" t="s">
        <v>4570</v>
      </c>
      <c r="N101" s="28" t="s">
        <v>4569</v>
      </c>
      <c r="P101" s="28" t="s">
        <v>1028</v>
      </c>
      <c r="Q101" s="28" t="s">
        <v>1049</v>
      </c>
      <c r="S101" s="28">
        <v>100</v>
      </c>
      <c r="T101" s="28" t="s">
        <v>1025</v>
      </c>
      <c r="U101" s="28" t="s">
        <v>1076</v>
      </c>
      <c r="V101" s="28" t="s">
        <v>1075</v>
      </c>
      <c r="W101" s="28" t="s">
        <v>4568</v>
      </c>
      <c r="X101" s="29">
        <v>43130</v>
      </c>
      <c r="Y101" s="29">
        <v>44160</v>
      </c>
      <c r="Z101" s="29">
        <v>44160</v>
      </c>
      <c r="AA101" s="29">
        <v>43307</v>
      </c>
      <c r="AC101" s="29">
        <v>44340</v>
      </c>
      <c r="AD101" s="28" t="s">
        <v>4567</v>
      </c>
    </row>
    <row r="102" spans="1:30" hidden="1" x14ac:dyDescent="0.3">
      <c r="A102" s="28">
        <v>101</v>
      </c>
      <c r="B102" s="28" t="s">
        <v>4566</v>
      </c>
      <c r="C102" s="28" t="s">
        <v>4565</v>
      </c>
      <c r="D102" s="28" t="s">
        <v>4564</v>
      </c>
      <c r="E102" s="28" t="s">
        <v>4563</v>
      </c>
      <c r="F102" s="28" t="s">
        <v>1094</v>
      </c>
      <c r="G102" s="28" t="s">
        <v>4562</v>
      </c>
      <c r="H102" s="28" t="s">
        <v>1035</v>
      </c>
      <c r="I102" s="28" t="s">
        <v>4561</v>
      </c>
      <c r="J102" s="28" t="s">
        <v>4560</v>
      </c>
      <c r="K102" s="28" t="s">
        <v>4559</v>
      </c>
      <c r="L102" s="28" t="s">
        <v>4558</v>
      </c>
      <c r="M102" s="28" t="s">
        <v>4557</v>
      </c>
      <c r="N102" s="28" t="s">
        <v>4556</v>
      </c>
      <c r="O102" s="28" t="s">
        <v>4555</v>
      </c>
      <c r="P102" s="28" t="s">
        <v>1028</v>
      </c>
      <c r="Q102" s="28" t="s">
        <v>1049</v>
      </c>
      <c r="R102" s="28" t="s">
        <v>1164</v>
      </c>
      <c r="S102" s="28">
        <v>38</v>
      </c>
      <c r="T102" s="28" t="s">
        <v>1025</v>
      </c>
      <c r="U102" s="28" t="s">
        <v>1024</v>
      </c>
      <c r="V102" s="28" t="s">
        <v>1163</v>
      </c>
      <c r="W102" s="28" t="s">
        <v>4554</v>
      </c>
      <c r="X102" s="28" t="s">
        <v>4553</v>
      </c>
      <c r="Y102" s="28" t="s">
        <v>4552</v>
      </c>
      <c r="Z102" s="28" t="s">
        <v>4552</v>
      </c>
      <c r="AA102" s="29">
        <v>45903</v>
      </c>
      <c r="AC102" s="29">
        <v>45903</v>
      </c>
    </row>
    <row r="103" spans="1:30" hidden="1" x14ac:dyDescent="0.3">
      <c r="A103" s="28">
        <v>102</v>
      </c>
      <c r="B103" s="28" t="s">
        <v>4551</v>
      </c>
      <c r="C103" s="28" t="s">
        <v>4550</v>
      </c>
      <c r="D103" s="28" t="s">
        <v>4549</v>
      </c>
      <c r="E103" s="28" t="s">
        <v>4548</v>
      </c>
      <c r="F103" s="28" t="s">
        <v>1037</v>
      </c>
      <c r="G103" s="28" t="s">
        <v>4547</v>
      </c>
      <c r="H103" s="28" t="s">
        <v>1035</v>
      </c>
      <c r="I103" s="28" t="s">
        <v>2494</v>
      </c>
      <c r="J103" s="28" t="s">
        <v>4546</v>
      </c>
      <c r="K103" s="28" t="s">
        <v>4545</v>
      </c>
      <c r="L103" s="28" t="s">
        <v>4544</v>
      </c>
      <c r="N103" s="28" t="s">
        <v>4543</v>
      </c>
      <c r="O103" s="28" t="s">
        <v>4542</v>
      </c>
      <c r="P103" s="28" t="s">
        <v>1028</v>
      </c>
      <c r="Q103" s="28" t="s">
        <v>1049</v>
      </c>
      <c r="R103" s="28" t="s">
        <v>1164</v>
      </c>
      <c r="S103" s="28">
        <v>43</v>
      </c>
      <c r="T103" s="28" t="s">
        <v>1025</v>
      </c>
      <c r="U103" s="28" t="s">
        <v>1024</v>
      </c>
      <c r="V103" s="28" t="s">
        <v>4541</v>
      </c>
      <c r="W103" s="28" t="s">
        <v>4540</v>
      </c>
      <c r="X103" s="29">
        <v>45300</v>
      </c>
      <c r="Y103" s="28" t="s">
        <v>4539</v>
      </c>
      <c r="Z103" s="28" t="s">
        <v>1285</v>
      </c>
      <c r="AA103" s="29">
        <v>45110</v>
      </c>
      <c r="AC103" s="29">
        <v>45713</v>
      </c>
      <c r="AD103" s="28" t="s">
        <v>4538</v>
      </c>
    </row>
    <row r="104" spans="1:30" hidden="1" x14ac:dyDescent="0.3">
      <c r="A104" s="28">
        <v>103</v>
      </c>
      <c r="B104" s="28" t="s">
        <v>4537</v>
      </c>
      <c r="C104" s="28" t="s">
        <v>4536</v>
      </c>
      <c r="D104" s="28" t="s">
        <v>4535</v>
      </c>
      <c r="F104" s="28" t="s">
        <v>1157</v>
      </c>
      <c r="G104" s="28" t="s">
        <v>4534</v>
      </c>
      <c r="H104" s="28" t="s">
        <v>1035</v>
      </c>
      <c r="I104" s="28" t="s">
        <v>2151</v>
      </c>
      <c r="J104" s="28" t="s">
        <v>4533</v>
      </c>
      <c r="K104" s="28" t="s">
        <v>4532</v>
      </c>
      <c r="N104" s="28" t="s">
        <v>2765</v>
      </c>
      <c r="P104" s="28" t="s">
        <v>1028</v>
      </c>
      <c r="Q104" s="28" t="s">
        <v>1049</v>
      </c>
      <c r="R104" s="28" t="s">
        <v>1048</v>
      </c>
      <c r="S104" s="28">
        <v>24</v>
      </c>
      <c r="T104" s="28" t="s">
        <v>1025</v>
      </c>
      <c r="U104" s="28" t="s">
        <v>1024</v>
      </c>
      <c r="V104" s="28" t="s">
        <v>1163</v>
      </c>
      <c r="W104" s="28" t="s">
        <v>4531</v>
      </c>
      <c r="X104" s="29">
        <v>44305</v>
      </c>
      <c r="Y104" s="28" t="s">
        <v>1406</v>
      </c>
      <c r="Z104" s="28" t="s">
        <v>3823</v>
      </c>
      <c r="AA104" s="29">
        <v>43867</v>
      </c>
      <c r="AC104" s="29">
        <v>44727</v>
      </c>
      <c r="AD104" s="28" t="s">
        <v>4530</v>
      </c>
    </row>
    <row r="105" spans="1:30" hidden="1" x14ac:dyDescent="0.3">
      <c r="A105" s="28">
        <v>104</v>
      </c>
      <c r="B105" s="28" t="s">
        <v>4529</v>
      </c>
      <c r="C105" s="28" t="s">
        <v>4528</v>
      </c>
      <c r="D105" s="28" t="s">
        <v>4527</v>
      </c>
      <c r="E105" s="28" t="s">
        <v>4526</v>
      </c>
      <c r="F105" s="28" t="s">
        <v>1094</v>
      </c>
      <c r="G105" s="28" t="s">
        <v>4525</v>
      </c>
      <c r="H105" s="28" t="s">
        <v>1035</v>
      </c>
      <c r="I105" s="28" t="s">
        <v>4524</v>
      </c>
      <c r="J105" s="28" t="s">
        <v>4523</v>
      </c>
      <c r="K105" s="28" t="s">
        <v>4522</v>
      </c>
      <c r="L105" s="28" t="s">
        <v>4521</v>
      </c>
      <c r="N105" s="28" t="s">
        <v>4520</v>
      </c>
      <c r="O105" s="28" t="s">
        <v>4519</v>
      </c>
      <c r="P105" s="28" t="s">
        <v>1028</v>
      </c>
      <c r="Q105" s="28" t="s">
        <v>1049</v>
      </c>
      <c r="R105" s="28" t="s">
        <v>1125</v>
      </c>
      <c r="S105" s="28">
        <v>64</v>
      </c>
      <c r="T105" s="28" t="s">
        <v>1151</v>
      </c>
      <c r="U105" s="28" t="s">
        <v>1024</v>
      </c>
      <c r="V105" s="28" t="s">
        <v>1163</v>
      </c>
      <c r="W105" s="28" t="s">
        <v>4518</v>
      </c>
      <c r="X105" s="28" t="s">
        <v>3072</v>
      </c>
      <c r="Y105" s="28" t="s">
        <v>1176</v>
      </c>
      <c r="Z105" s="28" t="s">
        <v>2774</v>
      </c>
      <c r="AA105" s="29">
        <v>44628</v>
      </c>
      <c r="AC105" s="29">
        <v>44628</v>
      </c>
      <c r="AD105" s="28" t="s">
        <v>4517</v>
      </c>
    </row>
    <row r="106" spans="1:30" hidden="1" x14ac:dyDescent="0.3">
      <c r="A106" s="28">
        <v>105</v>
      </c>
      <c r="B106" s="28" t="s">
        <v>4516</v>
      </c>
      <c r="C106" s="28" t="s">
        <v>4515</v>
      </c>
      <c r="D106" s="28" t="s">
        <v>4514</v>
      </c>
      <c r="F106" s="28" t="s">
        <v>1157</v>
      </c>
      <c r="G106" s="28" t="s">
        <v>4513</v>
      </c>
      <c r="H106" s="28" t="s">
        <v>1035</v>
      </c>
      <c r="I106" s="28" t="s">
        <v>2911</v>
      </c>
      <c r="J106" s="28" t="s">
        <v>4512</v>
      </c>
      <c r="K106" s="28" t="s">
        <v>4511</v>
      </c>
      <c r="L106" s="28" t="s">
        <v>4510</v>
      </c>
      <c r="N106" s="28" t="s">
        <v>4509</v>
      </c>
      <c r="P106" s="28" t="s">
        <v>1028</v>
      </c>
      <c r="Q106" s="28" t="s">
        <v>1049</v>
      </c>
      <c r="R106" s="28" t="s">
        <v>1125</v>
      </c>
      <c r="S106" s="28">
        <v>102</v>
      </c>
      <c r="T106" s="28" t="s">
        <v>1025</v>
      </c>
      <c r="U106" s="28" t="s">
        <v>1024</v>
      </c>
      <c r="V106" s="28" t="s">
        <v>1150</v>
      </c>
      <c r="W106" s="28" t="s">
        <v>4508</v>
      </c>
      <c r="X106" s="29">
        <v>44136</v>
      </c>
      <c r="Y106" s="29">
        <v>44501</v>
      </c>
      <c r="Z106" s="29">
        <v>44866</v>
      </c>
      <c r="AA106" s="29">
        <v>44154</v>
      </c>
      <c r="AC106" s="29">
        <v>44154</v>
      </c>
      <c r="AD106" s="28" t="s">
        <v>4507</v>
      </c>
    </row>
    <row r="107" spans="1:30" hidden="1" x14ac:dyDescent="0.3">
      <c r="A107" s="28">
        <v>106</v>
      </c>
      <c r="B107" s="28" t="s">
        <v>4506</v>
      </c>
      <c r="C107" s="28" t="s">
        <v>4505</v>
      </c>
      <c r="D107" s="28" t="s">
        <v>4504</v>
      </c>
      <c r="E107" s="28" t="s">
        <v>4503</v>
      </c>
      <c r="F107" s="28" t="s">
        <v>1118</v>
      </c>
      <c r="G107" s="28" t="s">
        <v>4502</v>
      </c>
      <c r="H107" s="28" t="s">
        <v>1035</v>
      </c>
      <c r="I107" s="28" t="s">
        <v>1686</v>
      </c>
      <c r="J107" s="28" t="s">
        <v>4501</v>
      </c>
      <c r="K107" s="28" t="s">
        <v>4500</v>
      </c>
      <c r="L107" s="28" t="s">
        <v>4499</v>
      </c>
      <c r="M107" s="28" t="s">
        <v>4498</v>
      </c>
      <c r="N107" s="28" t="s">
        <v>2611</v>
      </c>
      <c r="O107" s="28" t="s">
        <v>4497</v>
      </c>
      <c r="P107" s="28" t="s">
        <v>1028</v>
      </c>
      <c r="Q107" s="28" t="s">
        <v>1049</v>
      </c>
      <c r="R107" s="28" t="s">
        <v>1125</v>
      </c>
      <c r="S107" s="28">
        <v>47</v>
      </c>
      <c r="T107" s="28" t="s">
        <v>1025</v>
      </c>
      <c r="U107" s="28" t="s">
        <v>1024</v>
      </c>
      <c r="V107" s="28" t="s">
        <v>2172</v>
      </c>
      <c r="W107" s="28" t="s">
        <v>4496</v>
      </c>
      <c r="X107" s="28" t="s">
        <v>4495</v>
      </c>
      <c r="Y107" s="28" t="s">
        <v>1494</v>
      </c>
      <c r="Z107" s="28" t="s">
        <v>1494</v>
      </c>
      <c r="AA107" s="29">
        <v>41598</v>
      </c>
      <c r="AC107" s="29">
        <v>43278</v>
      </c>
      <c r="AD107" s="28" t="s">
        <v>4494</v>
      </c>
    </row>
    <row r="108" spans="1:30" hidden="1" x14ac:dyDescent="0.3">
      <c r="A108" s="28">
        <v>107</v>
      </c>
      <c r="B108" s="28" t="s">
        <v>4493</v>
      </c>
      <c r="C108" s="28" t="s">
        <v>4492</v>
      </c>
      <c r="D108" s="28" t="s">
        <v>4491</v>
      </c>
      <c r="E108" s="28" t="s">
        <v>4490</v>
      </c>
      <c r="F108" s="28" t="s">
        <v>1118</v>
      </c>
      <c r="G108" s="28" t="s">
        <v>4489</v>
      </c>
      <c r="H108" s="28" t="s">
        <v>1035</v>
      </c>
      <c r="I108" s="28" t="s">
        <v>4488</v>
      </c>
      <c r="J108" s="28" t="s">
        <v>4487</v>
      </c>
      <c r="K108" s="28" t="s">
        <v>4486</v>
      </c>
      <c r="L108" s="28" t="s">
        <v>4485</v>
      </c>
      <c r="N108" s="28" t="s">
        <v>3671</v>
      </c>
      <c r="P108" s="28" t="s">
        <v>1028</v>
      </c>
      <c r="Q108" s="28" t="s">
        <v>1049</v>
      </c>
      <c r="R108" s="28" t="s">
        <v>1125</v>
      </c>
      <c r="S108" s="28">
        <v>274</v>
      </c>
      <c r="T108" s="28" t="s">
        <v>1025</v>
      </c>
      <c r="U108" s="28" t="s">
        <v>1024</v>
      </c>
      <c r="V108" s="28" t="s">
        <v>1681</v>
      </c>
      <c r="W108" s="28" t="s">
        <v>4484</v>
      </c>
      <c r="X108" s="28" t="s">
        <v>1788</v>
      </c>
      <c r="Y108" s="28" t="s">
        <v>1494</v>
      </c>
      <c r="Z108" s="28" t="s">
        <v>1494</v>
      </c>
      <c r="AA108" s="29">
        <v>41177</v>
      </c>
      <c r="AC108" s="29">
        <v>43326</v>
      </c>
      <c r="AD108" s="28" t="s">
        <v>4483</v>
      </c>
    </row>
    <row r="109" spans="1:30" hidden="1" x14ac:dyDescent="0.3">
      <c r="A109" s="28">
        <v>108</v>
      </c>
      <c r="B109" s="28" t="s">
        <v>4482</v>
      </c>
      <c r="C109" s="28" t="s">
        <v>4481</v>
      </c>
      <c r="D109" s="28" t="s">
        <v>4480</v>
      </c>
      <c r="F109" s="28" t="s">
        <v>1157</v>
      </c>
      <c r="G109" s="28" t="s">
        <v>4479</v>
      </c>
      <c r="H109" s="28" t="s">
        <v>1035</v>
      </c>
      <c r="I109" s="28" t="s">
        <v>4478</v>
      </c>
      <c r="J109" s="28" t="s">
        <v>4477</v>
      </c>
      <c r="K109" s="28" t="s">
        <v>4476</v>
      </c>
      <c r="L109" s="28" t="s">
        <v>4475</v>
      </c>
      <c r="M109" s="28" t="s">
        <v>4474</v>
      </c>
      <c r="N109" s="28" t="s">
        <v>4473</v>
      </c>
      <c r="O109" s="28" t="s">
        <v>4472</v>
      </c>
      <c r="P109" s="28" t="s">
        <v>1028</v>
      </c>
      <c r="Q109" s="28" t="s">
        <v>1027</v>
      </c>
      <c r="R109" s="28" t="s">
        <v>1125</v>
      </c>
      <c r="S109" s="28">
        <v>2500</v>
      </c>
      <c r="T109" s="28" t="s">
        <v>1025</v>
      </c>
      <c r="U109" s="28" t="s">
        <v>1024</v>
      </c>
      <c r="V109" s="28" t="s">
        <v>3283</v>
      </c>
      <c r="W109" s="28" t="s">
        <v>4471</v>
      </c>
      <c r="X109" s="29">
        <v>43067</v>
      </c>
      <c r="Y109" s="29">
        <v>46022</v>
      </c>
      <c r="Z109" s="29">
        <v>46022</v>
      </c>
      <c r="AA109" s="29">
        <v>43782</v>
      </c>
      <c r="AC109" s="29">
        <v>45330</v>
      </c>
      <c r="AD109" s="28" t="s">
        <v>4470</v>
      </c>
    </row>
    <row r="110" spans="1:30" hidden="1" x14ac:dyDescent="0.3">
      <c r="A110" s="28">
        <v>109</v>
      </c>
      <c r="B110" s="28" t="s">
        <v>4469</v>
      </c>
      <c r="C110" s="28" t="s">
        <v>4468</v>
      </c>
      <c r="D110" s="28" t="s">
        <v>4467</v>
      </c>
      <c r="E110" s="28" t="s">
        <v>4466</v>
      </c>
      <c r="F110" s="28" t="s">
        <v>1118</v>
      </c>
      <c r="G110" s="28" t="s">
        <v>4465</v>
      </c>
      <c r="H110" s="28" t="s">
        <v>1035</v>
      </c>
      <c r="I110" s="28" t="s">
        <v>1503</v>
      </c>
      <c r="J110" s="28" t="s">
        <v>4464</v>
      </c>
      <c r="K110" s="28" t="s">
        <v>4463</v>
      </c>
      <c r="L110" s="28" t="s">
        <v>4462</v>
      </c>
      <c r="N110" s="28" t="s">
        <v>4461</v>
      </c>
      <c r="O110" s="28" t="s">
        <v>2280</v>
      </c>
      <c r="P110" s="28" t="s">
        <v>1028</v>
      </c>
      <c r="Q110" s="28" t="s">
        <v>1049</v>
      </c>
      <c r="S110" s="28">
        <v>469</v>
      </c>
      <c r="T110" s="28" t="s">
        <v>1025</v>
      </c>
      <c r="U110" s="28" t="s">
        <v>1076</v>
      </c>
      <c r="V110" s="28" t="s">
        <v>1075</v>
      </c>
      <c r="W110" s="28" t="s">
        <v>4460</v>
      </c>
      <c r="X110" s="29">
        <v>43762</v>
      </c>
      <c r="Y110" s="29">
        <v>45107</v>
      </c>
      <c r="Z110" s="29">
        <v>45107</v>
      </c>
      <c r="AA110" s="29">
        <v>43746</v>
      </c>
      <c r="AC110" s="29">
        <v>45358</v>
      </c>
      <c r="AD110" s="28" t="s">
        <v>4459</v>
      </c>
    </row>
    <row r="111" spans="1:30" hidden="1" x14ac:dyDescent="0.3">
      <c r="A111" s="28">
        <v>110</v>
      </c>
      <c r="B111" s="28" t="s">
        <v>4458</v>
      </c>
      <c r="C111" s="28" t="s">
        <v>4457</v>
      </c>
      <c r="D111" s="28" t="s">
        <v>4456</v>
      </c>
      <c r="E111" s="28" t="s">
        <v>4455</v>
      </c>
      <c r="F111" s="28" t="s">
        <v>1037</v>
      </c>
      <c r="G111" s="28" t="s">
        <v>4454</v>
      </c>
      <c r="H111" s="28" t="s">
        <v>1035</v>
      </c>
      <c r="I111" s="28" t="s">
        <v>2098</v>
      </c>
      <c r="J111" s="28" t="s">
        <v>4453</v>
      </c>
      <c r="K111" s="28" t="s">
        <v>4452</v>
      </c>
      <c r="L111" s="28" t="s">
        <v>4451</v>
      </c>
      <c r="N111" s="28" t="s">
        <v>4205</v>
      </c>
      <c r="O111" s="28" t="s">
        <v>2407</v>
      </c>
      <c r="P111" s="28" t="s">
        <v>1028</v>
      </c>
      <c r="Q111" s="28" t="s">
        <v>1049</v>
      </c>
      <c r="R111" s="28" t="s">
        <v>1125</v>
      </c>
      <c r="S111" s="28">
        <v>856</v>
      </c>
      <c r="T111" s="28" t="s">
        <v>1025</v>
      </c>
      <c r="U111" s="28" t="s">
        <v>1024</v>
      </c>
      <c r="V111" s="28" t="s">
        <v>1624</v>
      </c>
      <c r="W111" s="28" t="s">
        <v>4450</v>
      </c>
      <c r="X111" s="29">
        <v>45809</v>
      </c>
      <c r="Y111" s="29">
        <v>46905</v>
      </c>
      <c r="Z111" s="29">
        <v>47635</v>
      </c>
      <c r="AA111" s="29">
        <v>45788</v>
      </c>
      <c r="AC111" s="29">
        <v>45853</v>
      </c>
      <c r="AD111" s="28" t="s">
        <v>4449</v>
      </c>
    </row>
    <row r="112" spans="1:30" hidden="1" x14ac:dyDescent="0.3">
      <c r="A112" s="28">
        <v>111</v>
      </c>
      <c r="B112" s="28" t="s">
        <v>4448</v>
      </c>
      <c r="C112" s="28" t="s">
        <v>4447</v>
      </c>
      <c r="D112" s="28" t="s">
        <v>4446</v>
      </c>
      <c r="F112" s="28" t="s">
        <v>1037</v>
      </c>
      <c r="G112" s="28" t="s">
        <v>4445</v>
      </c>
      <c r="H112" s="28" t="s">
        <v>1035</v>
      </c>
      <c r="I112" s="28" t="s">
        <v>4444</v>
      </c>
      <c r="K112" s="28" t="s">
        <v>4443</v>
      </c>
      <c r="N112" s="28" t="s">
        <v>4442</v>
      </c>
      <c r="O112" s="28" t="s">
        <v>1165</v>
      </c>
      <c r="P112" s="28" t="s">
        <v>1028</v>
      </c>
      <c r="Q112" s="28" t="s">
        <v>1049</v>
      </c>
      <c r="S112" s="28">
        <v>5000</v>
      </c>
      <c r="T112" s="28" t="s">
        <v>1025</v>
      </c>
      <c r="U112" s="28" t="s">
        <v>1076</v>
      </c>
      <c r="V112" s="28" t="s">
        <v>1075</v>
      </c>
      <c r="W112" s="28" t="s">
        <v>4441</v>
      </c>
      <c r="X112" s="28" t="s">
        <v>3735</v>
      </c>
      <c r="Y112" s="28" t="s">
        <v>4440</v>
      </c>
      <c r="Z112" s="28" t="s">
        <v>4440</v>
      </c>
      <c r="AA112" s="29">
        <v>39945</v>
      </c>
      <c r="AC112" s="29">
        <v>46086</v>
      </c>
      <c r="AD112" s="28" t="s">
        <v>4439</v>
      </c>
    </row>
    <row r="113" spans="1:30" hidden="1" x14ac:dyDescent="0.3">
      <c r="A113" s="28">
        <v>112</v>
      </c>
      <c r="B113" s="28" t="s">
        <v>4438</v>
      </c>
      <c r="C113" s="28" t="s">
        <v>4437</v>
      </c>
      <c r="D113" s="28" t="s">
        <v>4436</v>
      </c>
      <c r="E113" s="28" t="s">
        <v>4435</v>
      </c>
      <c r="F113" s="28" t="s">
        <v>1145</v>
      </c>
      <c r="G113" s="28" t="s">
        <v>4434</v>
      </c>
      <c r="H113" s="28" t="s">
        <v>1035</v>
      </c>
      <c r="I113" s="28" t="s">
        <v>4433</v>
      </c>
      <c r="J113" s="28" t="s">
        <v>4432</v>
      </c>
      <c r="K113" s="28" t="s">
        <v>4431</v>
      </c>
      <c r="N113" s="28" t="s">
        <v>3358</v>
      </c>
      <c r="O113" s="28" t="s">
        <v>4430</v>
      </c>
      <c r="P113" s="28" t="s">
        <v>1028</v>
      </c>
      <c r="Q113" s="28" t="s">
        <v>1049</v>
      </c>
      <c r="S113" s="28">
        <v>400</v>
      </c>
      <c r="T113" s="28" t="s">
        <v>1025</v>
      </c>
      <c r="U113" s="28" t="s">
        <v>1076</v>
      </c>
      <c r="V113" s="28" t="s">
        <v>1075</v>
      </c>
      <c r="W113" s="28" t="s">
        <v>4429</v>
      </c>
      <c r="X113" s="29">
        <v>45300</v>
      </c>
      <c r="Y113" s="28" t="s">
        <v>4428</v>
      </c>
      <c r="Z113" s="28" t="s">
        <v>1137</v>
      </c>
      <c r="AA113" s="29">
        <v>45982</v>
      </c>
      <c r="AC113" s="29">
        <v>45982</v>
      </c>
      <c r="AD113" s="28" t="s">
        <v>4427</v>
      </c>
    </row>
    <row r="114" spans="1:30" hidden="1" x14ac:dyDescent="0.3">
      <c r="A114" s="28">
        <v>113</v>
      </c>
      <c r="B114" s="28" t="s">
        <v>4426</v>
      </c>
      <c r="C114" s="28" t="s">
        <v>4425</v>
      </c>
      <c r="D114" s="28" t="s">
        <v>4424</v>
      </c>
      <c r="F114" s="28" t="s">
        <v>1529</v>
      </c>
      <c r="G114" s="28" t="s">
        <v>4423</v>
      </c>
      <c r="H114" s="28" t="s">
        <v>1035</v>
      </c>
      <c r="I114" s="28" t="s">
        <v>4422</v>
      </c>
      <c r="J114" s="28" t="s">
        <v>4421</v>
      </c>
      <c r="K114" s="28" t="s">
        <v>4420</v>
      </c>
      <c r="L114" s="28" t="s">
        <v>4419</v>
      </c>
      <c r="N114" s="28" t="s">
        <v>1111</v>
      </c>
      <c r="P114" s="28" t="s">
        <v>1028</v>
      </c>
      <c r="Q114" s="28" t="s">
        <v>1049</v>
      </c>
      <c r="R114" s="28" t="s">
        <v>1048</v>
      </c>
      <c r="S114" s="28">
        <v>0</v>
      </c>
      <c r="T114" s="28" t="s">
        <v>1025</v>
      </c>
      <c r="U114" s="28" t="s">
        <v>1024</v>
      </c>
      <c r="V114" s="28" t="s">
        <v>1636</v>
      </c>
      <c r="W114" s="28" t="s">
        <v>4418</v>
      </c>
      <c r="X114" s="29">
        <v>45931</v>
      </c>
      <c r="Y114" s="29">
        <v>46661</v>
      </c>
      <c r="Z114" s="29">
        <v>46661</v>
      </c>
      <c r="AA114" s="29">
        <v>45307</v>
      </c>
      <c r="AC114" s="29">
        <v>45674</v>
      </c>
      <c r="AD114" s="28" t="s">
        <v>1108</v>
      </c>
    </row>
    <row r="115" spans="1:30" hidden="1" x14ac:dyDescent="0.3">
      <c r="A115" s="28">
        <v>114</v>
      </c>
      <c r="B115" s="28" t="s">
        <v>4417</v>
      </c>
      <c r="C115" s="28" t="s">
        <v>4416</v>
      </c>
      <c r="D115" s="28" t="s">
        <v>4415</v>
      </c>
      <c r="F115" s="28" t="s">
        <v>1056</v>
      </c>
      <c r="G115" s="28" t="s">
        <v>4414</v>
      </c>
      <c r="H115" s="28" t="s">
        <v>1170</v>
      </c>
      <c r="I115" s="28" t="s">
        <v>1686</v>
      </c>
      <c r="J115" s="28" t="s">
        <v>4413</v>
      </c>
      <c r="K115" s="28" t="s">
        <v>4412</v>
      </c>
      <c r="L115" s="28" t="s">
        <v>4411</v>
      </c>
      <c r="N115" s="28" t="s">
        <v>4410</v>
      </c>
      <c r="O115" s="28" t="s">
        <v>4409</v>
      </c>
      <c r="P115" s="28" t="s">
        <v>1028</v>
      </c>
      <c r="Q115" s="28" t="s">
        <v>1049</v>
      </c>
      <c r="R115" s="28" t="s">
        <v>1086</v>
      </c>
      <c r="S115" s="28">
        <v>21</v>
      </c>
      <c r="T115" s="28" t="s">
        <v>1025</v>
      </c>
      <c r="U115" s="28" t="s">
        <v>1024</v>
      </c>
      <c r="V115" s="28" t="s">
        <v>1163</v>
      </c>
      <c r="W115" s="28" t="s">
        <v>4408</v>
      </c>
      <c r="X115" s="29">
        <v>39104</v>
      </c>
      <c r="Y115" s="29">
        <v>40198</v>
      </c>
      <c r="Z115" s="29">
        <v>40198</v>
      </c>
      <c r="AA115" s="29">
        <v>39114</v>
      </c>
      <c r="AB115" s="29">
        <v>44092</v>
      </c>
      <c r="AC115" s="29">
        <v>44092</v>
      </c>
      <c r="AD115" s="28" t="s">
        <v>4407</v>
      </c>
    </row>
    <row r="116" spans="1:30" hidden="1" x14ac:dyDescent="0.3">
      <c r="A116" s="28">
        <v>115</v>
      </c>
      <c r="B116" s="28" t="s">
        <v>4406</v>
      </c>
      <c r="C116" s="28" t="s">
        <v>4405</v>
      </c>
      <c r="D116" s="28" t="s">
        <v>4404</v>
      </c>
      <c r="F116" s="28" t="s">
        <v>1157</v>
      </c>
      <c r="G116" s="28" t="s">
        <v>4403</v>
      </c>
      <c r="H116" s="28" t="s">
        <v>1035</v>
      </c>
      <c r="I116" s="28" t="s">
        <v>3118</v>
      </c>
      <c r="J116" s="28" t="s">
        <v>4402</v>
      </c>
      <c r="K116" s="28" t="s">
        <v>4401</v>
      </c>
      <c r="N116" s="28" t="s">
        <v>4400</v>
      </c>
      <c r="P116" s="28" t="s">
        <v>1028</v>
      </c>
      <c r="Q116" s="28" t="s">
        <v>1049</v>
      </c>
      <c r="R116" s="28" t="s">
        <v>1086</v>
      </c>
      <c r="S116" s="28">
        <v>60</v>
      </c>
      <c r="T116" s="28" t="s">
        <v>1025</v>
      </c>
      <c r="U116" s="28" t="s">
        <v>1024</v>
      </c>
      <c r="V116" s="28" t="s">
        <v>1972</v>
      </c>
      <c r="W116" s="28" t="s">
        <v>4399</v>
      </c>
      <c r="X116" s="28" t="s">
        <v>2607</v>
      </c>
      <c r="Y116" s="28" t="s">
        <v>2089</v>
      </c>
      <c r="Z116" s="28" t="s">
        <v>1380</v>
      </c>
      <c r="AA116" s="29">
        <v>40738</v>
      </c>
      <c r="AC116" s="29">
        <v>40995</v>
      </c>
      <c r="AD116" s="28" t="s">
        <v>4398</v>
      </c>
    </row>
    <row r="117" spans="1:30" hidden="1" x14ac:dyDescent="0.3">
      <c r="A117" s="28">
        <v>116</v>
      </c>
      <c r="B117" s="28" t="s">
        <v>4397</v>
      </c>
      <c r="C117" s="28" t="s">
        <v>4396</v>
      </c>
      <c r="D117" s="28" t="s">
        <v>4395</v>
      </c>
      <c r="F117" s="28" t="s">
        <v>1529</v>
      </c>
      <c r="G117" s="28" t="s">
        <v>4394</v>
      </c>
      <c r="H117" s="28" t="s">
        <v>1035</v>
      </c>
      <c r="I117" s="28" t="s">
        <v>2521</v>
      </c>
      <c r="J117" s="28" t="s">
        <v>4393</v>
      </c>
      <c r="K117" s="28" t="s">
        <v>4392</v>
      </c>
      <c r="L117" s="28" t="s">
        <v>4391</v>
      </c>
      <c r="M117" s="28" t="s">
        <v>4390</v>
      </c>
      <c r="N117" s="28" t="s">
        <v>1442</v>
      </c>
      <c r="O117" s="28" t="s">
        <v>1165</v>
      </c>
      <c r="P117" s="28" t="s">
        <v>1028</v>
      </c>
      <c r="Q117" s="28" t="s">
        <v>1049</v>
      </c>
      <c r="R117" s="28" t="s">
        <v>1086</v>
      </c>
      <c r="S117" s="28">
        <v>0</v>
      </c>
      <c r="T117" s="28" t="s">
        <v>1025</v>
      </c>
      <c r="U117" s="28" t="s">
        <v>1024</v>
      </c>
      <c r="V117" s="28" t="s">
        <v>1163</v>
      </c>
      <c r="W117" s="28" t="s">
        <v>4389</v>
      </c>
      <c r="X117" s="29">
        <v>43862</v>
      </c>
      <c r="Y117" s="29">
        <v>44865</v>
      </c>
      <c r="Z117" s="29">
        <v>44865</v>
      </c>
      <c r="AA117" s="29">
        <v>43693</v>
      </c>
      <c r="AC117" s="29">
        <v>43903</v>
      </c>
      <c r="AD117" s="28" t="s">
        <v>1439</v>
      </c>
    </row>
    <row r="118" spans="1:30" hidden="1" x14ac:dyDescent="0.3">
      <c r="A118" s="28">
        <v>117</v>
      </c>
      <c r="B118" s="28" t="s">
        <v>4388</v>
      </c>
      <c r="C118" s="28" t="s">
        <v>4387</v>
      </c>
      <c r="D118" s="28" t="s">
        <v>4386</v>
      </c>
      <c r="F118" s="28" t="s">
        <v>1118</v>
      </c>
      <c r="G118" s="28" t="s">
        <v>4385</v>
      </c>
      <c r="H118" s="28" t="s">
        <v>1170</v>
      </c>
      <c r="I118" s="28" t="s">
        <v>4384</v>
      </c>
      <c r="J118" s="28" t="s">
        <v>4383</v>
      </c>
      <c r="K118" s="28" t="s">
        <v>4382</v>
      </c>
      <c r="L118" s="28" t="s">
        <v>4381</v>
      </c>
      <c r="N118" s="28" t="s">
        <v>1442</v>
      </c>
      <c r="O118" s="28" t="s">
        <v>1165</v>
      </c>
      <c r="P118" s="28" t="s">
        <v>1028</v>
      </c>
      <c r="Q118" s="28" t="s">
        <v>1049</v>
      </c>
      <c r="R118" s="28" t="s">
        <v>1086</v>
      </c>
      <c r="S118" s="28">
        <v>20</v>
      </c>
      <c r="T118" s="28" t="s">
        <v>1025</v>
      </c>
      <c r="U118" s="28" t="s">
        <v>1024</v>
      </c>
      <c r="V118" s="28" t="s">
        <v>1163</v>
      </c>
      <c r="W118" s="28" t="s">
        <v>4380</v>
      </c>
      <c r="X118" s="29">
        <v>42705</v>
      </c>
      <c r="Y118" s="29">
        <v>45205</v>
      </c>
      <c r="Z118" s="29">
        <v>45205</v>
      </c>
      <c r="AA118" s="29">
        <v>42633</v>
      </c>
      <c r="AB118" s="29">
        <v>45707</v>
      </c>
      <c r="AC118" s="29">
        <v>45707</v>
      </c>
      <c r="AD118" s="28" t="s">
        <v>1439</v>
      </c>
    </row>
    <row r="119" spans="1:30" hidden="1" x14ac:dyDescent="0.3">
      <c r="A119" s="28">
        <v>118</v>
      </c>
      <c r="B119" s="28" t="s">
        <v>4379</v>
      </c>
      <c r="C119" s="28" t="s">
        <v>4378</v>
      </c>
      <c r="D119" s="28" t="s">
        <v>4377</v>
      </c>
      <c r="E119" s="28" t="s">
        <v>4376</v>
      </c>
      <c r="F119" s="28" t="s">
        <v>1037</v>
      </c>
      <c r="G119" s="28" t="s">
        <v>4375</v>
      </c>
      <c r="H119" s="28" t="s">
        <v>1035</v>
      </c>
      <c r="I119" s="28" t="s">
        <v>4374</v>
      </c>
      <c r="J119" s="28" t="s">
        <v>4373</v>
      </c>
      <c r="K119" s="28" t="s">
        <v>4372</v>
      </c>
      <c r="L119" s="28" t="s">
        <v>4371</v>
      </c>
      <c r="N119" s="28" t="s">
        <v>4370</v>
      </c>
      <c r="P119" s="28" t="s">
        <v>1028</v>
      </c>
      <c r="Q119" s="28" t="s">
        <v>1049</v>
      </c>
      <c r="R119" s="28" t="s">
        <v>1125</v>
      </c>
      <c r="S119" s="28">
        <v>85</v>
      </c>
      <c r="T119" s="28" t="s">
        <v>1025</v>
      </c>
      <c r="U119" s="28" t="s">
        <v>1024</v>
      </c>
      <c r="V119" s="28" t="s">
        <v>1150</v>
      </c>
      <c r="W119" s="28" t="s">
        <v>4369</v>
      </c>
      <c r="X119" s="29">
        <v>44907</v>
      </c>
      <c r="Y119" s="29">
        <v>47098</v>
      </c>
      <c r="Z119" s="29">
        <v>47098</v>
      </c>
      <c r="AA119" s="29">
        <v>44768</v>
      </c>
      <c r="AC119" s="29">
        <v>46071</v>
      </c>
      <c r="AD119" s="28" t="s">
        <v>4368</v>
      </c>
    </row>
    <row r="120" spans="1:30" hidden="1" x14ac:dyDescent="0.3">
      <c r="A120" s="28">
        <v>119</v>
      </c>
      <c r="B120" s="28" t="s">
        <v>4367</v>
      </c>
      <c r="C120" s="28" t="s">
        <v>4366</v>
      </c>
      <c r="D120" s="28" t="s">
        <v>4365</v>
      </c>
      <c r="F120" s="28" t="s">
        <v>1157</v>
      </c>
      <c r="G120" s="28" t="s">
        <v>4364</v>
      </c>
      <c r="H120" s="28" t="s">
        <v>1035</v>
      </c>
      <c r="I120" s="28" t="s">
        <v>1686</v>
      </c>
      <c r="J120" s="28" t="s">
        <v>4363</v>
      </c>
      <c r="K120" s="28" t="s">
        <v>4362</v>
      </c>
      <c r="L120" s="28" t="s">
        <v>4361</v>
      </c>
      <c r="N120" s="28" t="s">
        <v>4360</v>
      </c>
      <c r="O120" s="28" t="s">
        <v>1570</v>
      </c>
      <c r="P120" s="28" t="s">
        <v>1028</v>
      </c>
      <c r="Q120" s="28" t="s">
        <v>1049</v>
      </c>
      <c r="S120" s="28">
        <v>850</v>
      </c>
      <c r="T120" s="28" t="s">
        <v>1025</v>
      </c>
      <c r="U120" s="28" t="s">
        <v>1076</v>
      </c>
      <c r="V120" s="28" t="s">
        <v>1075</v>
      </c>
      <c r="W120" s="28" t="s">
        <v>4359</v>
      </c>
      <c r="X120" s="29">
        <v>43041</v>
      </c>
      <c r="Y120" s="28" t="s">
        <v>4358</v>
      </c>
      <c r="Z120" s="28" t="s">
        <v>4357</v>
      </c>
      <c r="AA120" s="29">
        <v>43917</v>
      </c>
      <c r="AC120" s="29">
        <v>44053</v>
      </c>
      <c r="AD120" s="28" t="s">
        <v>4356</v>
      </c>
    </row>
    <row r="121" spans="1:30" hidden="1" x14ac:dyDescent="0.3">
      <c r="A121" s="28">
        <v>120</v>
      </c>
      <c r="B121" s="28" t="s">
        <v>4355</v>
      </c>
      <c r="C121" s="28" t="s">
        <v>4354</v>
      </c>
      <c r="D121" s="28" t="s">
        <v>4353</v>
      </c>
      <c r="E121" s="28" t="s">
        <v>4352</v>
      </c>
      <c r="F121" s="28" t="s">
        <v>1145</v>
      </c>
      <c r="G121" s="28" t="s">
        <v>4351</v>
      </c>
      <c r="H121" s="28" t="s">
        <v>1035</v>
      </c>
      <c r="I121" s="28" t="s">
        <v>4350</v>
      </c>
      <c r="J121" s="28" t="s">
        <v>4349</v>
      </c>
      <c r="K121" s="28" t="s">
        <v>4348</v>
      </c>
      <c r="L121" s="28" t="s">
        <v>4347</v>
      </c>
      <c r="N121" s="28" t="s">
        <v>4346</v>
      </c>
      <c r="P121" s="28" t="s">
        <v>1028</v>
      </c>
      <c r="Q121" s="28" t="s">
        <v>1049</v>
      </c>
      <c r="R121" s="28" t="s">
        <v>1164</v>
      </c>
      <c r="S121" s="28">
        <v>158</v>
      </c>
      <c r="T121" s="28" t="s">
        <v>1047</v>
      </c>
      <c r="U121" s="28" t="s">
        <v>1024</v>
      </c>
      <c r="V121" s="28" t="s">
        <v>1612</v>
      </c>
      <c r="W121" s="28" t="s">
        <v>4345</v>
      </c>
      <c r="X121" s="29">
        <v>45030</v>
      </c>
      <c r="Y121" s="28" t="s">
        <v>2593</v>
      </c>
      <c r="Z121" s="28" t="s">
        <v>2593</v>
      </c>
      <c r="AA121" s="29">
        <v>44971</v>
      </c>
      <c r="AC121" s="29">
        <v>46038</v>
      </c>
      <c r="AD121" s="28" t="s">
        <v>4344</v>
      </c>
    </row>
    <row r="122" spans="1:30" hidden="1" x14ac:dyDescent="0.3">
      <c r="A122" s="28">
        <v>121</v>
      </c>
      <c r="B122" s="28" t="s">
        <v>4343</v>
      </c>
      <c r="C122" s="28" t="s">
        <v>4342</v>
      </c>
      <c r="D122" s="28" t="s">
        <v>4341</v>
      </c>
      <c r="E122" s="28" t="s">
        <v>4340</v>
      </c>
      <c r="F122" s="28" t="s">
        <v>1037</v>
      </c>
      <c r="G122" s="28" t="s">
        <v>4339</v>
      </c>
      <c r="H122" s="28" t="s">
        <v>1035</v>
      </c>
      <c r="I122" s="28" t="s">
        <v>3097</v>
      </c>
      <c r="J122" s="28" t="s">
        <v>4338</v>
      </c>
      <c r="K122" s="28" t="s">
        <v>4337</v>
      </c>
      <c r="L122" s="28" t="s">
        <v>4336</v>
      </c>
      <c r="M122" s="28" t="s">
        <v>4335</v>
      </c>
      <c r="N122" s="28" t="s">
        <v>4334</v>
      </c>
      <c r="O122" s="28" t="s">
        <v>2443</v>
      </c>
      <c r="P122" s="28" t="s">
        <v>1028</v>
      </c>
      <c r="Q122" s="28" t="s">
        <v>1049</v>
      </c>
      <c r="R122" s="28" t="s">
        <v>1086</v>
      </c>
      <c r="S122" s="28">
        <v>30</v>
      </c>
      <c r="T122" s="28" t="s">
        <v>1025</v>
      </c>
      <c r="U122" s="28" t="s">
        <v>1024</v>
      </c>
      <c r="V122" s="28" t="s">
        <v>4270</v>
      </c>
      <c r="W122" s="28" t="s">
        <v>4333</v>
      </c>
      <c r="X122" s="29">
        <v>45371</v>
      </c>
      <c r="Y122" s="29">
        <v>46387</v>
      </c>
      <c r="Z122" s="29">
        <v>49674</v>
      </c>
      <c r="AA122" s="29">
        <v>45252</v>
      </c>
      <c r="AC122" s="29">
        <v>45379</v>
      </c>
      <c r="AD122" s="28" t="s">
        <v>4332</v>
      </c>
    </row>
    <row r="123" spans="1:30" hidden="1" x14ac:dyDescent="0.3">
      <c r="A123" s="28">
        <v>122</v>
      </c>
      <c r="B123" s="28" t="s">
        <v>4331</v>
      </c>
      <c r="C123" s="28" t="s">
        <v>4330</v>
      </c>
      <c r="D123" s="28" t="s">
        <v>4329</v>
      </c>
      <c r="E123" s="28" t="s">
        <v>4328</v>
      </c>
      <c r="F123" s="28" t="s">
        <v>1094</v>
      </c>
      <c r="G123" s="28" t="s">
        <v>4327</v>
      </c>
      <c r="H123" s="28" t="s">
        <v>1035</v>
      </c>
      <c r="I123" s="28" t="s">
        <v>4326</v>
      </c>
      <c r="J123" s="28" t="s">
        <v>4325</v>
      </c>
      <c r="K123" s="28" t="s">
        <v>4324</v>
      </c>
      <c r="L123" s="28" t="s">
        <v>4323</v>
      </c>
      <c r="N123" s="28" t="s">
        <v>4322</v>
      </c>
      <c r="P123" s="28" t="s">
        <v>1028</v>
      </c>
      <c r="Q123" s="28" t="s">
        <v>1049</v>
      </c>
      <c r="R123" s="28" t="s">
        <v>1048</v>
      </c>
      <c r="S123" s="28">
        <v>24</v>
      </c>
      <c r="T123" s="28" t="s">
        <v>1025</v>
      </c>
      <c r="U123" s="28" t="s">
        <v>1024</v>
      </c>
      <c r="V123" s="28" t="s">
        <v>1163</v>
      </c>
      <c r="W123" s="28" t="s">
        <v>4321</v>
      </c>
      <c r="X123" s="29">
        <v>45910</v>
      </c>
      <c r="Y123" s="29">
        <v>46997</v>
      </c>
      <c r="Z123" s="29">
        <v>46997</v>
      </c>
      <c r="AA123" s="29">
        <v>45915</v>
      </c>
      <c r="AC123" s="29">
        <v>45915</v>
      </c>
      <c r="AD123" s="28" t="s">
        <v>4320</v>
      </c>
    </row>
    <row r="124" spans="1:30" x14ac:dyDescent="0.3">
      <c r="A124" s="28">
        <v>123</v>
      </c>
      <c r="B124" s="28" t="s">
        <v>4319</v>
      </c>
      <c r="C124" s="28" t="s">
        <v>4318</v>
      </c>
      <c r="D124" s="28" t="s">
        <v>4317</v>
      </c>
      <c r="F124" s="28" t="s">
        <v>1118</v>
      </c>
      <c r="G124" s="28" t="s">
        <v>4316</v>
      </c>
      <c r="H124" s="28" t="s">
        <v>1170</v>
      </c>
      <c r="I124" s="28" t="s">
        <v>1686</v>
      </c>
      <c r="J124" s="28" t="s">
        <v>4315</v>
      </c>
      <c r="K124" s="28" t="s">
        <v>4314</v>
      </c>
      <c r="L124" s="28" t="s">
        <v>4313</v>
      </c>
      <c r="N124" s="28" t="s">
        <v>2118</v>
      </c>
      <c r="P124" s="28" t="s">
        <v>1028</v>
      </c>
      <c r="Q124" s="28" t="s">
        <v>1049</v>
      </c>
      <c r="R124" s="28" t="s">
        <v>1973</v>
      </c>
      <c r="S124" s="28">
        <v>27</v>
      </c>
      <c r="T124" s="28" t="s">
        <v>1025</v>
      </c>
      <c r="U124" s="28" t="s">
        <v>1024</v>
      </c>
      <c r="V124" s="28" t="s">
        <v>1624</v>
      </c>
      <c r="W124" s="28" t="s">
        <v>4312</v>
      </c>
      <c r="X124" s="29">
        <v>41500</v>
      </c>
      <c r="Y124" s="29">
        <v>44469</v>
      </c>
      <c r="Z124" s="29">
        <v>44834</v>
      </c>
      <c r="AA124" s="29">
        <v>41506</v>
      </c>
      <c r="AB124" s="29">
        <v>44862</v>
      </c>
      <c r="AC124" s="29">
        <v>44862</v>
      </c>
      <c r="AD124" s="28" t="s">
        <v>4311</v>
      </c>
    </row>
    <row r="125" spans="1:30" hidden="1" x14ac:dyDescent="0.3">
      <c r="A125" s="28">
        <v>124</v>
      </c>
      <c r="B125" s="28" t="s">
        <v>4310</v>
      </c>
      <c r="C125" s="28" t="s">
        <v>4309</v>
      </c>
      <c r="D125" s="28" t="s">
        <v>4308</v>
      </c>
      <c r="E125" s="28" t="s">
        <v>4307</v>
      </c>
      <c r="F125" s="28" t="s">
        <v>1056</v>
      </c>
      <c r="G125" s="28" t="s">
        <v>4306</v>
      </c>
      <c r="H125" s="28" t="s">
        <v>1035</v>
      </c>
      <c r="I125" s="28" t="s">
        <v>2494</v>
      </c>
      <c r="J125" s="28" t="s">
        <v>3228</v>
      </c>
      <c r="K125" s="28" t="s">
        <v>4305</v>
      </c>
      <c r="L125" s="28" t="s">
        <v>4304</v>
      </c>
      <c r="M125" s="28" t="s">
        <v>4303</v>
      </c>
      <c r="N125" s="28" t="s">
        <v>4302</v>
      </c>
      <c r="O125" s="28" t="s">
        <v>3203</v>
      </c>
      <c r="P125" s="28" t="s">
        <v>1028</v>
      </c>
      <c r="Q125" s="28" t="s">
        <v>1049</v>
      </c>
      <c r="R125" s="28" t="s">
        <v>1086</v>
      </c>
      <c r="S125" s="28">
        <v>2</v>
      </c>
      <c r="T125" s="28" t="s">
        <v>1025</v>
      </c>
      <c r="U125" s="28" t="s">
        <v>1024</v>
      </c>
      <c r="V125" s="28" t="s">
        <v>1163</v>
      </c>
      <c r="W125" s="28" t="s">
        <v>4301</v>
      </c>
      <c r="X125" s="29">
        <v>44862</v>
      </c>
      <c r="Y125" s="29">
        <v>45534</v>
      </c>
      <c r="Z125" s="29">
        <v>45534</v>
      </c>
      <c r="AA125" s="29">
        <v>44747</v>
      </c>
      <c r="AC125" s="29">
        <v>46070</v>
      </c>
      <c r="AD125" s="28" t="s">
        <v>4300</v>
      </c>
    </row>
    <row r="126" spans="1:30" hidden="1" x14ac:dyDescent="0.3">
      <c r="A126" s="28">
        <v>125</v>
      </c>
      <c r="B126" s="28" t="s">
        <v>4299</v>
      </c>
      <c r="C126" s="28" t="s">
        <v>4298</v>
      </c>
      <c r="D126" s="28" t="s">
        <v>4297</v>
      </c>
      <c r="E126" s="28" t="s">
        <v>4296</v>
      </c>
      <c r="F126" s="28" t="s">
        <v>1118</v>
      </c>
      <c r="G126" s="28" t="s">
        <v>4295</v>
      </c>
      <c r="H126" s="28" t="s">
        <v>1035</v>
      </c>
      <c r="I126" s="28" t="s">
        <v>2494</v>
      </c>
      <c r="J126" s="28" t="s">
        <v>4294</v>
      </c>
      <c r="K126" s="28" t="s">
        <v>4293</v>
      </c>
      <c r="L126" s="28" t="s">
        <v>4292</v>
      </c>
      <c r="N126" s="28" t="s">
        <v>4291</v>
      </c>
      <c r="P126" s="28" t="s">
        <v>1028</v>
      </c>
      <c r="Q126" s="28" t="s">
        <v>1049</v>
      </c>
      <c r="R126" s="28" t="s">
        <v>1086</v>
      </c>
      <c r="S126" s="28">
        <v>70</v>
      </c>
      <c r="T126" s="28" t="s">
        <v>1151</v>
      </c>
      <c r="U126" s="28" t="s">
        <v>1024</v>
      </c>
      <c r="V126" s="28" t="s">
        <v>1150</v>
      </c>
      <c r="W126" s="28" t="s">
        <v>4290</v>
      </c>
      <c r="X126" s="28" t="s">
        <v>3058</v>
      </c>
      <c r="Y126" s="28" t="s">
        <v>4289</v>
      </c>
      <c r="Z126" s="28" t="s">
        <v>4288</v>
      </c>
      <c r="AA126" s="29">
        <v>42443</v>
      </c>
      <c r="AC126" s="29">
        <v>44993</v>
      </c>
      <c r="AD126" s="28" t="s">
        <v>4287</v>
      </c>
    </row>
    <row r="127" spans="1:30" hidden="1" x14ac:dyDescent="0.3">
      <c r="A127" s="28">
        <v>126</v>
      </c>
      <c r="B127" s="28" t="s">
        <v>4286</v>
      </c>
      <c r="C127" s="28" t="s">
        <v>4285</v>
      </c>
      <c r="D127" s="28" t="s">
        <v>4284</v>
      </c>
      <c r="F127" s="28" t="s">
        <v>1145</v>
      </c>
      <c r="G127" s="28" t="s">
        <v>4283</v>
      </c>
      <c r="H127" s="28" t="s">
        <v>1035</v>
      </c>
      <c r="I127" s="28" t="s">
        <v>4282</v>
      </c>
      <c r="J127" s="28" t="s">
        <v>3602</v>
      </c>
      <c r="K127" s="28" t="s">
        <v>3601</v>
      </c>
      <c r="L127" s="28" t="s">
        <v>3600</v>
      </c>
      <c r="N127" s="28" t="s">
        <v>1944</v>
      </c>
      <c r="P127" s="28" t="s">
        <v>1028</v>
      </c>
      <c r="Q127" s="28" t="s">
        <v>1049</v>
      </c>
      <c r="S127" s="28">
        <v>70</v>
      </c>
      <c r="T127" s="28" t="s">
        <v>1025</v>
      </c>
      <c r="U127" s="28" t="s">
        <v>1076</v>
      </c>
      <c r="V127" s="28" t="s">
        <v>1075</v>
      </c>
      <c r="W127" s="28" t="s">
        <v>4281</v>
      </c>
      <c r="X127" s="29">
        <v>45999</v>
      </c>
      <c r="Y127" s="29">
        <v>46752</v>
      </c>
      <c r="Z127" s="29">
        <v>46752</v>
      </c>
      <c r="AA127" s="29">
        <v>46030</v>
      </c>
      <c r="AC127" s="29">
        <v>46030</v>
      </c>
      <c r="AD127" s="28" t="s">
        <v>3598</v>
      </c>
    </row>
    <row r="128" spans="1:30" hidden="1" x14ac:dyDescent="0.3">
      <c r="A128" s="28">
        <v>127</v>
      </c>
      <c r="B128" s="28" t="s">
        <v>4280</v>
      </c>
      <c r="C128" s="28" t="s">
        <v>4279</v>
      </c>
      <c r="D128" s="28" t="s">
        <v>4278</v>
      </c>
      <c r="E128" s="28" t="s">
        <v>4277</v>
      </c>
      <c r="F128" s="28" t="s">
        <v>1118</v>
      </c>
      <c r="G128" s="28" t="s">
        <v>4276</v>
      </c>
      <c r="H128" s="28" t="s">
        <v>1035</v>
      </c>
      <c r="I128" s="28" t="s">
        <v>1686</v>
      </c>
      <c r="J128" s="28" t="s">
        <v>4275</v>
      </c>
      <c r="K128" s="28" t="s">
        <v>4274</v>
      </c>
      <c r="L128" s="28" t="s">
        <v>4273</v>
      </c>
      <c r="N128" s="28" t="s">
        <v>4272</v>
      </c>
      <c r="O128" s="28" t="s">
        <v>4271</v>
      </c>
      <c r="P128" s="28" t="s">
        <v>1028</v>
      </c>
      <c r="Q128" s="28" t="s">
        <v>1049</v>
      </c>
      <c r="R128" s="28" t="s">
        <v>1973</v>
      </c>
      <c r="S128" s="28">
        <v>290</v>
      </c>
      <c r="T128" s="28" t="s">
        <v>1025</v>
      </c>
      <c r="U128" s="28" t="s">
        <v>1024</v>
      </c>
      <c r="V128" s="28" t="s">
        <v>4270</v>
      </c>
      <c r="W128" s="28" t="s">
        <v>4269</v>
      </c>
      <c r="X128" s="28" t="s">
        <v>1355</v>
      </c>
      <c r="Y128" s="28" t="s">
        <v>4236</v>
      </c>
      <c r="Z128" s="28" t="s">
        <v>4236</v>
      </c>
      <c r="AA128" s="29">
        <v>42671</v>
      </c>
      <c r="AC128" s="29">
        <v>44939</v>
      </c>
      <c r="AD128" s="28" t="s">
        <v>4268</v>
      </c>
    </row>
    <row r="129" spans="1:30" hidden="1" x14ac:dyDescent="0.3">
      <c r="A129" s="28">
        <v>128</v>
      </c>
      <c r="B129" s="28" t="s">
        <v>4267</v>
      </c>
      <c r="C129" s="28" t="s">
        <v>4266</v>
      </c>
      <c r="D129" s="28" t="s">
        <v>4265</v>
      </c>
      <c r="F129" s="28" t="s">
        <v>1037</v>
      </c>
      <c r="G129" s="28" t="s">
        <v>4264</v>
      </c>
      <c r="H129" s="28" t="s">
        <v>1035</v>
      </c>
      <c r="I129" s="28" t="s">
        <v>4263</v>
      </c>
      <c r="J129" s="28" t="s">
        <v>4262</v>
      </c>
      <c r="K129" s="28" t="s">
        <v>4261</v>
      </c>
      <c r="L129" s="28" t="s">
        <v>4260</v>
      </c>
      <c r="M129" s="28" t="s">
        <v>4259</v>
      </c>
      <c r="N129" s="28" t="s">
        <v>1165</v>
      </c>
      <c r="P129" s="28" t="s">
        <v>1028</v>
      </c>
      <c r="Q129" s="28" t="s">
        <v>1049</v>
      </c>
      <c r="R129" s="28" t="s">
        <v>1048</v>
      </c>
      <c r="S129" s="28">
        <v>43</v>
      </c>
      <c r="T129" s="28" t="s">
        <v>1215</v>
      </c>
      <c r="U129" s="28" t="s">
        <v>1024</v>
      </c>
      <c r="V129" s="28" t="s">
        <v>1163</v>
      </c>
      <c r="W129" s="28" t="s">
        <v>4258</v>
      </c>
      <c r="X129" s="29">
        <v>45089</v>
      </c>
      <c r="Y129" s="29">
        <v>46142</v>
      </c>
      <c r="Z129" s="29">
        <v>46142</v>
      </c>
      <c r="AA129" s="29">
        <v>44943</v>
      </c>
      <c r="AC129" s="29">
        <v>46087</v>
      </c>
      <c r="AD129" s="28" t="s">
        <v>4257</v>
      </c>
    </row>
    <row r="130" spans="1:30" hidden="1" x14ac:dyDescent="0.3">
      <c r="A130" s="28">
        <v>129</v>
      </c>
      <c r="B130" s="28" t="s">
        <v>4256</v>
      </c>
      <c r="C130" s="28" t="s">
        <v>4255</v>
      </c>
      <c r="D130" s="28" t="s">
        <v>4254</v>
      </c>
      <c r="F130" s="28" t="s">
        <v>1037</v>
      </c>
      <c r="G130" s="28" t="s">
        <v>4253</v>
      </c>
      <c r="H130" s="28" t="s">
        <v>1035</v>
      </c>
      <c r="I130" s="28" t="s">
        <v>4117</v>
      </c>
      <c r="J130" s="28" t="s">
        <v>4252</v>
      </c>
      <c r="K130" s="28" t="s">
        <v>4251</v>
      </c>
      <c r="L130" s="28" t="s">
        <v>4250</v>
      </c>
      <c r="N130" s="28" t="s">
        <v>4114</v>
      </c>
      <c r="P130" s="28" t="s">
        <v>1028</v>
      </c>
      <c r="Q130" s="28" t="s">
        <v>1049</v>
      </c>
      <c r="R130" s="28" t="s">
        <v>1086</v>
      </c>
      <c r="S130" s="28">
        <v>33</v>
      </c>
      <c r="T130" s="28" t="s">
        <v>1025</v>
      </c>
      <c r="U130" s="28" t="s">
        <v>1024</v>
      </c>
      <c r="V130" s="28" t="s">
        <v>1023</v>
      </c>
      <c r="W130" s="28" t="s">
        <v>4249</v>
      </c>
      <c r="X130" s="29">
        <v>45923</v>
      </c>
      <c r="Y130" s="28" t="s">
        <v>4248</v>
      </c>
      <c r="Z130" s="28" t="s">
        <v>4247</v>
      </c>
      <c r="AA130" s="29">
        <v>45993</v>
      </c>
      <c r="AC130" s="29">
        <v>45993</v>
      </c>
      <c r="AD130" s="28" t="s">
        <v>4112</v>
      </c>
    </row>
    <row r="131" spans="1:30" hidden="1" x14ac:dyDescent="0.3">
      <c r="A131" s="28">
        <v>130</v>
      </c>
      <c r="B131" s="28" t="s">
        <v>4246</v>
      </c>
      <c r="C131" s="28" t="s">
        <v>4245</v>
      </c>
      <c r="D131" s="28" t="s">
        <v>4244</v>
      </c>
      <c r="E131" s="28" t="s">
        <v>4243</v>
      </c>
      <c r="F131" s="28" t="s">
        <v>1118</v>
      </c>
      <c r="G131" s="28" t="s">
        <v>4242</v>
      </c>
      <c r="H131" s="28" t="s">
        <v>1035</v>
      </c>
      <c r="I131" s="28" t="s">
        <v>4117</v>
      </c>
      <c r="J131" s="28" t="s">
        <v>4241</v>
      </c>
      <c r="K131" s="28" t="s">
        <v>4240</v>
      </c>
      <c r="L131" s="28" t="s">
        <v>4239</v>
      </c>
      <c r="N131" s="28" t="s">
        <v>4238</v>
      </c>
      <c r="P131" s="28" t="s">
        <v>1028</v>
      </c>
      <c r="Q131" s="28" t="s">
        <v>1049</v>
      </c>
      <c r="R131" s="28" t="s">
        <v>1125</v>
      </c>
      <c r="S131" s="28">
        <v>74</v>
      </c>
      <c r="T131" s="28" t="s">
        <v>1025</v>
      </c>
      <c r="U131" s="28" t="s">
        <v>1024</v>
      </c>
      <c r="V131" s="28" t="s">
        <v>1624</v>
      </c>
      <c r="W131" s="28" t="s">
        <v>4237</v>
      </c>
      <c r="X131" s="29">
        <v>42520</v>
      </c>
      <c r="Y131" s="28" t="s">
        <v>4236</v>
      </c>
      <c r="Z131" s="28" t="s">
        <v>4236</v>
      </c>
      <c r="AA131" s="29">
        <v>42527</v>
      </c>
      <c r="AC131" s="29">
        <v>44915</v>
      </c>
      <c r="AD131" s="28" t="s">
        <v>4235</v>
      </c>
    </row>
    <row r="132" spans="1:30" hidden="1" x14ac:dyDescent="0.3">
      <c r="A132" s="28">
        <v>131</v>
      </c>
      <c r="B132" s="28" t="s">
        <v>4234</v>
      </c>
      <c r="C132" s="28" t="s">
        <v>4233</v>
      </c>
      <c r="D132" s="28" t="s">
        <v>4232</v>
      </c>
      <c r="F132" s="28" t="s">
        <v>1037</v>
      </c>
      <c r="G132" s="28" t="s">
        <v>4231</v>
      </c>
      <c r="H132" s="28" t="s">
        <v>1035</v>
      </c>
      <c r="I132" s="28" t="s">
        <v>4230</v>
      </c>
      <c r="J132" s="28" t="s">
        <v>4229</v>
      </c>
      <c r="K132" s="28" t="s">
        <v>4228</v>
      </c>
      <c r="L132" s="28" t="s">
        <v>4227</v>
      </c>
      <c r="N132" s="28" t="s">
        <v>4226</v>
      </c>
      <c r="P132" s="28" t="s">
        <v>1028</v>
      </c>
      <c r="Q132" s="28" t="s">
        <v>1049</v>
      </c>
      <c r="S132" s="28">
        <v>200</v>
      </c>
      <c r="T132" s="28" t="s">
        <v>1025</v>
      </c>
      <c r="U132" s="28" t="s">
        <v>1076</v>
      </c>
      <c r="V132" s="28" t="s">
        <v>1075</v>
      </c>
      <c r="W132" s="28" t="s">
        <v>4225</v>
      </c>
      <c r="X132" s="28" t="s">
        <v>3482</v>
      </c>
      <c r="Y132" s="28" t="s">
        <v>4224</v>
      </c>
      <c r="Z132" s="28" t="s">
        <v>1285</v>
      </c>
      <c r="AA132" s="29">
        <v>43979</v>
      </c>
      <c r="AC132" s="29">
        <v>45383</v>
      </c>
      <c r="AD132" s="28" t="s">
        <v>4223</v>
      </c>
    </row>
    <row r="133" spans="1:30" hidden="1" x14ac:dyDescent="0.3">
      <c r="A133" s="28">
        <v>132</v>
      </c>
      <c r="B133" s="28" t="s">
        <v>4222</v>
      </c>
      <c r="C133" s="28" t="s">
        <v>4221</v>
      </c>
      <c r="D133" s="28" t="s">
        <v>4220</v>
      </c>
      <c r="F133" s="28" t="s">
        <v>1118</v>
      </c>
      <c r="G133" s="28" t="s">
        <v>4219</v>
      </c>
      <c r="H133" s="28" t="s">
        <v>1035</v>
      </c>
      <c r="I133" s="28" t="s">
        <v>1686</v>
      </c>
      <c r="J133" s="28" t="s">
        <v>4218</v>
      </c>
      <c r="K133" s="28" t="s">
        <v>4217</v>
      </c>
      <c r="L133" s="28" t="s">
        <v>4216</v>
      </c>
      <c r="N133" s="28" t="s">
        <v>2972</v>
      </c>
      <c r="P133" s="28" t="s">
        <v>1028</v>
      </c>
      <c r="Q133" s="28" t="s">
        <v>1049</v>
      </c>
      <c r="R133" s="28" t="s">
        <v>1973</v>
      </c>
      <c r="S133" s="28">
        <v>820</v>
      </c>
      <c r="T133" s="28" t="s">
        <v>1025</v>
      </c>
      <c r="U133" s="28" t="s">
        <v>1024</v>
      </c>
      <c r="V133" s="28" t="s">
        <v>1624</v>
      </c>
      <c r="W133" s="28" t="s">
        <v>4215</v>
      </c>
      <c r="X133" s="28" t="s">
        <v>4214</v>
      </c>
      <c r="Y133" s="28" t="s">
        <v>3200</v>
      </c>
      <c r="Z133" s="28" t="s">
        <v>3701</v>
      </c>
      <c r="AA133" s="29">
        <v>39520</v>
      </c>
      <c r="AC133" s="29">
        <v>42349</v>
      </c>
      <c r="AD133" s="28" t="s">
        <v>4213</v>
      </c>
    </row>
    <row r="134" spans="1:30" hidden="1" x14ac:dyDescent="0.3">
      <c r="A134" s="28">
        <v>133</v>
      </c>
      <c r="B134" s="28" t="s">
        <v>4212</v>
      </c>
      <c r="C134" s="28" t="s">
        <v>4211</v>
      </c>
      <c r="D134" s="28" t="s">
        <v>4210</v>
      </c>
      <c r="F134" s="28" t="s">
        <v>1157</v>
      </c>
      <c r="G134" s="28" t="s">
        <v>4209</v>
      </c>
      <c r="H134" s="28" t="s">
        <v>1035</v>
      </c>
      <c r="I134" s="28" t="s">
        <v>1686</v>
      </c>
      <c r="J134" s="28" t="s">
        <v>4208</v>
      </c>
      <c r="K134" s="28" t="s">
        <v>4207</v>
      </c>
      <c r="L134" s="28" t="s">
        <v>4206</v>
      </c>
      <c r="N134" s="28" t="s">
        <v>4205</v>
      </c>
      <c r="P134" s="28" t="s">
        <v>1028</v>
      </c>
      <c r="Q134" s="28" t="s">
        <v>1049</v>
      </c>
      <c r="R134" s="28" t="s">
        <v>1026</v>
      </c>
      <c r="S134" s="28">
        <v>231</v>
      </c>
      <c r="T134" s="28" t="s">
        <v>1025</v>
      </c>
      <c r="U134" s="28" t="s">
        <v>1024</v>
      </c>
      <c r="V134" s="28" t="s">
        <v>2385</v>
      </c>
      <c r="W134" s="28" t="s">
        <v>4204</v>
      </c>
      <c r="X134" s="29">
        <v>43835</v>
      </c>
      <c r="Y134" s="29">
        <v>44742</v>
      </c>
      <c r="Z134" s="29">
        <v>45107</v>
      </c>
      <c r="AA134" s="29">
        <v>43607</v>
      </c>
      <c r="AC134" s="29">
        <v>44316</v>
      </c>
      <c r="AD134" s="28" t="s">
        <v>4203</v>
      </c>
    </row>
    <row r="135" spans="1:30" hidden="1" x14ac:dyDescent="0.3">
      <c r="A135" s="28">
        <v>134</v>
      </c>
      <c r="B135" s="28" t="s">
        <v>4202</v>
      </c>
      <c r="C135" s="28" t="s">
        <v>4201</v>
      </c>
      <c r="D135" s="28" t="s">
        <v>4200</v>
      </c>
      <c r="F135" s="28" t="s">
        <v>1118</v>
      </c>
      <c r="G135" s="28" t="s">
        <v>4199</v>
      </c>
      <c r="H135" s="28" t="s">
        <v>1035</v>
      </c>
      <c r="I135" s="28" t="s">
        <v>1686</v>
      </c>
      <c r="J135" s="28" t="s">
        <v>4198</v>
      </c>
      <c r="K135" s="28" t="s">
        <v>4197</v>
      </c>
      <c r="L135" s="28" t="s">
        <v>4196</v>
      </c>
      <c r="N135" s="28" t="s">
        <v>4195</v>
      </c>
      <c r="P135" s="28" t="s">
        <v>1028</v>
      </c>
      <c r="Q135" s="28" t="s">
        <v>1049</v>
      </c>
      <c r="R135" s="28" t="s">
        <v>1086</v>
      </c>
      <c r="S135" s="28">
        <v>120</v>
      </c>
      <c r="T135" s="28" t="s">
        <v>1025</v>
      </c>
      <c r="U135" s="28" t="s">
        <v>1024</v>
      </c>
      <c r="V135" s="28" t="s">
        <v>1163</v>
      </c>
      <c r="W135" s="28" t="s">
        <v>4194</v>
      </c>
      <c r="X135" s="28" t="s">
        <v>4123</v>
      </c>
      <c r="Y135" s="28" t="s">
        <v>4193</v>
      </c>
      <c r="Z135" s="28" t="s">
        <v>3856</v>
      </c>
      <c r="AA135" s="29">
        <v>40770</v>
      </c>
      <c r="AC135" s="29">
        <v>42520</v>
      </c>
      <c r="AD135" s="28" t="s">
        <v>4192</v>
      </c>
    </row>
    <row r="136" spans="1:30" hidden="1" x14ac:dyDescent="0.3">
      <c r="A136" s="28">
        <v>135</v>
      </c>
      <c r="B136" s="28" t="s">
        <v>4191</v>
      </c>
      <c r="C136" s="28" t="s">
        <v>4190</v>
      </c>
      <c r="D136" s="28" t="s">
        <v>4189</v>
      </c>
      <c r="F136" s="28" t="s">
        <v>3291</v>
      </c>
      <c r="G136" s="28" t="s">
        <v>4188</v>
      </c>
      <c r="H136" s="28" t="s">
        <v>1035</v>
      </c>
      <c r="I136" s="28" t="s">
        <v>2411</v>
      </c>
      <c r="J136" s="28" t="s">
        <v>4187</v>
      </c>
      <c r="K136" s="28" t="s">
        <v>4186</v>
      </c>
      <c r="N136" s="28" t="s">
        <v>2408</v>
      </c>
      <c r="O136" s="28" t="s">
        <v>2407</v>
      </c>
      <c r="P136" s="28" t="s">
        <v>1028</v>
      </c>
      <c r="Q136" s="28" t="s">
        <v>1049</v>
      </c>
      <c r="S136" s="28">
        <v>150</v>
      </c>
      <c r="T136" s="28" t="s">
        <v>1025</v>
      </c>
      <c r="U136" s="28" t="s">
        <v>1076</v>
      </c>
      <c r="V136" s="28" t="s">
        <v>1075</v>
      </c>
      <c r="W136" s="28" t="s">
        <v>4185</v>
      </c>
      <c r="X136" s="29">
        <v>45147</v>
      </c>
      <c r="Y136" s="28" t="s">
        <v>4184</v>
      </c>
      <c r="Z136" s="28" t="s">
        <v>4184</v>
      </c>
      <c r="AA136" s="29">
        <v>44771</v>
      </c>
      <c r="AC136" s="29">
        <v>45771</v>
      </c>
      <c r="AD136" s="28" t="s">
        <v>4183</v>
      </c>
    </row>
    <row r="137" spans="1:30" hidden="1" x14ac:dyDescent="0.3">
      <c r="A137" s="28">
        <v>136</v>
      </c>
      <c r="B137" s="28" t="s">
        <v>4182</v>
      </c>
      <c r="C137" s="28" t="s">
        <v>4181</v>
      </c>
      <c r="D137" s="28" t="s">
        <v>4180</v>
      </c>
      <c r="E137" s="28" t="s">
        <v>4172</v>
      </c>
      <c r="F137" s="28" t="s">
        <v>1094</v>
      </c>
      <c r="G137" s="28" t="s">
        <v>4179</v>
      </c>
      <c r="H137" s="28" t="s">
        <v>1035</v>
      </c>
      <c r="I137" s="28" t="s">
        <v>4178</v>
      </c>
      <c r="J137" s="28" t="s">
        <v>4177</v>
      </c>
      <c r="K137" s="28" t="s">
        <v>4176</v>
      </c>
      <c r="L137" s="28" t="s">
        <v>4175</v>
      </c>
      <c r="N137" s="28" t="s">
        <v>4174</v>
      </c>
      <c r="O137" s="28" t="s">
        <v>4173</v>
      </c>
      <c r="P137" s="28" t="s">
        <v>1028</v>
      </c>
      <c r="Q137" s="28" t="s">
        <v>1049</v>
      </c>
      <c r="R137" s="28" t="s">
        <v>1048</v>
      </c>
      <c r="S137" s="28">
        <v>10</v>
      </c>
      <c r="T137" s="28" t="s">
        <v>1025</v>
      </c>
      <c r="U137" s="28" t="s">
        <v>1024</v>
      </c>
      <c r="V137" s="28" t="s">
        <v>1163</v>
      </c>
      <c r="W137" s="28" t="s">
        <v>4172</v>
      </c>
      <c r="X137" s="29">
        <v>46068</v>
      </c>
      <c r="Y137" s="28" t="s">
        <v>2774</v>
      </c>
      <c r="Z137" s="28" t="s">
        <v>2774</v>
      </c>
      <c r="AA137" s="29">
        <v>46038</v>
      </c>
      <c r="AC137" s="29">
        <v>46038</v>
      </c>
      <c r="AD137" s="28" t="s">
        <v>4171</v>
      </c>
    </row>
    <row r="138" spans="1:30" hidden="1" x14ac:dyDescent="0.3">
      <c r="A138" s="28">
        <v>137</v>
      </c>
      <c r="B138" s="28" t="s">
        <v>4170</v>
      </c>
      <c r="C138" s="28" t="s">
        <v>4169</v>
      </c>
      <c r="D138" s="28" t="s">
        <v>4168</v>
      </c>
      <c r="E138" s="28" t="s">
        <v>4167</v>
      </c>
      <c r="F138" s="28" t="s">
        <v>1529</v>
      </c>
      <c r="G138" s="28" t="s">
        <v>4166</v>
      </c>
      <c r="H138" s="28" t="s">
        <v>1035</v>
      </c>
      <c r="I138" s="28" t="s">
        <v>2494</v>
      </c>
      <c r="J138" s="28" t="s">
        <v>4165</v>
      </c>
      <c r="K138" s="28" t="s">
        <v>4164</v>
      </c>
      <c r="L138" s="28" t="s">
        <v>4163</v>
      </c>
      <c r="N138" s="28" t="s">
        <v>2490</v>
      </c>
      <c r="O138" s="28" t="s">
        <v>4162</v>
      </c>
      <c r="P138" s="28" t="s">
        <v>1028</v>
      </c>
      <c r="Q138" s="28" t="s">
        <v>1049</v>
      </c>
      <c r="R138" s="28" t="s">
        <v>1086</v>
      </c>
      <c r="S138" s="28">
        <v>0</v>
      </c>
      <c r="T138" s="28" t="s">
        <v>1025</v>
      </c>
      <c r="U138" s="28" t="s">
        <v>1024</v>
      </c>
      <c r="V138" s="28" t="s">
        <v>1624</v>
      </c>
      <c r="W138" s="28" t="s">
        <v>4161</v>
      </c>
      <c r="X138" s="28" t="s">
        <v>4160</v>
      </c>
      <c r="Y138" s="29">
        <v>43342</v>
      </c>
      <c r="Z138" s="29">
        <v>43342</v>
      </c>
      <c r="AA138" s="29">
        <v>42692</v>
      </c>
      <c r="AC138" s="29">
        <v>43354</v>
      </c>
      <c r="AD138" s="28" t="s">
        <v>4159</v>
      </c>
    </row>
    <row r="139" spans="1:30" hidden="1" x14ac:dyDescent="0.3">
      <c r="A139" s="28">
        <v>138</v>
      </c>
      <c r="B139" s="28" t="s">
        <v>4158</v>
      </c>
      <c r="C139" s="28" t="s">
        <v>4157</v>
      </c>
      <c r="D139" s="28" t="s">
        <v>4156</v>
      </c>
      <c r="F139" s="28" t="s">
        <v>1118</v>
      </c>
      <c r="G139" s="28" t="s">
        <v>4155</v>
      </c>
      <c r="H139" s="28" t="s">
        <v>1035</v>
      </c>
      <c r="I139" s="28" t="s">
        <v>1686</v>
      </c>
      <c r="J139" s="28" t="s">
        <v>4154</v>
      </c>
      <c r="K139" s="28" t="s">
        <v>4153</v>
      </c>
      <c r="L139" s="28" t="s">
        <v>4152</v>
      </c>
      <c r="N139" s="28" t="s">
        <v>1791</v>
      </c>
      <c r="P139" s="28" t="s">
        <v>1028</v>
      </c>
      <c r="Q139" s="28" t="s">
        <v>1049</v>
      </c>
      <c r="S139" s="28">
        <v>200</v>
      </c>
      <c r="T139" s="28" t="s">
        <v>1025</v>
      </c>
      <c r="U139" s="28" t="s">
        <v>1076</v>
      </c>
      <c r="V139" s="28" t="s">
        <v>1075</v>
      </c>
      <c r="W139" s="28" t="s">
        <v>4151</v>
      </c>
      <c r="X139" s="28" t="s">
        <v>2642</v>
      </c>
      <c r="Y139" s="28" t="s">
        <v>1494</v>
      </c>
      <c r="Z139" s="28" t="s">
        <v>1494</v>
      </c>
      <c r="AA139" s="29">
        <v>40507</v>
      </c>
      <c r="AC139" s="29">
        <v>43311</v>
      </c>
      <c r="AD139" s="28" t="s">
        <v>2737</v>
      </c>
    </row>
    <row r="140" spans="1:30" hidden="1" x14ac:dyDescent="0.3">
      <c r="A140" s="28">
        <v>139</v>
      </c>
      <c r="B140" s="28" t="s">
        <v>4150</v>
      </c>
      <c r="C140" s="28" t="s">
        <v>4149</v>
      </c>
      <c r="D140" s="28" t="s">
        <v>4148</v>
      </c>
      <c r="F140" s="28" t="s">
        <v>1157</v>
      </c>
      <c r="G140" s="28" t="s">
        <v>4147</v>
      </c>
      <c r="H140" s="28" t="s">
        <v>1035</v>
      </c>
      <c r="I140" s="28" t="s">
        <v>4146</v>
      </c>
      <c r="J140" s="28" t="s">
        <v>4145</v>
      </c>
      <c r="K140" s="28" t="s">
        <v>4144</v>
      </c>
      <c r="L140" s="28" t="s">
        <v>4143</v>
      </c>
      <c r="N140" s="28" t="s">
        <v>3214</v>
      </c>
      <c r="P140" s="28" t="s">
        <v>1028</v>
      </c>
      <c r="Q140" s="28" t="s">
        <v>1049</v>
      </c>
      <c r="R140" s="28" t="s">
        <v>1086</v>
      </c>
      <c r="S140" s="28">
        <v>30</v>
      </c>
      <c r="T140" s="28" t="s">
        <v>1025</v>
      </c>
      <c r="U140" s="28" t="s">
        <v>1024</v>
      </c>
      <c r="V140" s="28" t="s">
        <v>1163</v>
      </c>
      <c r="W140" s="28" t="s">
        <v>4142</v>
      </c>
      <c r="X140" s="28" t="s">
        <v>2114</v>
      </c>
      <c r="Y140" s="28" t="s">
        <v>3756</v>
      </c>
      <c r="AA140" s="29">
        <v>42356</v>
      </c>
      <c r="AC140" s="29">
        <v>42356</v>
      </c>
      <c r="AD140" s="28" t="s">
        <v>4141</v>
      </c>
    </row>
    <row r="141" spans="1:30" hidden="1" x14ac:dyDescent="0.3">
      <c r="A141" s="28">
        <v>140</v>
      </c>
      <c r="B141" s="28" t="s">
        <v>4140</v>
      </c>
      <c r="C141" s="28" t="s">
        <v>4139</v>
      </c>
      <c r="D141" s="28" t="s">
        <v>4138</v>
      </c>
      <c r="F141" s="28" t="s">
        <v>1145</v>
      </c>
      <c r="G141" s="28" t="s">
        <v>4137</v>
      </c>
      <c r="H141" s="28" t="s">
        <v>1035</v>
      </c>
      <c r="I141" s="28" t="s">
        <v>2474</v>
      </c>
      <c r="J141" s="28" t="s">
        <v>4136</v>
      </c>
      <c r="K141" s="28" t="s">
        <v>4135</v>
      </c>
      <c r="L141" s="28" t="s">
        <v>4134</v>
      </c>
      <c r="N141" s="28" t="s">
        <v>3997</v>
      </c>
      <c r="P141" s="28" t="s">
        <v>1028</v>
      </c>
      <c r="Q141" s="28" t="s">
        <v>1049</v>
      </c>
      <c r="R141" s="28" t="s">
        <v>1086</v>
      </c>
      <c r="S141" s="28">
        <v>77</v>
      </c>
      <c r="T141" s="28" t="s">
        <v>1025</v>
      </c>
      <c r="U141" s="28" t="s">
        <v>1024</v>
      </c>
      <c r="V141" s="28" t="s">
        <v>1046</v>
      </c>
      <c r="W141" s="28" t="s">
        <v>4133</v>
      </c>
      <c r="X141" s="29">
        <v>44013</v>
      </c>
      <c r="Y141" s="29">
        <v>45657</v>
      </c>
      <c r="Z141" s="29">
        <v>46022</v>
      </c>
      <c r="AA141" s="29">
        <v>44007</v>
      </c>
      <c r="AC141" s="29">
        <v>45401</v>
      </c>
      <c r="AD141" s="28" t="s">
        <v>4132</v>
      </c>
    </row>
    <row r="142" spans="1:30" hidden="1" x14ac:dyDescent="0.3">
      <c r="A142" s="28">
        <v>141</v>
      </c>
      <c r="B142" s="28" t="s">
        <v>4131</v>
      </c>
      <c r="C142" s="28" t="s">
        <v>4130</v>
      </c>
      <c r="D142" s="28" t="s">
        <v>4129</v>
      </c>
      <c r="F142" s="28" t="s">
        <v>1118</v>
      </c>
      <c r="G142" s="28" t="s">
        <v>4128</v>
      </c>
      <c r="H142" s="28" t="s">
        <v>1035</v>
      </c>
      <c r="I142" s="28" t="s">
        <v>1686</v>
      </c>
      <c r="J142" s="28" t="s">
        <v>4127</v>
      </c>
      <c r="K142" s="28" t="s">
        <v>4126</v>
      </c>
      <c r="L142" s="28" t="s">
        <v>4125</v>
      </c>
      <c r="N142" s="28" t="s">
        <v>3802</v>
      </c>
      <c r="O142" s="28" t="s">
        <v>1165</v>
      </c>
      <c r="P142" s="28" t="s">
        <v>1028</v>
      </c>
      <c r="Q142" s="28" t="s">
        <v>1049</v>
      </c>
      <c r="S142" s="28">
        <v>265</v>
      </c>
      <c r="T142" s="28" t="s">
        <v>1025</v>
      </c>
      <c r="U142" s="28" t="s">
        <v>1076</v>
      </c>
      <c r="V142" s="28" t="s">
        <v>1075</v>
      </c>
      <c r="W142" s="28" t="s">
        <v>4124</v>
      </c>
      <c r="X142" s="28" t="s">
        <v>4123</v>
      </c>
      <c r="Y142" s="28" t="s">
        <v>1043</v>
      </c>
      <c r="Z142" s="28" t="s">
        <v>1043</v>
      </c>
      <c r="AA142" s="29">
        <v>40637</v>
      </c>
      <c r="AC142" s="29">
        <v>42550</v>
      </c>
      <c r="AD142" s="28" t="s">
        <v>4122</v>
      </c>
    </row>
    <row r="143" spans="1:30" hidden="1" x14ac:dyDescent="0.3">
      <c r="A143" s="28">
        <v>142</v>
      </c>
      <c r="B143" s="28" t="s">
        <v>4121</v>
      </c>
      <c r="C143" s="28" t="s">
        <v>4120</v>
      </c>
      <c r="D143" s="28" t="s">
        <v>4119</v>
      </c>
      <c r="F143" s="28" t="s">
        <v>1118</v>
      </c>
      <c r="G143" s="28" t="s">
        <v>4118</v>
      </c>
      <c r="H143" s="28" t="s">
        <v>1035</v>
      </c>
      <c r="I143" s="28" t="s">
        <v>4117</v>
      </c>
      <c r="K143" s="28" t="s">
        <v>4116</v>
      </c>
      <c r="L143" s="28" t="s">
        <v>4115</v>
      </c>
      <c r="N143" s="28" t="s">
        <v>4114</v>
      </c>
      <c r="P143" s="28" t="s">
        <v>1028</v>
      </c>
      <c r="Q143" s="28" t="s">
        <v>1049</v>
      </c>
      <c r="S143" s="28">
        <v>40</v>
      </c>
      <c r="T143" s="28" t="s">
        <v>1025</v>
      </c>
      <c r="U143" s="28" t="s">
        <v>1076</v>
      </c>
      <c r="V143" s="28" t="s">
        <v>1075</v>
      </c>
      <c r="W143" s="28" t="s">
        <v>4113</v>
      </c>
      <c r="X143" s="29">
        <v>43188</v>
      </c>
      <c r="Y143" s="29">
        <v>44284</v>
      </c>
      <c r="Z143" s="29">
        <v>44284</v>
      </c>
      <c r="AA143" s="29">
        <v>44984</v>
      </c>
      <c r="AC143" s="29">
        <v>44984</v>
      </c>
      <c r="AD143" s="28" t="s">
        <v>4112</v>
      </c>
    </row>
    <row r="144" spans="1:30" hidden="1" x14ac:dyDescent="0.3">
      <c r="A144" s="28">
        <v>143</v>
      </c>
      <c r="B144" s="28" t="s">
        <v>4111</v>
      </c>
      <c r="C144" s="28" t="s">
        <v>4110</v>
      </c>
      <c r="D144" s="28" t="s">
        <v>4109</v>
      </c>
      <c r="F144" s="28" t="s">
        <v>1056</v>
      </c>
      <c r="G144" s="28" t="s">
        <v>4108</v>
      </c>
      <c r="H144" s="28" t="s">
        <v>1035</v>
      </c>
      <c r="I144" s="28" t="s">
        <v>4107</v>
      </c>
      <c r="J144" s="28" t="s">
        <v>4106</v>
      </c>
      <c r="K144" s="28" t="s">
        <v>4105</v>
      </c>
      <c r="L144" s="28" t="s">
        <v>4104</v>
      </c>
      <c r="M144" s="28" t="s">
        <v>4103</v>
      </c>
      <c r="N144" s="28" t="s">
        <v>4102</v>
      </c>
      <c r="P144" s="28" t="s">
        <v>1028</v>
      </c>
      <c r="Q144" s="28" t="s">
        <v>1049</v>
      </c>
      <c r="R144" s="28" t="s">
        <v>1086</v>
      </c>
      <c r="S144" s="28">
        <v>19</v>
      </c>
      <c r="T144" s="28" t="s">
        <v>1047</v>
      </c>
      <c r="U144" s="28" t="s">
        <v>1024</v>
      </c>
      <c r="V144" s="28" t="s">
        <v>1046</v>
      </c>
      <c r="W144" s="28" t="s">
        <v>4101</v>
      </c>
      <c r="X144" s="29">
        <v>45456</v>
      </c>
      <c r="Y144" s="29">
        <v>46024</v>
      </c>
      <c r="Z144" s="29">
        <v>46024</v>
      </c>
      <c r="AA144" s="29">
        <v>45470</v>
      </c>
      <c r="AC144" s="29">
        <v>46031</v>
      </c>
      <c r="AD144" s="28" t="s">
        <v>4100</v>
      </c>
    </row>
    <row r="145" spans="1:30" hidden="1" x14ac:dyDescent="0.3">
      <c r="A145" s="28">
        <v>144</v>
      </c>
      <c r="B145" s="28" t="s">
        <v>4099</v>
      </c>
      <c r="C145" s="28" t="s">
        <v>4098</v>
      </c>
      <c r="D145" s="28" t="s">
        <v>4097</v>
      </c>
      <c r="F145" s="28" t="s">
        <v>1157</v>
      </c>
      <c r="G145" s="28" t="s">
        <v>4096</v>
      </c>
      <c r="H145" s="28" t="s">
        <v>1035</v>
      </c>
      <c r="I145" s="28" t="s">
        <v>4095</v>
      </c>
      <c r="J145" s="28" t="s">
        <v>1025</v>
      </c>
      <c r="K145" s="28" t="s">
        <v>4094</v>
      </c>
      <c r="N145" s="28" t="s">
        <v>4093</v>
      </c>
      <c r="P145" s="28" t="s">
        <v>1028</v>
      </c>
      <c r="Q145" s="28" t="s">
        <v>1049</v>
      </c>
      <c r="S145" s="28">
        <v>240</v>
      </c>
      <c r="T145" s="28" t="s">
        <v>1025</v>
      </c>
      <c r="U145" s="28" t="s">
        <v>1076</v>
      </c>
      <c r="V145" s="28" t="s">
        <v>1075</v>
      </c>
      <c r="W145" s="28" t="s">
        <v>4092</v>
      </c>
      <c r="X145" s="29">
        <v>44866</v>
      </c>
      <c r="Y145" s="29">
        <v>44986</v>
      </c>
      <c r="Z145" s="29">
        <v>45047</v>
      </c>
      <c r="AA145" s="29">
        <v>44852</v>
      </c>
      <c r="AC145" s="29">
        <v>44873</v>
      </c>
      <c r="AD145" s="28" t="s">
        <v>4091</v>
      </c>
    </row>
    <row r="146" spans="1:30" hidden="1" x14ac:dyDescent="0.3">
      <c r="A146" s="28">
        <v>145</v>
      </c>
      <c r="B146" s="28" t="s">
        <v>4090</v>
      </c>
      <c r="C146" s="28" t="s">
        <v>4089</v>
      </c>
      <c r="D146" s="28" t="s">
        <v>4088</v>
      </c>
      <c r="F146" s="28" t="s">
        <v>1056</v>
      </c>
      <c r="G146" s="28" t="s">
        <v>4087</v>
      </c>
      <c r="H146" s="28" t="s">
        <v>1170</v>
      </c>
      <c r="I146" s="28" t="s">
        <v>1686</v>
      </c>
      <c r="J146" s="28" t="s">
        <v>4086</v>
      </c>
      <c r="K146" s="28" t="s">
        <v>4085</v>
      </c>
      <c r="L146" s="28" t="s">
        <v>4084</v>
      </c>
      <c r="N146" s="28" t="s">
        <v>4083</v>
      </c>
      <c r="O146" s="28" t="s">
        <v>4082</v>
      </c>
      <c r="P146" s="28" t="s">
        <v>1028</v>
      </c>
      <c r="Q146" s="28" t="s">
        <v>1049</v>
      </c>
      <c r="R146" s="28" t="s">
        <v>1086</v>
      </c>
      <c r="S146" s="28">
        <v>6</v>
      </c>
      <c r="T146" s="28" t="s">
        <v>1025</v>
      </c>
      <c r="U146" s="28" t="s">
        <v>1024</v>
      </c>
      <c r="V146" s="28" t="s">
        <v>1163</v>
      </c>
      <c r="W146" s="28" t="s">
        <v>4081</v>
      </c>
      <c r="X146" s="28" t="s">
        <v>3102</v>
      </c>
      <c r="Y146" s="28" t="s">
        <v>4080</v>
      </c>
      <c r="Z146" s="28" t="s">
        <v>4080</v>
      </c>
      <c r="AA146" s="29">
        <v>39855</v>
      </c>
      <c r="AB146" s="29">
        <v>41918</v>
      </c>
      <c r="AC146" s="29">
        <v>42874</v>
      </c>
      <c r="AD146" s="28" t="s">
        <v>4079</v>
      </c>
    </row>
    <row r="147" spans="1:30" hidden="1" x14ac:dyDescent="0.3">
      <c r="A147" s="28">
        <v>146</v>
      </c>
      <c r="B147" s="28" t="s">
        <v>4078</v>
      </c>
      <c r="C147" s="28" t="s">
        <v>4077</v>
      </c>
      <c r="D147" s="28" t="s">
        <v>4076</v>
      </c>
      <c r="E147" s="28" t="s">
        <v>4075</v>
      </c>
      <c r="F147" s="28" t="s">
        <v>1157</v>
      </c>
      <c r="G147" s="28" t="s">
        <v>4074</v>
      </c>
      <c r="H147" s="28" t="s">
        <v>1035</v>
      </c>
      <c r="I147" s="28" t="s">
        <v>1503</v>
      </c>
      <c r="J147" s="28" t="s">
        <v>4073</v>
      </c>
      <c r="K147" s="28" t="s">
        <v>4072</v>
      </c>
      <c r="L147" s="28" t="s">
        <v>4071</v>
      </c>
      <c r="N147" s="28" t="s">
        <v>3358</v>
      </c>
      <c r="P147" s="28" t="s">
        <v>1028</v>
      </c>
      <c r="Q147" s="28" t="s">
        <v>1049</v>
      </c>
      <c r="R147" s="28" t="s">
        <v>1973</v>
      </c>
      <c r="S147" s="28">
        <v>400</v>
      </c>
      <c r="T147" s="28" t="s">
        <v>1025</v>
      </c>
      <c r="U147" s="28" t="s">
        <v>1024</v>
      </c>
      <c r="V147" s="28" t="s">
        <v>1624</v>
      </c>
      <c r="W147" s="28" t="s">
        <v>4070</v>
      </c>
      <c r="X147" s="29">
        <v>44032</v>
      </c>
      <c r="Y147" s="28" t="s">
        <v>3547</v>
      </c>
      <c r="Z147" s="28" t="s">
        <v>3547</v>
      </c>
      <c r="AA147" s="29">
        <v>43787</v>
      </c>
      <c r="AC147" s="29">
        <v>44061</v>
      </c>
      <c r="AD147" s="28" t="s">
        <v>4069</v>
      </c>
    </row>
    <row r="148" spans="1:30" hidden="1" x14ac:dyDescent="0.3">
      <c r="A148" s="28">
        <v>147</v>
      </c>
      <c r="B148" s="28" t="s">
        <v>4068</v>
      </c>
      <c r="C148" s="28" t="s">
        <v>4067</v>
      </c>
      <c r="D148" s="28" t="s">
        <v>4066</v>
      </c>
      <c r="F148" s="28" t="s">
        <v>1094</v>
      </c>
      <c r="G148" s="28" t="s">
        <v>4065</v>
      </c>
      <c r="H148" s="28" t="s">
        <v>1035</v>
      </c>
      <c r="I148" s="28" t="s">
        <v>1686</v>
      </c>
      <c r="J148" s="28" t="s">
        <v>4064</v>
      </c>
      <c r="K148" s="28" t="s">
        <v>4063</v>
      </c>
      <c r="L148" s="28" t="s">
        <v>4062</v>
      </c>
      <c r="N148" s="28" t="s">
        <v>4061</v>
      </c>
      <c r="P148" s="28" t="s">
        <v>1028</v>
      </c>
      <c r="Q148" s="28" t="s">
        <v>1049</v>
      </c>
      <c r="R148" s="28" t="s">
        <v>1125</v>
      </c>
      <c r="S148" s="28">
        <v>30</v>
      </c>
      <c r="T148" s="28" t="s">
        <v>1025</v>
      </c>
      <c r="U148" s="28" t="s">
        <v>1024</v>
      </c>
      <c r="V148" s="28" t="s">
        <v>1163</v>
      </c>
      <c r="W148" s="28">
        <v>2024.174</v>
      </c>
      <c r="X148" s="29">
        <v>45931</v>
      </c>
      <c r="Y148" s="29">
        <v>47664</v>
      </c>
      <c r="Z148" s="29">
        <v>47664</v>
      </c>
      <c r="AA148" s="29">
        <v>45889</v>
      </c>
      <c r="AC148" s="29">
        <v>45896</v>
      </c>
    </row>
    <row r="149" spans="1:30" hidden="1" x14ac:dyDescent="0.3">
      <c r="A149" s="28">
        <v>148</v>
      </c>
      <c r="B149" s="28" t="s">
        <v>4060</v>
      </c>
      <c r="C149" s="28" t="s">
        <v>4059</v>
      </c>
      <c r="D149" s="28" t="s">
        <v>4058</v>
      </c>
      <c r="E149" s="28" t="s">
        <v>4057</v>
      </c>
      <c r="F149" s="28" t="s">
        <v>1118</v>
      </c>
      <c r="G149" s="28" t="s">
        <v>4056</v>
      </c>
      <c r="H149" s="28" t="s">
        <v>1035</v>
      </c>
      <c r="I149" s="28" t="s">
        <v>4055</v>
      </c>
      <c r="J149" s="28" t="s">
        <v>4054</v>
      </c>
      <c r="K149" s="28" t="s">
        <v>4053</v>
      </c>
      <c r="L149" s="28" t="s">
        <v>4052</v>
      </c>
      <c r="N149" s="28" t="s">
        <v>4051</v>
      </c>
      <c r="O149" s="28" t="s">
        <v>4050</v>
      </c>
      <c r="P149" s="28" t="s">
        <v>1028</v>
      </c>
      <c r="Q149" s="28" t="s">
        <v>1049</v>
      </c>
      <c r="R149" s="28" t="s">
        <v>1086</v>
      </c>
      <c r="S149" s="28">
        <v>168</v>
      </c>
      <c r="T149" s="28" t="s">
        <v>1025</v>
      </c>
      <c r="U149" s="28" t="s">
        <v>1024</v>
      </c>
      <c r="V149" s="28" t="s">
        <v>1624</v>
      </c>
      <c r="W149" s="28" t="s">
        <v>4049</v>
      </c>
      <c r="X149" s="28" t="s">
        <v>3058</v>
      </c>
      <c r="Y149" s="29">
        <v>43525</v>
      </c>
      <c r="Z149" s="29">
        <v>43880</v>
      </c>
      <c r="AA149" s="29">
        <v>41758</v>
      </c>
      <c r="AC149" s="29">
        <v>44545</v>
      </c>
      <c r="AD149" s="28" t="s">
        <v>4048</v>
      </c>
    </row>
    <row r="150" spans="1:30" hidden="1" x14ac:dyDescent="0.3">
      <c r="A150" s="28">
        <v>149</v>
      </c>
      <c r="B150" s="28" t="s">
        <v>4047</v>
      </c>
      <c r="C150" s="28" t="s">
        <v>4046</v>
      </c>
      <c r="D150" s="28" t="s">
        <v>4045</v>
      </c>
      <c r="F150" s="28" t="s">
        <v>1529</v>
      </c>
      <c r="G150" s="28" t="s">
        <v>4044</v>
      </c>
      <c r="H150" s="28" t="s">
        <v>1035</v>
      </c>
      <c r="I150" s="28" t="s">
        <v>4043</v>
      </c>
      <c r="J150" s="28" t="s">
        <v>4042</v>
      </c>
      <c r="K150" s="28" t="s">
        <v>4041</v>
      </c>
      <c r="L150" s="28" t="s">
        <v>4040</v>
      </c>
      <c r="N150" s="28" t="s">
        <v>4039</v>
      </c>
      <c r="P150" s="28" t="s">
        <v>1028</v>
      </c>
      <c r="Q150" s="28" t="s">
        <v>1049</v>
      </c>
      <c r="R150" s="28" t="s">
        <v>1086</v>
      </c>
      <c r="S150" s="28">
        <v>0</v>
      </c>
      <c r="T150" s="28" t="s">
        <v>1025</v>
      </c>
      <c r="U150" s="28" t="s">
        <v>1024</v>
      </c>
      <c r="V150" s="28" t="s">
        <v>1023</v>
      </c>
      <c r="W150" s="28" t="s">
        <v>4038</v>
      </c>
      <c r="X150" s="28" t="s">
        <v>1481</v>
      </c>
      <c r="Y150" s="28" t="s">
        <v>2829</v>
      </c>
      <c r="Z150" s="28" t="s">
        <v>2278</v>
      </c>
      <c r="AA150" s="29">
        <v>40941</v>
      </c>
      <c r="AC150" s="29">
        <v>43733</v>
      </c>
      <c r="AD150" s="28" t="s">
        <v>4037</v>
      </c>
    </row>
    <row r="151" spans="1:30" x14ac:dyDescent="0.3">
      <c r="A151" s="28">
        <v>150</v>
      </c>
      <c r="B151" s="28" t="s">
        <v>4036</v>
      </c>
      <c r="C151" s="28" t="s">
        <v>4035</v>
      </c>
      <c r="D151" s="28" t="s">
        <v>4034</v>
      </c>
      <c r="F151" s="28" t="s">
        <v>1118</v>
      </c>
      <c r="G151" s="28" t="s">
        <v>4033</v>
      </c>
      <c r="H151" s="28" t="s">
        <v>1170</v>
      </c>
      <c r="I151" s="28" t="s">
        <v>1686</v>
      </c>
      <c r="J151" s="28" t="s">
        <v>4032</v>
      </c>
      <c r="K151" s="28" t="s">
        <v>4031</v>
      </c>
      <c r="L151" s="28" t="s">
        <v>4030</v>
      </c>
      <c r="N151" s="28" t="s">
        <v>1669</v>
      </c>
      <c r="O151" s="28" t="s">
        <v>4029</v>
      </c>
      <c r="P151" s="28" t="s">
        <v>1028</v>
      </c>
      <c r="Q151" s="28" t="s">
        <v>1049</v>
      </c>
      <c r="R151" s="28" t="s">
        <v>1086</v>
      </c>
      <c r="S151" s="28">
        <v>30</v>
      </c>
      <c r="T151" s="28" t="s">
        <v>1025</v>
      </c>
      <c r="U151" s="28" t="s">
        <v>1024</v>
      </c>
      <c r="V151" s="28" t="s">
        <v>1163</v>
      </c>
      <c r="W151" s="28" t="s">
        <v>4028</v>
      </c>
      <c r="X151" s="28" t="s">
        <v>3966</v>
      </c>
      <c r="Y151" s="28" t="s">
        <v>2655</v>
      </c>
      <c r="Z151" s="28" t="s">
        <v>1380</v>
      </c>
      <c r="AA151" s="29">
        <v>39800</v>
      </c>
      <c r="AB151" s="29">
        <v>42801</v>
      </c>
      <c r="AC151" s="29">
        <v>43110</v>
      </c>
      <c r="AD151" s="28" t="s">
        <v>4027</v>
      </c>
    </row>
    <row r="152" spans="1:30" hidden="1" x14ac:dyDescent="0.3">
      <c r="A152" s="28">
        <v>151</v>
      </c>
      <c r="B152" s="28" t="s">
        <v>4026</v>
      </c>
      <c r="C152" s="28" t="s">
        <v>4025</v>
      </c>
      <c r="D152" s="28" t="s">
        <v>4024</v>
      </c>
      <c r="E152" s="28" t="s">
        <v>4023</v>
      </c>
      <c r="F152" s="28" t="s">
        <v>1118</v>
      </c>
      <c r="G152" s="28" t="s">
        <v>4022</v>
      </c>
      <c r="H152" s="28" t="s">
        <v>1035</v>
      </c>
      <c r="I152" s="28" t="s">
        <v>1686</v>
      </c>
      <c r="J152" s="28" t="s">
        <v>4021</v>
      </c>
      <c r="K152" s="28" t="s">
        <v>4020</v>
      </c>
      <c r="L152" s="28" t="s">
        <v>4019</v>
      </c>
      <c r="N152" s="28" t="s">
        <v>1570</v>
      </c>
      <c r="P152" s="28" t="s">
        <v>1028</v>
      </c>
      <c r="Q152" s="28" t="s">
        <v>1049</v>
      </c>
      <c r="R152" s="28" t="s">
        <v>1086</v>
      </c>
      <c r="S152" s="28">
        <v>25</v>
      </c>
      <c r="T152" s="28" t="s">
        <v>1025</v>
      </c>
      <c r="U152" s="28" t="s">
        <v>1024</v>
      </c>
      <c r="V152" s="28" t="s">
        <v>1163</v>
      </c>
      <c r="W152" s="28" t="s">
        <v>4018</v>
      </c>
      <c r="X152" s="28" t="s">
        <v>2941</v>
      </c>
      <c r="Y152" s="28" t="s">
        <v>2089</v>
      </c>
      <c r="Z152" s="28" t="s">
        <v>4017</v>
      </c>
      <c r="AA152" s="29">
        <v>40654</v>
      </c>
      <c r="AC152" s="29">
        <v>41862</v>
      </c>
      <c r="AD152" s="28" t="s">
        <v>4016</v>
      </c>
    </row>
    <row r="153" spans="1:30" hidden="1" x14ac:dyDescent="0.3">
      <c r="A153" s="28">
        <v>152</v>
      </c>
      <c r="B153" s="28" t="s">
        <v>4015</v>
      </c>
      <c r="C153" s="28" t="s">
        <v>4014</v>
      </c>
      <c r="D153" s="28" t="s">
        <v>4013</v>
      </c>
      <c r="E153" s="28" t="s">
        <v>4012</v>
      </c>
      <c r="F153" s="28" t="s">
        <v>1157</v>
      </c>
      <c r="G153" s="28" t="s">
        <v>4011</v>
      </c>
      <c r="H153" s="28" t="s">
        <v>1035</v>
      </c>
      <c r="I153" s="28" t="s">
        <v>3244</v>
      </c>
      <c r="J153" s="28" t="s">
        <v>4010</v>
      </c>
      <c r="K153" s="28" t="s">
        <v>4009</v>
      </c>
      <c r="L153" s="28" t="s">
        <v>4008</v>
      </c>
      <c r="N153" s="28" t="s">
        <v>1791</v>
      </c>
      <c r="O153" s="28" t="s">
        <v>4007</v>
      </c>
      <c r="P153" s="28" t="s">
        <v>1028</v>
      </c>
      <c r="Q153" s="28" t="s">
        <v>1049</v>
      </c>
      <c r="R153" s="28" t="s">
        <v>1125</v>
      </c>
      <c r="S153" s="28">
        <v>84</v>
      </c>
      <c r="T153" s="28" t="s">
        <v>1025</v>
      </c>
      <c r="U153" s="28" t="s">
        <v>1024</v>
      </c>
      <c r="V153" s="28" t="s">
        <v>1163</v>
      </c>
      <c r="W153" s="28" t="s">
        <v>4006</v>
      </c>
      <c r="X153" s="29">
        <v>44064</v>
      </c>
      <c r="Y153" s="29">
        <v>46022</v>
      </c>
      <c r="Z153" s="29">
        <v>46022</v>
      </c>
      <c r="AA153" s="29">
        <v>44028</v>
      </c>
      <c r="AC153" s="29">
        <v>45257</v>
      </c>
      <c r="AD153" s="28" t="s">
        <v>4005</v>
      </c>
    </row>
    <row r="154" spans="1:30" hidden="1" x14ac:dyDescent="0.3">
      <c r="A154" s="28">
        <v>153</v>
      </c>
      <c r="B154" s="28" t="s">
        <v>4004</v>
      </c>
      <c r="C154" s="28" t="s">
        <v>4003</v>
      </c>
      <c r="D154" s="28" t="s">
        <v>4002</v>
      </c>
      <c r="F154" s="28" t="s">
        <v>1157</v>
      </c>
      <c r="G154" s="28" t="s">
        <v>4001</v>
      </c>
      <c r="H154" s="28" t="s">
        <v>1035</v>
      </c>
      <c r="I154" s="28" t="s">
        <v>1686</v>
      </c>
      <c r="J154" s="28" t="s">
        <v>4000</v>
      </c>
      <c r="K154" s="28" t="s">
        <v>3999</v>
      </c>
      <c r="L154" s="28" t="s">
        <v>3998</v>
      </c>
      <c r="N154" s="28" t="s">
        <v>3997</v>
      </c>
      <c r="O154" s="28" t="s">
        <v>3996</v>
      </c>
      <c r="P154" s="28" t="s">
        <v>1028</v>
      </c>
      <c r="Q154" s="28" t="s">
        <v>1049</v>
      </c>
      <c r="S154" s="28">
        <v>150</v>
      </c>
      <c r="T154" s="28" t="s">
        <v>1025</v>
      </c>
      <c r="U154" s="28" t="s">
        <v>1076</v>
      </c>
      <c r="V154" s="28" t="s">
        <v>1075</v>
      </c>
      <c r="W154" s="28" t="s">
        <v>3995</v>
      </c>
      <c r="X154" s="29">
        <v>44601</v>
      </c>
      <c r="Y154" s="29">
        <v>45657</v>
      </c>
      <c r="Z154" s="29">
        <v>45657</v>
      </c>
      <c r="AA154" s="29">
        <v>44868</v>
      </c>
      <c r="AC154" s="29">
        <v>44868</v>
      </c>
      <c r="AD154" s="28" t="s">
        <v>3994</v>
      </c>
    </row>
    <row r="155" spans="1:30" hidden="1" x14ac:dyDescent="0.3">
      <c r="A155" s="28">
        <v>154</v>
      </c>
      <c r="B155" s="28" t="s">
        <v>3993</v>
      </c>
      <c r="C155" s="28" t="s">
        <v>3992</v>
      </c>
      <c r="D155" s="28" t="s">
        <v>3991</v>
      </c>
      <c r="F155" s="28" t="s">
        <v>1056</v>
      </c>
      <c r="G155" s="28" t="s">
        <v>3990</v>
      </c>
      <c r="H155" s="28" t="s">
        <v>1170</v>
      </c>
      <c r="I155" s="28" t="s">
        <v>1686</v>
      </c>
      <c r="J155" s="28" t="s">
        <v>3989</v>
      </c>
      <c r="K155" s="28" t="s">
        <v>3988</v>
      </c>
      <c r="L155" s="28" t="s">
        <v>3987</v>
      </c>
      <c r="N155" s="28" t="s">
        <v>3986</v>
      </c>
      <c r="P155" s="28" t="s">
        <v>1028</v>
      </c>
      <c r="Q155" s="28" t="s">
        <v>1049</v>
      </c>
      <c r="R155" s="28" t="s">
        <v>1026</v>
      </c>
      <c r="S155" s="28">
        <v>130</v>
      </c>
      <c r="T155" s="28" t="s">
        <v>1047</v>
      </c>
      <c r="U155" s="28" t="s">
        <v>1024</v>
      </c>
      <c r="V155" s="28" t="s">
        <v>1612</v>
      </c>
      <c r="W155" s="28" t="s">
        <v>3985</v>
      </c>
      <c r="X155" s="29">
        <v>43186</v>
      </c>
      <c r="Y155" s="29">
        <v>44558</v>
      </c>
      <c r="Z155" s="29">
        <v>44558</v>
      </c>
      <c r="AA155" s="29">
        <v>43221</v>
      </c>
      <c r="AB155" s="29">
        <v>45602</v>
      </c>
      <c r="AC155" s="29">
        <v>45602</v>
      </c>
      <c r="AD155" s="28" t="s">
        <v>3984</v>
      </c>
    </row>
    <row r="156" spans="1:30" hidden="1" x14ac:dyDescent="0.3">
      <c r="A156" s="28">
        <v>155</v>
      </c>
      <c r="B156" s="28" t="s">
        <v>3983</v>
      </c>
      <c r="C156" s="28" t="s">
        <v>3982</v>
      </c>
      <c r="D156" s="28" t="s">
        <v>3981</v>
      </c>
      <c r="E156" s="28" t="s">
        <v>3976</v>
      </c>
      <c r="F156" s="28" t="s">
        <v>1037</v>
      </c>
      <c r="G156" s="28" t="s">
        <v>3980</v>
      </c>
      <c r="H156" s="28" t="s">
        <v>1035</v>
      </c>
      <c r="I156" s="28" t="s">
        <v>1503</v>
      </c>
      <c r="J156" s="28" t="s">
        <v>3979</v>
      </c>
      <c r="K156" s="28" t="s">
        <v>3978</v>
      </c>
      <c r="L156" s="28" t="s">
        <v>3977</v>
      </c>
      <c r="N156" s="28" t="s">
        <v>3214</v>
      </c>
      <c r="P156" s="28" t="s">
        <v>1028</v>
      </c>
      <c r="Q156" s="28" t="s">
        <v>1049</v>
      </c>
      <c r="R156" s="28" t="s">
        <v>1086</v>
      </c>
      <c r="S156" s="28">
        <v>30</v>
      </c>
      <c r="T156" s="28" t="s">
        <v>1025</v>
      </c>
      <c r="U156" s="28" t="s">
        <v>1024</v>
      </c>
      <c r="V156" s="28" t="s">
        <v>1163</v>
      </c>
      <c r="W156" s="28" t="s">
        <v>3976</v>
      </c>
      <c r="X156" s="29">
        <v>45301</v>
      </c>
      <c r="Y156" s="29">
        <v>45961</v>
      </c>
      <c r="Z156" s="29">
        <v>46326</v>
      </c>
      <c r="AA156" s="29">
        <v>45259</v>
      </c>
      <c r="AC156" s="29">
        <v>45876</v>
      </c>
      <c r="AD156" s="28" t="s">
        <v>3463</v>
      </c>
    </row>
    <row r="157" spans="1:30" hidden="1" x14ac:dyDescent="0.3">
      <c r="A157" s="28">
        <v>156</v>
      </c>
      <c r="B157" s="28" t="s">
        <v>3975</v>
      </c>
      <c r="C157" s="28" t="s">
        <v>3974</v>
      </c>
      <c r="D157" s="28" t="s">
        <v>3973</v>
      </c>
      <c r="F157" s="28" t="s">
        <v>1118</v>
      </c>
      <c r="G157" s="28" t="s">
        <v>3972</v>
      </c>
      <c r="H157" s="28" t="s">
        <v>1035</v>
      </c>
      <c r="I157" s="28" t="s">
        <v>1686</v>
      </c>
      <c r="J157" s="28" t="s">
        <v>3971</v>
      </c>
      <c r="K157" s="28" t="s">
        <v>3970</v>
      </c>
      <c r="L157" s="28" t="s">
        <v>3969</v>
      </c>
      <c r="N157" s="28" t="s">
        <v>3802</v>
      </c>
      <c r="O157" s="28" t="s">
        <v>1165</v>
      </c>
      <c r="P157" s="28" t="s">
        <v>1028</v>
      </c>
      <c r="Q157" s="28" t="s">
        <v>1049</v>
      </c>
      <c r="R157" s="28" t="s">
        <v>1086</v>
      </c>
      <c r="S157" s="28">
        <v>259</v>
      </c>
      <c r="T157" s="28" t="s">
        <v>1025</v>
      </c>
      <c r="U157" s="28" t="s">
        <v>1024</v>
      </c>
      <c r="V157" s="28" t="s">
        <v>1624</v>
      </c>
      <c r="W157" s="28" t="s">
        <v>3968</v>
      </c>
      <c r="X157" s="28" t="s">
        <v>3967</v>
      </c>
      <c r="Y157" s="28" t="s">
        <v>3734</v>
      </c>
      <c r="Z157" s="28" t="s">
        <v>3966</v>
      </c>
      <c r="AA157" s="29">
        <v>37648</v>
      </c>
      <c r="AC157" s="29">
        <v>42565</v>
      </c>
      <c r="AD157" s="28" t="s">
        <v>3965</v>
      </c>
    </row>
    <row r="158" spans="1:30" hidden="1" x14ac:dyDescent="0.3">
      <c r="A158" s="28">
        <v>157</v>
      </c>
      <c r="B158" s="28" t="s">
        <v>3964</v>
      </c>
      <c r="C158" s="28" t="s">
        <v>3963</v>
      </c>
      <c r="D158" s="28" t="s">
        <v>3962</v>
      </c>
      <c r="F158" s="28" t="s">
        <v>1118</v>
      </c>
      <c r="G158" s="28" t="s">
        <v>3961</v>
      </c>
      <c r="H158" s="28" t="s">
        <v>1170</v>
      </c>
      <c r="I158" s="28" t="s">
        <v>3960</v>
      </c>
      <c r="J158" s="28" t="s">
        <v>3959</v>
      </c>
      <c r="K158" s="28" t="s">
        <v>3958</v>
      </c>
      <c r="L158" s="28" t="s">
        <v>3957</v>
      </c>
      <c r="M158" s="28" t="s">
        <v>3956</v>
      </c>
      <c r="N158" s="28" t="s">
        <v>1165</v>
      </c>
      <c r="P158" s="28" t="s">
        <v>1028</v>
      </c>
      <c r="Q158" s="28" t="s">
        <v>1049</v>
      </c>
      <c r="R158" s="28" t="s">
        <v>1086</v>
      </c>
      <c r="S158" s="28">
        <v>16</v>
      </c>
      <c r="T158" s="28" t="s">
        <v>1215</v>
      </c>
      <c r="U158" s="28" t="s">
        <v>1024</v>
      </c>
      <c r="V158" s="28" t="s">
        <v>1163</v>
      </c>
      <c r="W158" s="28" t="s">
        <v>3955</v>
      </c>
      <c r="X158" s="29">
        <v>44627</v>
      </c>
      <c r="Y158" s="29">
        <v>45746</v>
      </c>
      <c r="Z158" s="29">
        <v>45746</v>
      </c>
      <c r="AA158" s="29">
        <v>44337</v>
      </c>
      <c r="AB158" s="29">
        <v>45937</v>
      </c>
      <c r="AC158" s="29">
        <v>45937</v>
      </c>
      <c r="AD158" s="28" t="s">
        <v>1878</v>
      </c>
    </row>
    <row r="159" spans="1:30" hidden="1" x14ac:dyDescent="0.3">
      <c r="A159" s="28">
        <v>158</v>
      </c>
      <c r="B159" s="28" t="s">
        <v>3954</v>
      </c>
      <c r="C159" s="28" t="s">
        <v>3953</v>
      </c>
      <c r="D159" s="28" t="s">
        <v>3952</v>
      </c>
      <c r="E159" s="28" t="s">
        <v>3948</v>
      </c>
      <c r="F159" s="28" t="s">
        <v>1037</v>
      </c>
      <c r="G159" s="28" t="s">
        <v>3951</v>
      </c>
      <c r="H159" s="28" t="s">
        <v>1035</v>
      </c>
      <c r="I159" s="28" t="s">
        <v>3950</v>
      </c>
      <c r="J159" s="28" t="s">
        <v>3949</v>
      </c>
      <c r="K159" s="28" t="s">
        <v>3518</v>
      </c>
      <c r="L159" s="28" t="s">
        <v>3517</v>
      </c>
      <c r="N159" s="28" t="s">
        <v>3214</v>
      </c>
      <c r="P159" s="28" t="s">
        <v>1028</v>
      </c>
      <c r="Q159" s="28" t="s">
        <v>1049</v>
      </c>
      <c r="R159" s="28" t="s">
        <v>1086</v>
      </c>
      <c r="S159" s="28">
        <v>30</v>
      </c>
      <c r="T159" s="28" t="s">
        <v>1025</v>
      </c>
      <c r="U159" s="28" t="s">
        <v>1024</v>
      </c>
      <c r="V159" s="28" t="s">
        <v>1163</v>
      </c>
      <c r="W159" s="28" t="s">
        <v>3948</v>
      </c>
      <c r="X159" s="29">
        <v>45383</v>
      </c>
      <c r="Y159" s="29">
        <v>46082</v>
      </c>
      <c r="Z159" s="29">
        <v>46813</v>
      </c>
      <c r="AA159" s="29">
        <v>45330</v>
      </c>
      <c r="AC159" s="29">
        <v>45876</v>
      </c>
      <c r="AD159" s="28" t="s">
        <v>3515</v>
      </c>
    </row>
    <row r="160" spans="1:30" x14ac:dyDescent="0.3">
      <c r="A160" s="28">
        <v>159</v>
      </c>
      <c r="B160" s="28" t="s">
        <v>3947</v>
      </c>
      <c r="C160" s="28" t="s">
        <v>3946</v>
      </c>
      <c r="D160" s="28" t="s">
        <v>3945</v>
      </c>
      <c r="F160" s="28" t="s">
        <v>1118</v>
      </c>
      <c r="G160" s="28" t="s">
        <v>3944</v>
      </c>
      <c r="H160" s="28" t="s">
        <v>1170</v>
      </c>
      <c r="I160" s="28" t="s">
        <v>3943</v>
      </c>
      <c r="J160" s="28" t="s">
        <v>3942</v>
      </c>
      <c r="K160" s="28" t="s">
        <v>3941</v>
      </c>
      <c r="L160" s="28" t="s">
        <v>3940</v>
      </c>
      <c r="M160" s="28" t="s">
        <v>3939</v>
      </c>
      <c r="N160" s="28" t="s">
        <v>1442</v>
      </c>
      <c r="O160" s="28" t="s">
        <v>3938</v>
      </c>
      <c r="P160" s="28" t="s">
        <v>1028</v>
      </c>
      <c r="Q160" s="28" t="s">
        <v>1049</v>
      </c>
      <c r="R160" s="28" t="s">
        <v>1164</v>
      </c>
      <c r="S160" s="28">
        <v>81</v>
      </c>
      <c r="T160" s="28" t="s">
        <v>1025</v>
      </c>
      <c r="U160" s="28" t="s">
        <v>1024</v>
      </c>
      <c r="V160" s="28" t="s">
        <v>1046</v>
      </c>
      <c r="W160" s="28" t="s">
        <v>3937</v>
      </c>
      <c r="X160" s="29">
        <v>39765</v>
      </c>
      <c r="Y160" s="29">
        <v>44075</v>
      </c>
      <c r="Z160" s="29">
        <v>44075</v>
      </c>
      <c r="AA160" s="29">
        <v>39730</v>
      </c>
      <c r="AB160" s="29">
        <v>43544</v>
      </c>
      <c r="AC160" s="29">
        <v>44077</v>
      </c>
      <c r="AD160" s="28" t="s">
        <v>2350</v>
      </c>
    </row>
    <row r="161" spans="1:30" hidden="1" x14ac:dyDescent="0.3">
      <c r="A161" s="28">
        <v>160</v>
      </c>
      <c r="B161" s="28" t="s">
        <v>3936</v>
      </c>
      <c r="C161" s="28" t="s">
        <v>3935</v>
      </c>
      <c r="D161" s="28" t="s">
        <v>3934</v>
      </c>
      <c r="F161" s="28" t="s">
        <v>1037</v>
      </c>
      <c r="G161" s="28" t="s">
        <v>3933</v>
      </c>
      <c r="H161" s="28" t="s">
        <v>1035</v>
      </c>
      <c r="I161" s="28" t="s">
        <v>3932</v>
      </c>
      <c r="J161" s="28" t="s">
        <v>3931</v>
      </c>
      <c r="K161" s="28" t="s">
        <v>3930</v>
      </c>
      <c r="L161" s="28" t="s">
        <v>3929</v>
      </c>
      <c r="M161" s="28" t="s">
        <v>3928</v>
      </c>
      <c r="N161" s="28" t="s">
        <v>1442</v>
      </c>
      <c r="O161" s="28" t="s">
        <v>1165</v>
      </c>
      <c r="P161" s="28" t="s">
        <v>1028</v>
      </c>
      <c r="Q161" s="28" t="s">
        <v>1049</v>
      </c>
      <c r="R161" s="28" t="s">
        <v>1048</v>
      </c>
      <c r="S161" s="28">
        <v>24</v>
      </c>
      <c r="T161" s="28" t="s">
        <v>1025</v>
      </c>
      <c r="U161" s="28" t="s">
        <v>1024</v>
      </c>
      <c r="V161" s="28" t="s">
        <v>1163</v>
      </c>
      <c r="W161" s="28" t="s">
        <v>3927</v>
      </c>
      <c r="X161" s="29">
        <v>44013</v>
      </c>
      <c r="Y161" s="29">
        <v>46387</v>
      </c>
      <c r="Z161" s="29">
        <v>46387</v>
      </c>
      <c r="AA161" s="29">
        <v>44036</v>
      </c>
      <c r="AC161" s="29">
        <v>45957</v>
      </c>
      <c r="AD161" s="28" t="s">
        <v>1439</v>
      </c>
    </row>
    <row r="162" spans="1:30" hidden="1" x14ac:dyDescent="0.3">
      <c r="A162" s="28">
        <v>161</v>
      </c>
      <c r="B162" s="28" t="s">
        <v>3926</v>
      </c>
      <c r="C162" s="28" t="s">
        <v>3925</v>
      </c>
      <c r="D162" s="28" t="s">
        <v>3924</v>
      </c>
      <c r="F162" s="28" t="s">
        <v>1118</v>
      </c>
      <c r="G162" s="28" t="s">
        <v>3923</v>
      </c>
      <c r="H162" s="28" t="s">
        <v>1170</v>
      </c>
      <c r="I162" s="28" t="s">
        <v>3922</v>
      </c>
      <c r="J162" s="28" t="s">
        <v>3921</v>
      </c>
      <c r="K162" s="28" t="s">
        <v>3920</v>
      </c>
      <c r="L162" s="28" t="s">
        <v>3919</v>
      </c>
      <c r="N162" s="28" t="s">
        <v>1165</v>
      </c>
      <c r="P162" s="28" t="s">
        <v>1028</v>
      </c>
      <c r="Q162" s="28" t="s">
        <v>1049</v>
      </c>
      <c r="R162" s="28" t="s">
        <v>1086</v>
      </c>
      <c r="S162" s="28">
        <v>118</v>
      </c>
      <c r="T162" s="28" t="s">
        <v>1215</v>
      </c>
      <c r="U162" s="28" t="s">
        <v>1024</v>
      </c>
      <c r="V162" s="28" t="s">
        <v>3918</v>
      </c>
      <c r="W162" s="28" t="s">
        <v>3917</v>
      </c>
      <c r="X162" s="29">
        <v>40059</v>
      </c>
      <c r="Y162" s="29">
        <v>41252</v>
      </c>
      <c r="Z162" s="29">
        <v>41305</v>
      </c>
      <c r="AA162" s="29">
        <v>40217</v>
      </c>
      <c r="AB162" s="29">
        <v>42048</v>
      </c>
      <c r="AC162" s="29">
        <v>45615</v>
      </c>
      <c r="AD162" s="28" t="s">
        <v>3916</v>
      </c>
    </row>
    <row r="163" spans="1:30" hidden="1" x14ac:dyDescent="0.3">
      <c r="A163" s="28">
        <v>162</v>
      </c>
      <c r="B163" s="28" t="s">
        <v>3915</v>
      </c>
      <c r="C163" s="28" t="s">
        <v>3914</v>
      </c>
      <c r="D163" s="28" t="s">
        <v>3913</v>
      </c>
      <c r="E163" s="28" t="s">
        <v>3912</v>
      </c>
      <c r="F163" s="28" t="s">
        <v>1037</v>
      </c>
      <c r="G163" s="28" t="s">
        <v>3911</v>
      </c>
      <c r="H163" s="28" t="s">
        <v>1035</v>
      </c>
      <c r="I163" s="28" t="s">
        <v>3910</v>
      </c>
      <c r="K163" s="28" t="s">
        <v>3909</v>
      </c>
      <c r="L163" s="28" t="s">
        <v>3908</v>
      </c>
      <c r="N163" s="28" t="s">
        <v>1570</v>
      </c>
      <c r="O163" s="28" t="s">
        <v>3907</v>
      </c>
      <c r="P163" s="28" t="s">
        <v>1028</v>
      </c>
      <c r="Q163" s="28" t="s">
        <v>1049</v>
      </c>
      <c r="S163" s="28">
        <v>475</v>
      </c>
      <c r="T163" s="28" t="s">
        <v>1025</v>
      </c>
      <c r="U163" s="28" t="s">
        <v>1076</v>
      </c>
      <c r="V163" s="28" t="s">
        <v>1075</v>
      </c>
      <c r="W163" s="28" t="s">
        <v>3906</v>
      </c>
      <c r="X163" s="29">
        <v>43775</v>
      </c>
      <c r="Y163" s="29">
        <v>46203</v>
      </c>
      <c r="Z163" s="29">
        <v>46203</v>
      </c>
      <c r="AA163" s="29">
        <v>44145</v>
      </c>
      <c r="AC163" s="29">
        <v>45566</v>
      </c>
      <c r="AD163" s="28" t="s">
        <v>3905</v>
      </c>
    </row>
    <row r="164" spans="1:30" hidden="1" x14ac:dyDescent="0.3">
      <c r="A164" s="28">
        <v>163</v>
      </c>
      <c r="B164" s="28" t="s">
        <v>3904</v>
      </c>
      <c r="C164" s="28" t="s">
        <v>3903</v>
      </c>
      <c r="D164" s="28" t="s">
        <v>3902</v>
      </c>
      <c r="F164" s="28" t="s">
        <v>1118</v>
      </c>
      <c r="G164" s="28" t="s">
        <v>3901</v>
      </c>
      <c r="H164" s="28" t="s">
        <v>1170</v>
      </c>
      <c r="I164" s="28" t="s">
        <v>3900</v>
      </c>
      <c r="J164" s="28" t="s">
        <v>3899</v>
      </c>
      <c r="K164" s="28" t="s">
        <v>3898</v>
      </c>
      <c r="L164" s="28" t="s">
        <v>3897</v>
      </c>
      <c r="N164" s="28" t="s">
        <v>1442</v>
      </c>
      <c r="O164" s="28" t="s">
        <v>1441</v>
      </c>
      <c r="P164" s="28" t="s">
        <v>1028</v>
      </c>
      <c r="Q164" s="28" t="s">
        <v>1049</v>
      </c>
      <c r="R164" s="28" t="s">
        <v>1086</v>
      </c>
      <c r="S164" s="28">
        <v>24</v>
      </c>
      <c r="T164" s="28" t="s">
        <v>1025</v>
      </c>
      <c r="U164" s="28" t="s">
        <v>1024</v>
      </c>
      <c r="V164" s="28" t="s">
        <v>1163</v>
      </c>
      <c r="W164" s="28" t="s">
        <v>3896</v>
      </c>
      <c r="X164" s="29">
        <v>42685</v>
      </c>
      <c r="Y164" s="29">
        <v>44760</v>
      </c>
      <c r="Z164" s="29">
        <v>44760</v>
      </c>
      <c r="AA164" s="29">
        <v>42409</v>
      </c>
      <c r="AB164" s="29">
        <v>45566</v>
      </c>
      <c r="AC164" s="29">
        <v>45566</v>
      </c>
      <c r="AD164" s="28" t="s">
        <v>1439</v>
      </c>
    </row>
    <row r="165" spans="1:30" hidden="1" x14ac:dyDescent="0.3">
      <c r="A165" s="28">
        <v>164</v>
      </c>
      <c r="B165" s="28" t="s">
        <v>3895</v>
      </c>
      <c r="C165" s="28" t="s">
        <v>3894</v>
      </c>
      <c r="D165" s="28" t="s">
        <v>3893</v>
      </c>
      <c r="F165" s="28" t="s">
        <v>1118</v>
      </c>
      <c r="G165" s="28" t="s">
        <v>3892</v>
      </c>
      <c r="H165" s="28" t="s">
        <v>1170</v>
      </c>
      <c r="I165" s="28" t="s">
        <v>3891</v>
      </c>
      <c r="J165" s="28" t="s">
        <v>3890</v>
      </c>
      <c r="K165" s="28" t="s">
        <v>3889</v>
      </c>
      <c r="L165" s="28" t="s">
        <v>3888</v>
      </c>
      <c r="M165" s="28" t="s">
        <v>3887</v>
      </c>
      <c r="N165" s="28" t="s">
        <v>1165</v>
      </c>
      <c r="P165" s="28" t="s">
        <v>1028</v>
      </c>
      <c r="Q165" s="28" t="s">
        <v>1049</v>
      </c>
      <c r="R165" s="28" t="s">
        <v>1086</v>
      </c>
      <c r="S165" s="28">
        <v>46</v>
      </c>
      <c r="T165" s="28" t="s">
        <v>1215</v>
      </c>
      <c r="U165" s="28" t="s">
        <v>1024</v>
      </c>
      <c r="V165" s="28" t="s">
        <v>1163</v>
      </c>
      <c r="W165" s="28" t="s">
        <v>3886</v>
      </c>
      <c r="X165" s="28" t="s">
        <v>3059</v>
      </c>
      <c r="Y165" s="28" t="s">
        <v>3452</v>
      </c>
      <c r="Z165" s="28" t="s">
        <v>3701</v>
      </c>
      <c r="AA165" s="29">
        <v>40469</v>
      </c>
      <c r="AB165" s="29">
        <v>42681</v>
      </c>
      <c r="AC165" s="29">
        <v>44043</v>
      </c>
      <c r="AD165" s="28" t="s">
        <v>3885</v>
      </c>
    </row>
    <row r="166" spans="1:30" hidden="1" x14ac:dyDescent="0.3">
      <c r="A166" s="28">
        <v>165</v>
      </c>
      <c r="B166" s="28" t="s">
        <v>3884</v>
      </c>
      <c r="C166" s="28" t="s">
        <v>3883</v>
      </c>
      <c r="D166" s="28" t="s">
        <v>3882</v>
      </c>
      <c r="F166" s="28" t="s">
        <v>1118</v>
      </c>
      <c r="G166" s="28" t="s">
        <v>3881</v>
      </c>
      <c r="H166" s="28" t="s">
        <v>1035</v>
      </c>
      <c r="I166" s="28" t="s">
        <v>1686</v>
      </c>
      <c r="J166" s="28" t="s">
        <v>3880</v>
      </c>
      <c r="K166" s="28" t="s">
        <v>3879</v>
      </c>
      <c r="N166" s="28" t="s">
        <v>3802</v>
      </c>
      <c r="O166" s="28" t="s">
        <v>1165</v>
      </c>
      <c r="P166" s="28" t="s">
        <v>1028</v>
      </c>
      <c r="Q166" s="28" t="s">
        <v>1049</v>
      </c>
      <c r="R166" s="28" t="s">
        <v>1086</v>
      </c>
      <c r="S166" s="28">
        <v>43</v>
      </c>
      <c r="T166" s="28" t="s">
        <v>1025</v>
      </c>
      <c r="U166" s="28" t="s">
        <v>1024</v>
      </c>
      <c r="V166" s="28" t="s">
        <v>1163</v>
      </c>
      <c r="W166" s="28" t="s">
        <v>3878</v>
      </c>
      <c r="X166" s="28" t="s">
        <v>3877</v>
      </c>
      <c r="Y166" s="28" t="s">
        <v>3583</v>
      </c>
      <c r="Z166" s="28" t="s">
        <v>3453</v>
      </c>
      <c r="AA166" s="29">
        <v>38243</v>
      </c>
      <c r="AC166" s="29">
        <v>42571</v>
      </c>
      <c r="AD166" s="28" t="s">
        <v>3876</v>
      </c>
    </row>
    <row r="167" spans="1:30" x14ac:dyDescent="0.3">
      <c r="A167" s="28">
        <v>166</v>
      </c>
      <c r="B167" s="28" t="s">
        <v>3875</v>
      </c>
      <c r="C167" s="28" t="s">
        <v>3874</v>
      </c>
      <c r="D167" s="28" t="s">
        <v>3873</v>
      </c>
      <c r="F167" s="28" t="s">
        <v>1118</v>
      </c>
      <c r="G167" s="28" t="s">
        <v>3872</v>
      </c>
      <c r="H167" s="28" t="s">
        <v>1170</v>
      </c>
      <c r="I167" s="28" t="s">
        <v>1686</v>
      </c>
      <c r="J167" s="28" t="s">
        <v>3871</v>
      </c>
      <c r="K167" s="28" t="s">
        <v>3870</v>
      </c>
      <c r="L167" s="28" t="s">
        <v>3869</v>
      </c>
      <c r="N167" s="28" t="s">
        <v>1484</v>
      </c>
      <c r="P167" s="28" t="s">
        <v>1028</v>
      </c>
      <c r="Q167" s="28" t="s">
        <v>1049</v>
      </c>
      <c r="R167" s="28" t="s">
        <v>1086</v>
      </c>
      <c r="S167" s="28">
        <v>36</v>
      </c>
      <c r="T167" s="28" t="s">
        <v>1025</v>
      </c>
      <c r="U167" s="28" t="s">
        <v>1024</v>
      </c>
      <c r="V167" s="28" t="s">
        <v>1163</v>
      </c>
      <c r="W167" s="28" t="s">
        <v>3868</v>
      </c>
      <c r="X167" s="28" t="s">
        <v>3867</v>
      </c>
      <c r="Y167" s="28" t="s">
        <v>3189</v>
      </c>
      <c r="Z167" s="28" t="s">
        <v>2942</v>
      </c>
      <c r="AA167" s="29">
        <v>38946</v>
      </c>
      <c r="AB167" s="29">
        <v>41603</v>
      </c>
      <c r="AC167" s="29">
        <v>43119</v>
      </c>
      <c r="AD167" s="28" t="s">
        <v>3866</v>
      </c>
    </row>
    <row r="168" spans="1:30" hidden="1" x14ac:dyDescent="0.3">
      <c r="A168" s="28">
        <v>167</v>
      </c>
      <c r="B168" s="28" t="s">
        <v>3865</v>
      </c>
      <c r="C168" s="28" t="s">
        <v>3864</v>
      </c>
      <c r="D168" s="28" t="s">
        <v>3863</v>
      </c>
      <c r="F168" s="28" t="s">
        <v>1056</v>
      </c>
      <c r="G168" s="28" t="s">
        <v>3862</v>
      </c>
      <c r="H168" s="28" t="s">
        <v>1170</v>
      </c>
      <c r="I168" s="28" t="s">
        <v>3861</v>
      </c>
      <c r="J168" s="28" t="s">
        <v>3860</v>
      </c>
      <c r="K168" s="28" t="s">
        <v>3859</v>
      </c>
      <c r="L168" s="28" t="s">
        <v>3858</v>
      </c>
      <c r="N168" s="28" t="s">
        <v>2920</v>
      </c>
      <c r="O168" s="28" t="s">
        <v>1165</v>
      </c>
      <c r="P168" s="28" t="s">
        <v>1028</v>
      </c>
      <c r="Q168" s="28" t="s">
        <v>1049</v>
      </c>
      <c r="R168" s="28" t="s">
        <v>1086</v>
      </c>
      <c r="S168" s="28">
        <v>1</v>
      </c>
      <c r="T168" s="28" t="s">
        <v>1025</v>
      </c>
      <c r="U168" s="28" t="s">
        <v>1024</v>
      </c>
      <c r="V168" s="28" t="s">
        <v>1163</v>
      </c>
      <c r="W168" s="28" t="s">
        <v>3857</v>
      </c>
      <c r="X168" s="28" t="s">
        <v>3856</v>
      </c>
      <c r="Y168" s="28" t="s">
        <v>1480</v>
      </c>
      <c r="Z168" s="28" t="s">
        <v>3855</v>
      </c>
      <c r="AA168" s="29">
        <v>42030</v>
      </c>
      <c r="AB168" s="29">
        <v>43294</v>
      </c>
      <c r="AC168" s="29">
        <v>43294</v>
      </c>
      <c r="AD168" s="28" t="s">
        <v>3854</v>
      </c>
    </row>
    <row r="169" spans="1:30" hidden="1" x14ac:dyDescent="0.3">
      <c r="A169" s="28">
        <v>168</v>
      </c>
      <c r="B169" s="28" t="s">
        <v>3853</v>
      </c>
      <c r="C169" s="28" t="s">
        <v>3852</v>
      </c>
      <c r="D169" s="28" t="s">
        <v>3851</v>
      </c>
      <c r="E169" s="28" t="s">
        <v>3850</v>
      </c>
      <c r="F169" s="28" t="s">
        <v>1118</v>
      </c>
      <c r="G169" s="28" t="s">
        <v>3849</v>
      </c>
      <c r="H169" s="28" t="s">
        <v>1035</v>
      </c>
      <c r="I169" s="28" t="s">
        <v>2780</v>
      </c>
      <c r="K169" s="28" t="s">
        <v>3848</v>
      </c>
      <c r="L169" s="28" t="s">
        <v>3847</v>
      </c>
      <c r="M169" s="28" t="s">
        <v>3846</v>
      </c>
      <c r="N169" s="28" t="s">
        <v>3845</v>
      </c>
      <c r="P169" s="28" t="s">
        <v>1028</v>
      </c>
      <c r="Q169" s="28" t="s">
        <v>1049</v>
      </c>
      <c r="S169" s="28">
        <v>799</v>
      </c>
      <c r="T169" s="28" t="s">
        <v>1047</v>
      </c>
      <c r="U169" s="28" t="s">
        <v>1076</v>
      </c>
      <c r="V169" s="28" t="s">
        <v>1075</v>
      </c>
      <c r="W169" s="28" t="s">
        <v>3844</v>
      </c>
      <c r="X169" s="29">
        <v>44225</v>
      </c>
      <c r="Y169" s="29">
        <v>45832</v>
      </c>
      <c r="Z169" s="29">
        <v>45832</v>
      </c>
      <c r="AA169" s="29">
        <v>44265</v>
      </c>
      <c r="AC169" s="29">
        <v>45912</v>
      </c>
      <c r="AD169" s="28" t="s">
        <v>3843</v>
      </c>
    </row>
    <row r="170" spans="1:30" hidden="1" x14ac:dyDescent="0.3">
      <c r="A170" s="28">
        <v>169</v>
      </c>
      <c r="B170" s="28" t="s">
        <v>3842</v>
      </c>
      <c r="C170" s="28" t="s">
        <v>3841</v>
      </c>
      <c r="D170" s="28" t="s">
        <v>3840</v>
      </c>
      <c r="E170" s="28" t="s">
        <v>3839</v>
      </c>
      <c r="F170" s="28" t="s">
        <v>1037</v>
      </c>
      <c r="G170" s="28" t="s">
        <v>3838</v>
      </c>
      <c r="H170" s="28" t="s">
        <v>1035</v>
      </c>
      <c r="I170" s="28" t="s">
        <v>3837</v>
      </c>
      <c r="K170" s="28" t="s">
        <v>3836</v>
      </c>
      <c r="N170" s="28" t="s">
        <v>3835</v>
      </c>
      <c r="O170" s="28" t="s">
        <v>3834</v>
      </c>
      <c r="P170" s="28" t="s">
        <v>1028</v>
      </c>
      <c r="Q170" s="28" t="s">
        <v>1049</v>
      </c>
      <c r="S170" s="28">
        <v>99</v>
      </c>
      <c r="T170" s="28" t="s">
        <v>1025</v>
      </c>
      <c r="U170" s="28" t="s">
        <v>1076</v>
      </c>
      <c r="V170" s="28" t="s">
        <v>1075</v>
      </c>
      <c r="W170" s="28" t="s">
        <v>3833</v>
      </c>
      <c r="X170" s="29">
        <v>45352</v>
      </c>
      <c r="Y170" s="29">
        <v>45839</v>
      </c>
      <c r="Z170" s="29">
        <v>46204</v>
      </c>
      <c r="AA170" s="29">
        <v>45348</v>
      </c>
      <c r="AC170" s="29">
        <v>45805</v>
      </c>
      <c r="AD170" s="28" t="s">
        <v>3832</v>
      </c>
    </row>
    <row r="171" spans="1:30" hidden="1" x14ac:dyDescent="0.3">
      <c r="A171" s="28">
        <v>170</v>
      </c>
      <c r="B171" s="28" t="s">
        <v>3831</v>
      </c>
      <c r="C171" s="28" t="s">
        <v>3830</v>
      </c>
      <c r="D171" s="28" t="s">
        <v>3829</v>
      </c>
      <c r="F171" s="28" t="s">
        <v>1157</v>
      </c>
      <c r="G171" s="28" t="s">
        <v>3828</v>
      </c>
      <c r="H171" s="28" t="s">
        <v>1035</v>
      </c>
      <c r="I171" s="28" t="s">
        <v>2151</v>
      </c>
      <c r="J171" s="28" t="s">
        <v>3827</v>
      </c>
      <c r="K171" s="28" t="s">
        <v>3826</v>
      </c>
      <c r="L171" s="28" t="s">
        <v>3825</v>
      </c>
      <c r="N171" s="28" t="s">
        <v>2148</v>
      </c>
      <c r="P171" s="28" t="s">
        <v>1028</v>
      </c>
      <c r="Q171" s="28" t="s">
        <v>1027</v>
      </c>
      <c r="S171" s="28">
        <v>128</v>
      </c>
      <c r="T171" s="28" t="s">
        <v>1025</v>
      </c>
      <c r="U171" s="28" t="s">
        <v>1076</v>
      </c>
      <c r="V171" s="28" t="s">
        <v>1075</v>
      </c>
      <c r="W171" s="28" t="s">
        <v>3824</v>
      </c>
      <c r="X171" s="28" t="s">
        <v>3823</v>
      </c>
      <c r="Y171" s="28" t="s">
        <v>3822</v>
      </c>
      <c r="Z171" s="28" t="s">
        <v>3821</v>
      </c>
      <c r="AA171" s="29">
        <v>44782</v>
      </c>
      <c r="AC171" s="29">
        <v>44782</v>
      </c>
    </row>
    <row r="172" spans="1:30" hidden="1" x14ac:dyDescent="0.3">
      <c r="A172" s="28">
        <v>171</v>
      </c>
      <c r="B172" s="28" t="s">
        <v>3820</v>
      </c>
      <c r="C172" s="28" t="s">
        <v>3819</v>
      </c>
      <c r="D172" s="28" t="s">
        <v>3818</v>
      </c>
      <c r="F172" s="28" t="s">
        <v>1118</v>
      </c>
      <c r="G172" s="28" t="s">
        <v>3817</v>
      </c>
      <c r="H172" s="28" t="s">
        <v>1170</v>
      </c>
      <c r="I172" s="28" t="s">
        <v>3816</v>
      </c>
      <c r="J172" s="28" t="s">
        <v>3815</v>
      </c>
      <c r="K172" s="28" t="s">
        <v>3814</v>
      </c>
      <c r="L172" s="28" t="s">
        <v>3813</v>
      </c>
      <c r="N172" s="28" t="s">
        <v>3812</v>
      </c>
      <c r="O172" s="28" t="s">
        <v>1165</v>
      </c>
      <c r="P172" s="28" t="s">
        <v>1028</v>
      </c>
      <c r="Q172" s="28" t="s">
        <v>1049</v>
      </c>
      <c r="R172" s="28" t="s">
        <v>1086</v>
      </c>
      <c r="S172" s="28">
        <v>46</v>
      </c>
      <c r="T172" s="28" t="s">
        <v>1025</v>
      </c>
      <c r="U172" s="28" t="s">
        <v>1024</v>
      </c>
      <c r="V172" s="28" t="s">
        <v>1163</v>
      </c>
      <c r="W172" s="28" t="s">
        <v>3811</v>
      </c>
      <c r="X172" s="29">
        <v>41723</v>
      </c>
      <c r="Y172" s="29">
        <v>44789</v>
      </c>
      <c r="Z172" s="29">
        <v>45305</v>
      </c>
      <c r="AA172" s="29">
        <v>41667</v>
      </c>
      <c r="AB172" s="29">
        <v>46087</v>
      </c>
      <c r="AC172" s="29">
        <v>46087</v>
      </c>
      <c r="AD172" s="28" t="s">
        <v>3810</v>
      </c>
    </row>
    <row r="173" spans="1:30" x14ac:dyDescent="0.3">
      <c r="A173" s="28">
        <v>172</v>
      </c>
      <c r="B173" s="28" t="s">
        <v>3809</v>
      </c>
      <c r="C173" s="28" t="s">
        <v>3808</v>
      </c>
      <c r="D173" s="28" t="s">
        <v>3807</v>
      </c>
      <c r="F173" s="28" t="s">
        <v>1118</v>
      </c>
      <c r="G173" s="28" t="s">
        <v>3806</v>
      </c>
      <c r="H173" s="28" t="s">
        <v>1170</v>
      </c>
      <c r="I173" s="28" t="s">
        <v>1686</v>
      </c>
      <c r="J173" s="28" t="s">
        <v>3805</v>
      </c>
      <c r="K173" s="28" t="s">
        <v>3804</v>
      </c>
      <c r="L173" s="28" t="s">
        <v>3803</v>
      </c>
      <c r="N173" s="28" t="s">
        <v>3802</v>
      </c>
      <c r="O173" s="28" t="s">
        <v>1165</v>
      </c>
      <c r="P173" s="28" t="s">
        <v>1028</v>
      </c>
      <c r="Q173" s="28" t="s">
        <v>1049</v>
      </c>
      <c r="R173" s="28" t="s">
        <v>1086</v>
      </c>
      <c r="S173" s="28">
        <v>104</v>
      </c>
      <c r="T173" s="28" t="s">
        <v>1025</v>
      </c>
      <c r="U173" s="28" t="s">
        <v>1024</v>
      </c>
      <c r="V173" s="28" t="s">
        <v>1624</v>
      </c>
      <c r="W173" s="28" t="s">
        <v>3801</v>
      </c>
      <c r="X173" s="28" t="s">
        <v>2067</v>
      </c>
      <c r="Y173" s="28" t="s">
        <v>3059</v>
      </c>
      <c r="Z173" s="28" t="s">
        <v>2703</v>
      </c>
      <c r="AA173" s="29">
        <v>39385</v>
      </c>
      <c r="AB173" s="29">
        <v>42830</v>
      </c>
      <c r="AC173" s="29">
        <v>42830</v>
      </c>
      <c r="AD173" s="28" t="s">
        <v>3800</v>
      </c>
    </row>
    <row r="174" spans="1:30" x14ac:dyDescent="0.3">
      <c r="A174" s="28">
        <v>173</v>
      </c>
      <c r="B174" s="28" t="s">
        <v>3799</v>
      </c>
      <c r="C174" s="28" t="s">
        <v>3798</v>
      </c>
      <c r="D174" s="28" t="s">
        <v>3797</v>
      </c>
      <c r="E174" s="28" t="s">
        <v>3796</v>
      </c>
      <c r="F174" s="28" t="s">
        <v>1118</v>
      </c>
      <c r="G174" s="28" t="s">
        <v>3795</v>
      </c>
      <c r="H174" s="28" t="s">
        <v>1170</v>
      </c>
      <c r="I174" s="28" t="s">
        <v>2542</v>
      </c>
      <c r="J174" s="28" t="s">
        <v>3794</v>
      </c>
      <c r="K174" s="28" t="s">
        <v>3793</v>
      </c>
      <c r="L174" s="28" t="s">
        <v>3792</v>
      </c>
      <c r="N174" s="28" t="s">
        <v>3791</v>
      </c>
      <c r="P174" s="28" t="s">
        <v>1028</v>
      </c>
      <c r="Q174" s="28" t="s">
        <v>1049</v>
      </c>
      <c r="R174" s="28" t="s">
        <v>1973</v>
      </c>
      <c r="S174" s="28">
        <v>284</v>
      </c>
      <c r="T174" s="28" t="s">
        <v>1047</v>
      </c>
      <c r="U174" s="28" t="s">
        <v>1024</v>
      </c>
      <c r="V174" s="28" t="s">
        <v>3790</v>
      </c>
      <c r="W174" s="28" t="s">
        <v>3789</v>
      </c>
      <c r="X174" s="29">
        <v>43595</v>
      </c>
      <c r="Y174" s="29">
        <v>45454</v>
      </c>
      <c r="Z174" s="29">
        <v>45454</v>
      </c>
      <c r="AA174" s="29">
        <v>43592</v>
      </c>
      <c r="AB174" s="29">
        <v>45601</v>
      </c>
      <c r="AC174" s="29">
        <v>45601</v>
      </c>
      <c r="AD174" s="28" t="s">
        <v>3788</v>
      </c>
    </row>
    <row r="175" spans="1:30" hidden="1" x14ac:dyDescent="0.3">
      <c r="A175" s="28">
        <v>174</v>
      </c>
      <c r="B175" s="28" t="s">
        <v>3787</v>
      </c>
      <c r="C175" s="28" t="s">
        <v>3786</v>
      </c>
      <c r="D175" s="28" t="s">
        <v>3785</v>
      </c>
      <c r="F175" s="28" t="s">
        <v>1118</v>
      </c>
      <c r="G175" s="28" t="s">
        <v>3784</v>
      </c>
      <c r="H175" s="28" t="s">
        <v>1035</v>
      </c>
      <c r="I175" s="28" t="s">
        <v>3783</v>
      </c>
      <c r="J175" s="28" t="s">
        <v>3782</v>
      </c>
      <c r="N175" s="28" t="s">
        <v>3781</v>
      </c>
      <c r="O175" s="28" t="s">
        <v>3780</v>
      </c>
      <c r="P175" s="28" t="s">
        <v>1028</v>
      </c>
      <c r="Q175" s="28" t="s">
        <v>1049</v>
      </c>
      <c r="S175" s="28">
        <v>100</v>
      </c>
      <c r="T175" s="28" t="s">
        <v>1025</v>
      </c>
      <c r="U175" s="28" t="s">
        <v>1076</v>
      </c>
      <c r="V175" s="28" t="s">
        <v>1075</v>
      </c>
      <c r="W175" s="28" t="s">
        <v>3779</v>
      </c>
      <c r="X175" s="28" t="s">
        <v>3778</v>
      </c>
      <c r="Z175" s="28" t="s">
        <v>3422</v>
      </c>
      <c r="AA175" s="29">
        <v>39266</v>
      </c>
      <c r="AC175" s="29">
        <v>40002</v>
      </c>
      <c r="AD175" s="28" t="s">
        <v>3777</v>
      </c>
    </row>
    <row r="176" spans="1:30" hidden="1" x14ac:dyDescent="0.3">
      <c r="A176" s="28">
        <v>175</v>
      </c>
      <c r="B176" s="28" t="s">
        <v>3776</v>
      </c>
      <c r="C176" s="28" t="s">
        <v>3775</v>
      </c>
      <c r="D176" s="28" t="s">
        <v>3774</v>
      </c>
      <c r="E176" s="28" t="s">
        <v>3773</v>
      </c>
      <c r="F176" s="28" t="s">
        <v>1118</v>
      </c>
      <c r="G176" s="28" t="s">
        <v>3772</v>
      </c>
      <c r="H176" s="28" t="s">
        <v>1035</v>
      </c>
      <c r="I176" s="28" t="s">
        <v>3771</v>
      </c>
      <c r="J176" s="28" t="s">
        <v>3770</v>
      </c>
      <c r="K176" s="28" t="s">
        <v>3769</v>
      </c>
      <c r="L176" s="28" t="s">
        <v>3768</v>
      </c>
      <c r="N176" s="28" t="s">
        <v>3084</v>
      </c>
      <c r="O176" s="28" t="s">
        <v>3767</v>
      </c>
      <c r="P176" s="28" t="s">
        <v>1028</v>
      </c>
      <c r="Q176" s="28" t="s">
        <v>1049</v>
      </c>
      <c r="R176" s="28" t="s">
        <v>1086</v>
      </c>
      <c r="S176" s="28">
        <v>11</v>
      </c>
      <c r="T176" s="28" t="s">
        <v>1025</v>
      </c>
      <c r="U176" s="28" t="s">
        <v>1024</v>
      </c>
      <c r="V176" s="28" t="s">
        <v>1163</v>
      </c>
      <c r="W176" s="28" t="s">
        <v>3766</v>
      </c>
      <c r="X176" s="29">
        <v>43131</v>
      </c>
      <c r="Y176" s="29">
        <v>45271</v>
      </c>
      <c r="Z176" s="29">
        <v>45271</v>
      </c>
      <c r="AA176" s="29">
        <v>43130</v>
      </c>
      <c r="AC176" s="29">
        <v>45275</v>
      </c>
      <c r="AD176" s="28" t="s">
        <v>3082</v>
      </c>
    </row>
    <row r="177" spans="1:30" hidden="1" x14ac:dyDescent="0.3">
      <c r="A177" s="28">
        <v>176</v>
      </c>
      <c r="B177" s="28" t="s">
        <v>3765</v>
      </c>
      <c r="C177" s="28" t="s">
        <v>3764</v>
      </c>
      <c r="D177" s="28" t="s">
        <v>3763</v>
      </c>
      <c r="F177" s="28" t="s">
        <v>1157</v>
      </c>
      <c r="G177" s="28" t="s">
        <v>3762</v>
      </c>
      <c r="H177" s="28" t="s">
        <v>1035</v>
      </c>
      <c r="I177" s="28" t="s">
        <v>3761</v>
      </c>
      <c r="J177" s="28" t="s">
        <v>3760</v>
      </c>
      <c r="K177" s="28" t="s">
        <v>3759</v>
      </c>
      <c r="L177" s="28" t="s">
        <v>3758</v>
      </c>
      <c r="N177" s="28" t="s">
        <v>3214</v>
      </c>
      <c r="P177" s="28" t="s">
        <v>1028</v>
      </c>
      <c r="Q177" s="28" t="s">
        <v>1049</v>
      </c>
      <c r="R177" s="28" t="s">
        <v>1973</v>
      </c>
      <c r="S177" s="28">
        <v>300</v>
      </c>
      <c r="T177" s="28" t="s">
        <v>1025</v>
      </c>
      <c r="U177" s="28" t="s">
        <v>1024</v>
      </c>
      <c r="V177" s="28" t="s">
        <v>1624</v>
      </c>
      <c r="W177" s="28" t="s">
        <v>3757</v>
      </c>
      <c r="X177" s="28" t="s">
        <v>1191</v>
      </c>
      <c r="Y177" s="28" t="s">
        <v>3756</v>
      </c>
      <c r="Z177" s="28" t="s">
        <v>3755</v>
      </c>
      <c r="AA177" s="29">
        <v>42208</v>
      </c>
      <c r="AC177" s="29">
        <v>42593</v>
      </c>
      <c r="AD177" s="28" t="s">
        <v>3754</v>
      </c>
    </row>
    <row r="178" spans="1:30" hidden="1" x14ac:dyDescent="0.3">
      <c r="A178" s="28">
        <v>177</v>
      </c>
      <c r="B178" s="28" t="s">
        <v>3753</v>
      </c>
      <c r="C178" s="28" t="s">
        <v>3752</v>
      </c>
      <c r="D178" s="28" t="s">
        <v>3751</v>
      </c>
      <c r="F178" s="28" t="s">
        <v>1037</v>
      </c>
      <c r="G178" s="28" t="s">
        <v>3750</v>
      </c>
      <c r="H178" s="28" t="s">
        <v>1035</v>
      </c>
      <c r="I178" s="28" t="s">
        <v>3749</v>
      </c>
      <c r="J178" s="28" t="s">
        <v>3748</v>
      </c>
      <c r="K178" s="28" t="s">
        <v>3747</v>
      </c>
      <c r="L178" s="28" t="s">
        <v>3746</v>
      </c>
      <c r="N178" s="28" t="s">
        <v>1111</v>
      </c>
      <c r="P178" s="28" t="s">
        <v>1028</v>
      </c>
      <c r="Q178" s="28" t="s">
        <v>1049</v>
      </c>
      <c r="R178" s="28" t="s">
        <v>1086</v>
      </c>
      <c r="S178" s="28">
        <v>20</v>
      </c>
      <c r="T178" s="28" t="s">
        <v>1025</v>
      </c>
      <c r="U178" s="28" t="s">
        <v>1024</v>
      </c>
      <c r="V178" s="28" t="s">
        <v>1163</v>
      </c>
      <c r="W178" s="28" t="s">
        <v>3745</v>
      </c>
      <c r="X178" s="29">
        <v>46054</v>
      </c>
      <c r="Y178" s="29">
        <v>46447</v>
      </c>
      <c r="Z178" s="29">
        <v>46447</v>
      </c>
      <c r="AA178" s="29">
        <v>45700</v>
      </c>
      <c r="AC178" s="29">
        <v>46029</v>
      </c>
      <c r="AD178" s="28" t="s">
        <v>1108</v>
      </c>
    </row>
    <row r="179" spans="1:30" hidden="1" x14ac:dyDescent="0.3">
      <c r="A179" s="28">
        <v>178</v>
      </c>
      <c r="B179" s="28" t="s">
        <v>3744</v>
      </c>
      <c r="C179" s="28" t="s">
        <v>3743</v>
      </c>
      <c r="D179" s="28" t="s">
        <v>3742</v>
      </c>
      <c r="F179" s="28" t="s">
        <v>1118</v>
      </c>
      <c r="G179" s="28" t="s">
        <v>3741</v>
      </c>
      <c r="H179" s="28" t="s">
        <v>1035</v>
      </c>
      <c r="I179" s="28" t="s">
        <v>3740</v>
      </c>
      <c r="J179" s="28" t="s">
        <v>3739</v>
      </c>
      <c r="K179" s="28" t="s">
        <v>3738</v>
      </c>
      <c r="N179" s="28" t="s">
        <v>3737</v>
      </c>
      <c r="P179" s="28" t="s">
        <v>1028</v>
      </c>
      <c r="Q179" s="28" t="s">
        <v>1049</v>
      </c>
      <c r="R179" s="28" t="s">
        <v>1086</v>
      </c>
      <c r="S179" s="28">
        <v>50</v>
      </c>
      <c r="T179" s="28" t="s">
        <v>1047</v>
      </c>
      <c r="U179" s="28" t="s">
        <v>1024</v>
      </c>
      <c r="V179" s="28" t="s">
        <v>1046</v>
      </c>
      <c r="W179" s="28" t="s">
        <v>3736</v>
      </c>
      <c r="X179" s="28" t="s">
        <v>3735</v>
      </c>
      <c r="Z179" s="28" t="s">
        <v>3734</v>
      </c>
      <c r="AA179" s="29">
        <v>38653</v>
      </c>
      <c r="AC179" s="29">
        <v>38653</v>
      </c>
      <c r="AD179" s="28" t="s">
        <v>3733</v>
      </c>
    </row>
    <row r="180" spans="1:30" hidden="1" x14ac:dyDescent="0.3">
      <c r="A180" s="28">
        <v>179</v>
      </c>
      <c r="B180" s="28" t="s">
        <v>3732</v>
      </c>
      <c r="C180" s="28" t="s">
        <v>3731</v>
      </c>
      <c r="D180" s="28" t="s">
        <v>3730</v>
      </c>
      <c r="F180" s="28" t="s">
        <v>1157</v>
      </c>
      <c r="G180" s="28" t="s">
        <v>3729</v>
      </c>
      <c r="H180" s="28" t="s">
        <v>1035</v>
      </c>
      <c r="I180" s="28" t="s">
        <v>3728</v>
      </c>
      <c r="K180" s="28" t="s">
        <v>3727</v>
      </c>
      <c r="L180" s="28" t="s">
        <v>3726</v>
      </c>
      <c r="N180" s="28" t="s">
        <v>2985</v>
      </c>
      <c r="O180" s="28" t="s">
        <v>3725</v>
      </c>
      <c r="P180" s="28" t="s">
        <v>1028</v>
      </c>
      <c r="Q180" s="28" t="s">
        <v>1049</v>
      </c>
      <c r="S180" s="28">
        <v>500</v>
      </c>
      <c r="T180" s="28" t="s">
        <v>1025</v>
      </c>
      <c r="U180" s="28" t="s">
        <v>1076</v>
      </c>
      <c r="V180" s="28" t="s">
        <v>1075</v>
      </c>
      <c r="W180" s="28" t="s">
        <v>3724</v>
      </c>
      <c r="X180" s="28" t="s">
        <v>3723</v>
      </c>
      <c r="Y180" s="28" t="s">
        <v>2170</v>
      </c>
      <c r="Z180" s="28" t="s">
        <v>2170</v>
      </c>
      <c r="AA180" s="29">
        <v>42804</v>
      </c>
      <c r="AC180" s="29">
        <v>42807</v>
      </c>
    </row>
    <row r="181" spans="1:30" hidden="1" x14ac:dyDescent="0.3">
      <c r="A181" s="28">
        <v>180</v>
      </c>
      <c r="B181" s="28" t="s">
        <v>3722</v>
      </c>
      <c r="C181" s="28" t="s">
        <v>3721</v>
      </c>
      <c r="D181" s="28" t="s">
        <v>3720</v>
      </c>
      <c r="E181" s="28" t="s">
        <v>3719</v>
      </c>
      <c r="F181" s="28" t="s">
        <v>1037</v>
      </c>
      <c r="G181" s="28" t="s">
        <v>3718</v>
      </c>
      <c r="H181" s="28" t="s">
        <v>1035</v>
      </c>
      <c r="I181" s="28" t="s">
        <v>2911</v>
      </c>
      <c r="J181" s="28" t="s">
        <v>3717</v>
      </c>
      <c r="K181" s="28" t="s">
        <v>3716</v>
      </c>
      <c r="L181" s="28" t="s">
        <v>3715</v>
      </c>
      <c r="N181" s="28" t="s">
        <v>3714</v>
      </c>
      <c r="O181" s="28" t="s">
        <v>3713</v>
      </c>
      <c r="P181" s="28" t="s">
        <v>1028</v>
      </c>
      <c r="Q181" s="28" t="s">
        <v>1049</v>
      </c>
      <c r="R181" s="28" t="s">
        <v>1086</v>
      </c>
      <c r="S181" s="28">
        <v>20</v>
      </c>
      <c r="T181" s="28" t="s">
        <v>1025</v>
      </c>
      <c r="U181" s="28" t="s">
        <v>1024</v>
      </c>
      <c r="V181" s="28" t="s">
        <v>1163</v>
      </c>
      <c r="W181" s="28" t="s">
        <v>3712</v>
      </c>
      <c r="X181" s="29">
        <v>45369</v>
      </c>
      <c r="Y181" s="28" t="s">
        <v>1137</v>
      </c>
      <c r="Z181" s="28" t="s">
        <v>1137</v>
      </c>
      <c r="AA181" s="29">
        <v>45147</v>
      </c>
      <c r="AC181" s="29">
        <v>45386</v>
      </c>
      <c r="AD181" s="28" t="s">
        <v>3711</v>
      </c>
    </row>
    <row r="182" spans="1:30" hidden="1" x14ac:dyDescent="0.3">
      <c r="A182" s="28">
        <v>181</v>
      </c>
      <c r="B182" s="28" t="s">
        <v>3710</v>
      </c>
      <c r="C182" s="28" t="s">
        <v>3709</v>
      </c>
      <c r="D182" s="28" t="s">
        <v>3708</v>
      </c>
      <c r="F182" s="28" t="s">
        <v>1056</v>
      </c>
      <c r="G182" s="28" t="s">
        <v>3707</v>
      </c>
      <c r="H182" s="28" t="s">
        <v>1170</v>
      </c>
      <c r="I182" s="28" t="s">
        <v>1686</v>
      </c>
      <c r="J182" s="28" t="s">
        <v>3706</v>
      </c>
      <c r="K182" s="28" t="s">
        <v>3705</v>
      </c>
      <c r="L182" s="28" t="s">
        <v>3704</v>
      </c>
      <c r="N182" s="28" t="s">
        <v>3703</v>
      </c>
      <c r="P182" s="28" t="s">
        <v>1028</v>
      </c>
      <c r="Q182" s="28" t="s">
        <v>1049</v>
      </c>
      <c r="R182" s="28" t="s">
        <v>1086</v>
      </c>
      <c r="S182" s="28">
        <v>9</v>
      </c>
      <c r="T182" s="28" t="s">
        <v>1025</v>
      </c>
      <c r="U182" s="28" t="s">
        <v>1024</v>
      </c>
      <c r="V182" s="28" t="s">
        <v>1163</v>
      </c>
      <c r="W182" s="28" t="s">
        <v>3702</v>
      </c>
      <c r="X182" s="28" t="s">
        <v>3200</v>
      </c>
      <c r="Y182" s="28" t="s">
        <v>3701</v>
      </c>
      <c r="Z182" s="28" t="s">
        <v>1379</v>
      </c>
      <c r="AA182" s="29">
        <v>41264</v>
      </c>
      <c r="AB182" s="29">
        <v>42229</v>
      </c>
      <c r="AC182" s="29">
        <v>42229</v>
      </c>
      <c r="AD182" s="28" t="s">
        <v>3700</v>
      </c>
    </row>
    <row r="183" spans="1:30" hidden="1" x14ac:dyDescent="0.3">
      <c r="A183" s="28">
        <v>182</v>
      </c>
      <c r="B183" s="28" t="s">
        <v>3699</v>
      </c>
      <c r="C183" s="28" t="s">
        <v>3698</v>
      </c>
      <c r="D183" s="28" t="s">
        <v>3697</v>
      </c>
      <c r="E183" s="28" t="s">
        <v>3696</v>
      </c>
      <c r="F183" s="28" t="s">
        <v>1118</v>
      </c>
      <c r="G183" s="28" t="s">
        <v>3695</v>
      </c>
      <c r="H183" s="28" t="s">
        <v>1035</v>
      </c>
      <c r="I183" s="28" t="s">
        <v>1686</v>
      </c>
      <c r="J183" s="28" t="s">
        <v>3694</v>
      </c>
      <c r="K183" s="28" t="s">
        <v>3693</v>
      </c>
      <c r="L183" s="28" t="s">
        <v>3692</v>
      </c>
      <c r="N183" s="28" t="s">
        <v>3691</v>
      </c>
      <c r="P183" s="28" t="s">
        <v>1028</v>
      </c>
      <c r="Q183" s="28" t="s">
        <v>1049</v>
      </c>
      <c r="R183" s="28" t="s">
        <v>1125</v>
      </c>
      <c r="S183" s="28">
        <v>40</v>
      </c>
      <c r="T183" s="28" t="s">
        <v>1025</v>
      </c>
      <c r="U183" s="28" t="s">
        <v>1024</v>
      </c>
      <c r="V183" s="28" t="s">
        <v>1681</v>
      </c>
      <c r="W183" s="28" t="s">
        <v>3690</v>
      </c>
      <c r="X183" s="29">
        <v>45440</v>
      </c>
      <c r="Y183" s="29">
        <v>45952</v>
      </c>
      <c r="Z183" s="29">
        <v>45952</v>
      </c>
      <c r="AA183" s="29">
        <v>45470</v>
      </c>
      <c r="AC183" s="29">
        <v>46059</v>
      </c>
      <c r="AD183" s="28" t="s">
        <v>3689</v>
      </c>
    </row>
    <row r="184" spans="1:30" hidden="1" x14ac:dyDescent="0.3">
      <c r="A184" s="28">
        <v>183</v>
      </c>
      <c r="B184" s="28" t="s">
        <v>3688</v>
      </c>
      <c r="C184" s="28" t="s">
        <v>3687</v>
      </c>
      <c r="D184" s="28" t="s">
        <v>3686</v>
      </c>
      <c r="F184" s="28" t="s">
        <v>1056</v>
      </c>
      <c r="G184" s="28" t="s">
        <v>3685</v>
      </c>
      <c r="H184" s="28" t="s">
        <v>1170</v>
      </c>
      <c r="I184" s="28" t="s">
        <v>3684</v>
      </c>
      <c r="J184" s="28" t="s">
        <v>3683</v>
      </c>
      <c r="K184" s="28" t="s">
        <v>3682</v>
      </c>
      <c r="L184" s="28" t="s">
        <v>3681</v>
      </c>
      <c r="N184" s="28" t="s">
        <v>2490</v>
      </c>
      <c r="O184" s="28" t="s">
        <v>1110</v>
      </c>
      <c r="P184" s="28" t="s">
        <v>1028</v>
      </c>
      <c r="Q184" s="28" t="s">
        <v>1049</v>
      </c>
      <c r="R184" s="28" t="s">
        <v>1086</v>
      </c>
      <c r="S184" s="28">
        <v>9</v>
      </c>
      <c r="T184" s="28" t="s">
        <v>1025</v>
      </c>
      <c r="U184" s="28" t="s">
        <v>1024</v>
      </c>
      <c r="V184" s="28" t="s">
        <v>1163</v>
      </c>
      <c r="W184" s="28" t="s">
        <v>3680</v>
      </c>
      <c r="X184" s="28" t="s">
        <v>2114</v>
      </c>
      <c r="Y184" s="28" t="s">
        <v>1043</v>
      </c>
      <c r="Z184" s="28" t="s">
        <v>1379</v>
      </c>
      <c r="AA184" s="29">
        <v>41453</v>
      </c>
      <c r="AB184" s="29">
        <v>42570</v>
      </c>
      <c r="AC184" s="29">
        <v>42570</v>
      </c>
      <c r="AD184" s="28" t="s">
        <v>3679</v>
      </c>
    </row>
    <row r="185" spans="1:30" hidden="1" x14ac:dyDescent="0.3">
      <c r="A185" s="28">
        <v>184</v>
      </c>
      <c r="B185" s="28" t="s">
        <v>3678</v>
      </c>
      <c r="C185" s="28" t="s">
        <v>3677</v>
      </c>
      <c r="D185" s="28" t="s">
        <v>3676</v>
      </c>
      <c r="F185" s="28" t="s">
        <v>1157</v>
      </c>
      <c r="G185" s="28" t="s">
        <v>3675</v>
      </c>
      <c r="H185" s="28" t="s">
        <v>1035</v>
      </c>
      <c r="I185" s="28" t="s">
        <v>1686</v>
      </c>
      <c r="J185" s="28" t="s">
        <v>3674</v>
      </c>
      <c r="K185" s="28" t="s">
        <v>3673</v>
      </c>
      <c r="L185" s="28" t="s">
        <v>3672</v>
      </c>
      <c r="N185" s="28" t="s">
        <v>3671</v>
      </c>
      <c r="P185" s="28" t="s">
        <v>1028</v>
      </c>
      <c r="Q185" s="28" t="s">
        <v>1049</v>
      </c>
      <c r="R185" s="28" t="s">
        <v>1973</v>
      </c>
      <c r="S185" s="28">
        <v>104</v>
      </c>
      <c r="T185" s="28" t="s">
        <v>1025</v>
      </c>
      <c r="U185" s="28" t="s">
        <v>1024</v>
      </c>
      <c r="V185" s="28" t="s">
        <v>3670</v>
      </c>
      <c r="W185" s="28" t="s">
        <v>3669</v>
      </c>
      <c r="X185" s="28" t="s">
        <v>2943</v>
      </c>
      <c r="Y185" s="28" t="s">
        <v>2704</v>
      </c>
      <c r="AA185" s="29">
        <v>39363</v>
      </c>
      <c r="AC185" s="29">
        <v>40162</v>
      </c>
      <c r="AD185" s="28" t="s">
        <v>3668</v>
      </c>
    </row>
    <row r="186" spans="1:30" hidden="1" x14ac:dyDescent="0.3">
      <c r="A186" s="28">
        <v>185</v>
      </c>
      <c r="B186" s="28" t="s">
        <v>3667</v>
      </c>
      <c r="C186" s="28" t="s">
        <v>3666</v>
      </c>
      <c r="D186" s="28" t="s">
        <v>3665</v>
      </c>
      <c r="F186" s="28" t="s">
        <v>1118</v>
      </c>
      <c r="G186" s="28" t="s">
        <v>3664</v>
      </c>
      <c r="H186" s="28" t="s">
        <v>1170</v>
      </c>
      <c r="I186" s="28" t="s">
        <v>2710</v>
      </c>
      <c r="J186" s="28" t="s">
        <v>3663</v>
      </c>
      <c r="K186" s="28" t="s">
        <v>3662</v>
      </c>
      <c r="L186" s="28" t="s">
        <v>3661</v>
      </c>
      <c r="N186" s="28" t="s">
        <v>1165</v>
      </c>
      <c r="P186" s="28" t="s">
        <v>1028</v>
      </c>
      <c r="Q186" s="28" t="s">
        <v>1049</v>
      </c>
      <c r="R186" s="28" t="s">
        <v>1086</v>
      </c>
      <c r="S186" s="28">
        <v>19</v>
      </c>
      <c r="T186" s="28" t="s">
        <v>1215</v>
      </c>
      <c r="U186" s="28" t="s">
        <v>1024</v>
      </c>
      <c r="V186" s="28" t="s">
        <v>1163</v>
      </c>
      <c r="W186" s="28" t="s">
        <v>3660</v>
      </c>
      <c r="X186" s="28" t="s">
        <v>3422</v>
      </c>
      <c r="Y186" s="28" t="s">
        <v>3659</v>
      </c>
      <c r="Z186" s="28" t="s">
        <v>2883</v>
      </c>
      <c r="AA186" s="29">
        <v>39675</v>
      </c>
      <c r="AB186" s="29">
        <v>41613</v>
      </c>
      <c r="AC186" s="29">
        <v>43557</v>
      </c>
      <c r="AD186" s="28" t="s">
        <v>3658</v>
      </c>
    </row>
    <row r="187" spans="1:30" hidden="1" x14ac:dyDescent="0.3">
      <c r="A187" s="28">
        <v>186</v>
      </c>
      <c r="B187" s="28" t="s">
        <v>3657</v>
      </c>
      <c r="C187" s="28" t="s">
        <v>3656</v>
      </c>
      <c r="D187" s="28" t="s">
        <v>3655</v>
      </c>
      <c r="F187" s="28" t="s">
        <v>1157</v>
      </c>
      <c r="G187" s="28" t="s">
        <v>3654</v>
      </c>
      <c r="H187" s="28" t="s">
        <v>1035</v>
      </c>
      <c r="I187" s="28" t="s">
        <v>1686</v>
      </c>
      <c r="J187" s="28" t="s">
        <v>3653</v>
      </c>
      <c r="K187" s="28" t="s">
        <v>3652</v>
      </c>
      <c r="N187" s="28" t="s">
        <v>2670</v>
      </c>
      <c r="O187" s="28" t="s">
        <v>2851</v>
      </c>
      <c r="P187" s="28" t="s">
        <v>1028</v>
      </c>
      <c r="Q187" s="28" t="s">
        <v>1049</v>
      </c>
      <c r="R187" s="28" t="s">
        <v>1086</v>
      </c>
      <c r="S187" s="28">
        <v>86</v>
      </c>
      <c r="T187" s="28" t="s">
        <v>1025</v>
      </c>
      <c r="U187" s="28" t="s">
        <v>1024</v>
      </c>
      <c r="V187" s="28" t="s">
        <v>1624</v>
      </c>
      <c r="W187" s="28" t="s">
        <v>3651</v>
      </c>
      <c r="X187" s="28" t="s">
        <v>3650</v>
      </c>
      <c r="Y187" s="28" t="s">
        <v>3649</v>
      </c>
      <c r="Z187" s="28" t="s">
        <v>1454</v>
      </c>
      <c r="AA187" s="29">
        <v>41429</v>
      </c>
      <c r="AC187" s="29">
        <v>41429</v>
      </c>
    </row>
    <row r="188" spans="1:30" hidden="1" x14ac:dyDescent="0.3">
      <c r="A188" s="28">
        <v>187</v>
      </c>
      <c r="B188" s="28" t="s">
        <v>3648</v>
      </c>
      <c r="C188" s="28" t="s">
        <v>3647</v>
      </c>
      <c r="D188" s="28" t="s">
        <v>3646</v>
      </c>
      <c r="E188" s="28" t="s">
        <v>3645</v>
      </c>
      <c r="F188" s="28" t="s">
        <v>1529</v>
      </c>
      <c r="G188" s="28" t="s">
        <v>3644</v>
      </c>
      <c r="H188" s="28" t="s">
        <v>1035</v>
      </c>
      <c r="I188" s="28" t="s">
        <v>1686</v>
      </c>
      <c r="J188" s="28" t="s">
        <v>3643</v>
      </c>
      <c r="K188" s="28" t="s">
        <v>3642</v>
      </c>
      <c r="L188" s="28" t="s">
        <v>3641</v>
      </c>
      <c r="N188" s="28" t="s">
        <v>3640</v>
      </c>
      <c r="P188" s="28" t="s">
        <v>1028</v>
      </c>
      <c r="Q188" s="28" t="s">
        <v>1049</v>
      </c>
      <c r="R188" s="28" t="s">
        <v>1086</v>
      </c>
      <c r="S188" s="28">
        <v>0</v>
      </c>
      <c r="T188" s="28" t="s">
        <v>1025</v>
      </c>
      <c r="U188" s="28" t="s">
        <v>1024</v>
      </c>
      <c r="V188" s="28" t="s">
        <v>1163</v>
      </c>
      <c r="W188" s="28" t="s">
        <v>3639</v>
      </c>
      <c r="X188" s="29">
        <v>45091</v>
      </c>
      <c r="Y188" s="29">
        <v>45649</v>
      </c>
      <c r="Z188" s="29">
        <v>45649</v>
      </c>
      <c r="AA188" s="29">
        <v>45062</v>
      </c>
      <c r="AC188" s="29">
        <v>45653</v>
      </c>
      <c r="AD188" s="28" t="s">
        <v>3638</v>
      </c>
    </row>
    <row r="189" spans="1:30" hidden="1" x14ac:dyDescent="0.3">
      <c r="A189" s="28">
        <v>188</v>
      </c>
      <c r="B189" s="28" t="s">
        <v>3637</v>
      </c>
      <c r="C189" s="28" t="s">
        <v>3636</v>
      </c>
      <c r="D189" s="28" t="s">
        <v>3635</v>
      </c>
      <c r="F189" s="28" t="s">
        <v>1157</v>
      </c>
      <c r="G189" s="28" t="s">
        <v>3634</v>
      </c>
      <c r="H189" s="28" t="s">
        <v>1035</v>
      </c>
      <c r="I189" s="28" t="s">
        <v>2151</v>
      </c>
      <c r="K189" s="28" t="s">
        <v>3633</v>
      </c>
      <c r="L189" s="28" t="s">
        <v>3632</v>
      </c>
      <c r="N189" s="28" t="s">
        <v>3631</v>
      </c>
      <c r="O189" s="28" t="s">
        <v>3630</v>
      </c>
      <c r="P189" s="28" t="s">
        <v>1028</v>
      </c>
      <c r="Q189" s="28" t="s">
        <v>1049</v>
      </c>
      <c r="S189" s="28">
        <v>160</v>
      </c>
      <c r="T189" s="28" t="s">
        <v>1025</v>
      </c>
      <c r="U189" s="28" t="s">
        <v>1076</v>
      </c>
      <c r="V189" s="28" t="s">
        <v>1075</v>
      </c>
      <c r="W189" s="28" t="s">
        <v>3629</v>
      </c>
      <c r="X189" s="29">
        <v>43128</v>
      </c>
      <c r="Y189" s="29">
        <v>45444</v>
      </c>
      <c r="Z189" s="29">
        <v>45445</v>
      </c>
      <c r="AA189" s="29">
        <v>43859</v>
      </c>
      <c r="AC189" s="29">
        <v>45335</v>
      </c>
      <c r="AD189" s="28" t="s">
        <v>3628</v>
      </c>
    </row>
    <row r="190" spans="1:30" hidden="1" x14ac:dyDescent="0.3">
      <c r="A190" s="28">
        <v>189</v>
      </c>
      <c r="B190" s="28" t="s">
        <v>3627</v>
      </c>
      <c r="C190" s="28" t="s">
        <v>3626</v>
      </c>
      <c r="D190" s="28" t="s">
        <v>3625</v>
      </c>
      <c r="E190" s="28" t="s">
        <v>3624</v>
      </c>
      <c r="F190" s="28" t="s">
        <v>1157</v>
      </c>
      <c r="G190" s="28" t="s">
        <v>3623</v>
      </c>
      <c r="H190" s="28" t="s">
        <v>1035</v>
      </c>
      <c r="I190" s="28" t="s">
        <v>3622</v>
      </c>
      <c r="J190" s="28" t="s">
        <v>3621</v>
      </c>
      <c r="K190" s="28" t="s">
        <v>3620</v>
      </c>
      <c r="L190" s="28" t="s">
        <v>3619</v>
      </c>
      <c r="N190" s="28" t="s">
        <v>3618</v>
      </c>
      <c r="O190" s="28" t="s">
        <v>3617</v>
      </c>
      <c r="P190" s="28" t="s">
        <v>1028</v>
      </c>
      <c r="Q190" s="28" t="s">
        <v>1049</v>
      </c>
      <c r="R190" s="28" t="s">
        <v>1125</v>
      </c>
      <c r="S190" s="28">
        <v>30</v>
      </c>
      <c r="T190" s="28" t="s">
        <v>1025</v>
      </c>
      <c r="U190" s="28" t="s">
        <v>1024</v>
      </c>
      <c r="V190" s="28" t="s">
        <v>1046</v>
      </c>
      <c r="W190" s="28">
        <v>118543</v>
      </c>
      <c r="X190" s="29">
        <v>44409</v>
      </c>
      <c r="Y190" s="29">
        <v>45139</v>
      </c>
      <c r="Z190" s="29">
        <v>45505</v>
      </c>
      <c r="AA190" s="29">
        <v>44354</v>
      </c>
      <c r="AC190" s="29">
        <v>44369</v>
      </c>
    </row>
    <row r="191" spans="1:30" hidden="1" x14ac:dyDescent="0.3">
      <c r="A191" s="28">
        <v>190</v>
      </c>
      <c r="B191" s="28" t="s">
        <v>3616</v>
      </c>
      <c r="C191" s="28" t="s">
        <v>3615</v>
      </c>
      <c r="D191" s="28" t="s">
        <v>3614</v>
      </c>
      <c r="F191" s="28" t="s">
        <v>1118</v>
      </c>
      <c r="G191" s="28" t="s">
        <v>3613</v>
      </c>
      <c r="H191" s="28" t="s">
        <v>1035</v>
      </c>
      <c r="I191" s="28" t="s">
        <v>3612</v>
      </c>
      <c r="J191" s="28" t="s">
        <v>3611</v>
      </c>
      <c r="K191" s="28" t="s">
        <v>3610</v>
      </c>
      <c r="L191" s="28" t="s">
        <v>3609</v>
      </c>
      <c r="M191" s="28" t="s">
        <v>3608</v>
      </c>
      <c r="N191" s="28" t="s">
        <v>1442</v>
      </c>
      <c r="O191" s="28" t="s">
        <v>1165</v>
      </c>
      <c r="P191" s="28" t="s">
        <v>1028</v>
      </c>
      <c r="Q191" s="28" t="s">
        <v>1049</v>
      </c>
      <c r="R191" s="28" t="s">
        <v>1048</v>
      </c>
      <c r="S191" s="28">
        <v>9</v>
      </c>
      <c r="T191" s="28" t="s">
        <v>1025</v>
      </c>
      <c r="U191" s="28" t="s">
        <v>1024</v>
      </c>
      <c r="V191" s="28" t="s">
        <v>1046</v>
      </c>
      <c r="W191" s="28" t="s">
        <v>3607</v>
      </c>
      <c r="X191" s="29">
        <v>42786</v>
      </c>
      <c r="Y191" s="29">
        <v>44929</v>
      </c>
      <c r="Z191" s="29">
        <v>44929</v>
      </c>
      <c r="AA191" s="29">
        <v>42655</v>
      </c>
      <c r="AC191" s="29">
        <v>44966</v>
      </c>
      <c r="AD191" s="28" t="s">
        <v>1439</v>
      </c>
    </row>
    <row r="192" spans="1:30" hidden="1" x14ac:dyDescent="0.3">
      <c r="A192" s="28">
        <v>191</v>
      </c>
      <c r="B192" s="28" t="s">
        <v>3606</v>
      </c>
      <c r="C192" s="28" t="s">
        <v>3605</v>
      </c>
      <c r="D192" s="28" t="s">
        <v>3604</v>
      </c>
      <c r="F192" s="28" t="s">
        <v>1145</v>
      </c>
      <c r="G192" s="28" t="s">
        <v>3603</v>
      </c>
      <c r="H192" s="28" t="s">
        <v>1035</v>
      </c>
      <c r="I192" s="28" t="s">
        <v>2542</v>
      </c>
      <c r="J192" s="28" t="s">
        <v>3602</v>
      </c>
      <c r="K192" s="28" t="s">
        <v>3601</v>
      </c>
      <c r="L192" s="28" t="s">
        <v>3600</v>
      </c>
      <c r="N192" s="28" t="s">
        <v>1944</v>
      </c>
      <c r="P192" s="28" t="s">
        <v>1028</v>
      </c>
      <c r="Q192" s="28" t="s">
        <v>1049</v>
      </c>
      <c r="S192" s="28">
        <v>100</v>
      </c>
      <c r="T192" s="28" t="s">
        <v>1025</v>
      </c>
      <c r="U192" s="28" t="s">
        <v>1076</v>
      </c>
      <c r="V192" s="28" t="s">
        <v>1075</v>
      </c>
      <c r="W192" s="28" t="s">
        <v>3599</v>
      </c>
      <c r="X192" s="29">
        <v>45536</v>
      </c>
      <c r="Y192" s="29">
        <v>46387</v>
      </c>
      <c r="Z192" s="29">
        <v>46387</v>
      </c>
      <c r="AA192" s="29">
        <v>46000</v>
      </c>
      <c r="AC192" s="29">
        <v>46000</v>
      </c>
      <c r="AD192" s="28" t="s">
        <v>3598</v>
      </c>
    </row>
    <row r="193" spans="1:30" hidden="1" x14ac:dyDescent="0.3">
      <c r="A193" s="28">
        <v>192</v>
      </c>
      <c r="B193" s="28" t="s">
        <v>3597</v>
      </c>
      <c r="C193" s="28" t="s">
        <v>3596</v>
      </c>
      <c r="D193" s="28" t="s">
        <v>3595</v>
      </c>
      <c r="F193" s="28" t="s">
        <v>1529</v>
      </c>
      <c r="G193" s="28" t="s">
        <v>3594</v>
      </c>
      <c r="H193" s="28" t="s">
        <v>1035</v>
      </c>
      <c r="I193" s="28" t="s">
        <v>1686</v>
      </c>
      <c r="N193" s="28" t="s">
        <v>3593</v>
      </c>
      <c r="P193" s="28" t="s">
        <v>1028</v>
      </c>
      <c r="Q193" s="28" t="s">
        <v>1049</v>
      </c>
      <c r="S193" s="28">
        <v>0</v>
      </c>
      <c r="T193" s="28" t="s">
        <v>1025</v>
      </c>
      <c r="U193" s="28" t="s">
        <v>1076</v>
      </c>
      <c r="V193" s="28" t="s">
        <v>1075</v>
      </c>
      <c r="W193" s="28">
        <v>13421</v>
      </c>
      <c r="X193" s="28" t="s">
        <v>2883</v>
      </c>
      <c r="Y193" s="28" t="s">
        <v>3200</v>
      </c>
      <c r="Z193" s="28" t="s">
        <v>3200</v>
      </c>
      <c r="AA193" s="29">
        <v>41198</v>
      </c>
      <c r="AC193" s="29">
        <v>41410</v>
      </c>
    </row>
    <row r="194" spans="1:30" hidden="1" x14ac:dyDescent="0.3">
      <c r="A194" s="28">
        <v>193</v>
      </c>
      <c r="B194" s="28" t="s">
        <v>3592</v>
      </c>
      <c r="C194" s="28" t="s">
        <v>3591</v>
      </c>
      <c r="D194" s="28" t="s">
        <v>3590</v>
      </c>
      <c r="F194" s="28" t="s">
        <v>1118</v>
      </c>
      <c r="G194" s="28" t="s">
        <v>3589</v>
      </c>
      <c r="H194" s="28" t="s">
        <v>1035</v>
      </c>
      <c r="I194" s="28" t="s">
        <v>3588</v>
      </c>
      <c r="J194" s="28" t="s">
        <v>3587</v>
      </c>
      <c r="K194" s="28" t="s">
        <v>3586</v>
      </c>
      <c r="L194" s="28" t="s">
        <v>3585</v>
      </c>
      <c r="N194" s="28" t="s">
        <v>1165</v>
      </c>
      <c r="P194" s="28" t="s">
        <v>1028</v>
      </c>
      <c r="Q194" s="28" t="s">
        <v>1049</v>
      </c>
      <c r="R194" s="28" t="s">
        <v>1086</v>
      </c>
      <c r="S194" s="28">
        <v>40</v>
      </c>
      <c r="T194" s="28" t="s">
        <v>1215</v>
      </c>
      <c r="U194" s="28" t="s">
        <v>1024</v>
      </c>
      <c r="V194" s="28" t="s">
        <v>1163</v>
      </c>
      <c r="W194" s="28" t="s">
        <v>3584</v>
      </c>
      <c r="X194" s="28" t="s">
        <v>3583</v>
      </c>
      <c r="Y194" s="28" t="s">
        <v>3582</v>
      </c>
      <c r="AA194" s="29">
        <v>37998</v>
      </c>
      <c r="AC194" s="29">
        <v>41291</v>
      </c>
      <c r="AD194" s="28" t="s">
        <v>1439</v>
      </c>
    </row>
    <row r="195" spans="1:30" hidden="1" x14ac:dyDescent="0.3">
      <c r="A195" s="28">
        <v>194</v>
      </c>
      <c r="B195" s="28" t="s">
        <v>3581</v>
      </c>
      <c r="C195" s="28" t="s">
        <v>3580</v>
      </c>
      <c r="D195" s="28" t="s">
        <v>3579</v>
      </c>
      <c r="F195" s="28" t="s">
        <v>1145</v>
      </c>
      <c r="G195" s="28" t="s">
        <v>3578</v>
      </c>
      <c r="H195" s="28" t="s">
        <v>1035</v>
      </c>
      <c r="I195" s="28" t="s">
        <v>3577</v>
      </c>
      <c r="J195" s="28" t="s">
        <v>3576</v>
      </c>
      <c r="K195" s="28" t="s">
        <v>3575</v>
      </c>
      <c r="L195" s="28" t="s">
        <v>3574</v>
      </c>
      <c r="M195" s="28" t="s">
        <v>3573</v>
      </c>
      <c r="N195" s="28" t="s">
        <v>3572</v>
      </c>
      <c r="P195" s="28" t="s">
        <v>1028</v>
      </c>
      <c r="Q195" s="28" t="s">
        <v>1049</v>
      </c>
      <c r="R195" s="28" t="s">
        <v>2091</v>
      </c>
      <c r="S195" s="28">
        <v>10</v>
      </c>
      <c r="T195" s="28" t="s">
        <v>1025</v>
      </c>
      <c r="U195" s="28" t="s">
        <v>1024</v>
      </c>
      <c r="V195" s="28" t="s">
        <v>1163</v>
      </c>
      <c r="W195" s="28" t="s">
        <v>3571</v>
      </c>
      <c r="X195" s="29">
        <v>44256</v>
      </c>
      <c r="Y195" s="29">
        <v>45716</v>
      </c>
      <c r="Z195" s="29">
        <v>45716</v>
      </c>
      <c r="AA195" s="29">
        <v>44774</v>
      </c>
      <c r="AC195" s="29">
        <v>45525</v>
      </c>
      <c r="AD195" s="28" t="s">
        <v>3570</v>
      </c>
    </row>
    <row r="196" spans="1:30" hidden="1" x14ac:dyDescent="0.3">
      <c r="A196" s="28">
        <v>195</v>
      </c>
      <c r="B196" s="28" t="s">
        <v>3569</v>
      </c>
      <c r="C196" s="28" t="s">
        <v>3568</v>
      </c>
      <c r="D196" s="28" t="s">
        <v>3567</v>
      </c>
      <c r="E196" s="28" t="s">
        <v>3566</v>
      </c>
      <c r="F196" s="28" t="s">
        <v>1157</v>
      </c>
      <c r="G196" s="28" t="s">
        <v>3565</v>
      </c>
      <c r="H196" s="28" t="s">
        <v>1035</v>
      </c>
      <c r="I196" s="28" t="s">
        <v>1686</v>
      </c>
      <c r="J196" s="28" t="s">
        <v>3564</v>
      </c>
      <c r="K196" s="28" t="s">
        <v>3563</v>
      </c>
      <c r="L196" s="28" t="s">
        <v>3562</v>
      </c>
      <c r="N196" s="28" t="s">
        <v>3561</v>
      </c>
      <c r="P196" s="28" t="s">
        <v>1028</v>
      </c>
      <c r="Q196" s="28" t="s">
        <v>1049</v>
      </c>
      <c r="S196" s="28">
        <v>30</v>
      </c>
      <c r="T196" s="28" t="s">
        <v>1025</v>
      </c>
      <c r="U196" s="28" t="s">
        <v>1076</v>
      </c>
      <c r="V196" s="28" t="s">
        <v>1075</v>
      </c>
      <c r="W196" s="28" t="s">
        <v>3560</v>
      </c>
      <c r="X196" s="29">
        <v>43313</v>
      </c>
      <c r="Y196" s="28" t="s">
        <v>3559</v>
      </c>
      <c r="Z196" s="28" t="s">
        <v>3379</v>
      </c>
      <c r="AA196" s="29">
        <v>43495</v>
      </c>
      <c r="AC196" s="29">
        <v>43496</v>
      </c>
      <c r="AD196" s="28" t="s">
        <v>3558</v>
      </c>
    </row>
    <row r="197" spans="1:30" hidden="1" x14ac:dyDescent="0.3">
      <c r="A197" s="28">
        <v>196</v>
      </c>
      <c r="B197" s="28" t="s">
        <v>3557</v>
      </c>
      <c r="C197" s="28" t="s">
        <v>3556</v>
      </c>
      <c r="D197" s="28" t="s">
        <v>3555</v>
      </c>
      <c r="F197" s="28" t="s">
        <v>1145</v>
      </c>
      <c r="G197" s="28" t="s">
        <v>3554</v>
      </c>
      <c r="H197" s="28" t="s">
        <v>1035</v>
      </c>
      <c r="I197" s="28" t="s">
        <v>3553</v>
      </c>
      <c r="J197" s="28" t="s">
        <v>3552</v>
      </c>
      <c r="K197" s="28" t="s">
        <v>3551</v>
      </c>
      <c r="L197" s="28" t="s">
        <v>3550</v>
      </c>
      <c r="N197" s="28" t="s">
        <v>3549</v>
      </c>
      <c r="P197" s="28" t="s">
        <v>1028</v>
      </c>
      <c r="Q197" s="28" t="s">
        <v>1049</v>
      </c>
      <c r="R197" s="28" t="s">
        <v>1048</v>
      </c>
      <c r="S197" s="28">
        <v>39</v>
      </c>
      <c r="T197" s="28" t="s">
        <v>1047</v>
      </c>
      <c r="U197" s="28" t="s">
        <v>1024</v>
      </c>
      <c r="V197" s="28" t="s">
        <v>1062</v>
      </c>
      <c r="W197" s="28" t="s">
        <v>3548</v>
      </c>
      <c r="X197" s="29">
        <v>45019</v>
      </c>
      <c r="Y197" s="28" t="s">
        <v>3547</v>
      </c>
      <c r="Z197" s="28" t="s">
        <v>3546</v>
      </c>
      <c r="AA197" s="29">
        <v>44956</v>
      </c>
      <c r="AC197" s="29">
        <v>45806</v>
      </c>
      <c r="AD197" s="28" t="s">
        <v>3545</v>
      </c>
    </row>
    <row r="198" spans="1:30" hidden="1" x14ac:dyDescent="0.3">
      <c r="A198" s="28">
        <v>197</v>
      </c>
      <c r="B198" s="28" t="s">
        <v>3544</v>
      </c>
      <c r="C198" s="28" t="s">
        <v>3543</v>
      </c>
      <c r="D198" s="28" t="s">
        <v>3542</v>
      </c>
      <c r="F198" s="28" t="s">
        <v>1094</v>
      </c>
      <c r="G198" s="28" t="s">
        <v>3541</v>
      </c>
      <c r="H198" s="28" t="s">
        <v>1035</v>
      </c>
      <c r="I198" s="28" t="s">
        <v>1686</v>
      </c>
      <c r="J198" s="28" t="s">
        <v>3540</v>
      </c>
      <c r="K198" s="28" t="s">
        <v>3539</v>
      </c>
      <c r="L198" s="28" t="s">
        <v>3538</v>
      </c>
      <c r="N198" s="28" t="s">
        <v>3537</v>
      </c>
      <c r="P198" s="28" t="s">
        <v>1028</v>
      </c>
      <c r="Q198" s="28" t="s">
        <v>1049</v>
      </c>
      <c r="R198" s="28" t="s">
        <v>2091</v>
      </c>
      <c r="S198" s="28">
        <v>10</v>
      </c>
      <c r="T198" s="28" t="s">
        <v>1047</v>
      </c>
      <c r="U198" s="28" t="s">
        <v>1024</v>
      </c>
      <c r="V198" s="28" t="s">
        <v>3536</v>
      </c>
      <c r="W198" s="28" t="s">
        <v>3535</v>
      </c>
      <c r="X198" s="29">
        <v>45992</v>
      </c>
      <c r="Y198" s="29">
        <v>46357</v>
      </c>
      <c r="Z198" s="29">
        <v>46447</v>
      </c>
      <c r="AA198" s="29">
        <v>45832</v>
      </c>
      <c r="AC198" s="29">
        <v>45883</v>
      </c>
      <c r="AD198" s="28" t="s">
        <v>3534</v>
      </c>
    </row>
    <row r="199" spans="1:30" hidden="1" x14ac:dyDescent="0.3">
      <c r="A199" s="28">
        <v>198</v>
      </c>
      <c r="B199" s="28" t="s">
        <v>3533</v>
      </c>
      <c r="C199" s="28" t="s">
        <v>3532</v>
      </c>
      <c r="D199" s="28" t="s">
        <v>3531</v>
      </c>
      <c r="F199" s="28" t="s">
        <v>1037</v>
      </c>
      <c r="G199" s="28" t="s">
        <v>3530</v>
      </c>
      <c r="H199" s="28" t="s">
        <v>1035</v>
      </c>
      <c r="I199" s="28" t="s">
        <v>3529</v>
      </c>
      <c r="K199" s="28" t="s">
        <v>3528</v>
      </c>
      <c r="L199" s="28" t="s">
        <v>3527</v>
      </c>
      <c r="N199" s="28" t="s">
        <v>3526</v>
      </c>
      <c r="P199" s="28" t="s">
        <v>1028</v>
      </c>
      <c r="Q199" s="28" t="s">
        <v>1049</v>
      </c>
      <c r="S199" s="28">
        <v>500</v>
      </c>
      <c r="T199" s="28" t="s">
        <v>1025</v>
      </c>
      <c r="U199" s="28" t="s">
        <v>1076</v>
      </c>
      <c r="V199" s="28" t="s">
        <v>1075</v>
      </c>
      <c r="W199" s="28" t="s">
        <v>3525</v>
      </c>
      <c r="X199" s="29">
        <v>44440</v>
      </c>
      <c r="Y199" s="29">
        <v>49310</v>
      </c>
      <c r="Z199" s="29">
        <v>51136</v>
      </c>
      <c r="AA199" s="29">
        <v>44544</v>
      </c>
      <c r="AC199" s="29">
        <v>44566</v>
      </c>
      <c r="AD199" s="28" t="s">
        <v>3524</v>
      </c>
    </row>
    <row r="200" spans="1:30" hidden="1" x14ac:dyDescent="0.3">
      <c r="A200" s="28">
        <v>199</v>
      </c>
      <c r="B200" s="28" t="s">
        <v>3523</v>
      </c>
      <c r="C200" s="28" t="s">
        <v>3522</v>
      </c>
      <c r="D200" s="28" t="s">
        <v>3521</v>
      </c>
      <c r="E200" s="28" t="s">
        <v>3516</v>
      </c>
      <c r="F200" s="28" t="s">
        <v>1037</v>
      </c>
      <c r="G200" s="28" t="s">
        <v>3520</v>
      </c>
      <c r="H200" s="28" t="s">
        <v>1035</v>
      </c>
      <c r="I200" s="28" t="s">
        <v>1503</v>
      </c>
      <c r="J200" s="28" t="s">
        <v>3519</v>
      </c>
      <c r="K200" s="28" t="s">
        <v>3518</v>
      </c>
      <c r="L200" s="28" t="s">
        <v>3517</v>
      </c>
      <c r="N200" s="28" t="s">
        <v>3214</v>
      </c>
      <c r="P200" s="28" t="s">
        <v>1028</v>
      </c>
      <c r="Q200" s="28" t="s">
        <v>1049</v>
      </c>
      <c r="R200" s="28" t="s">
        <v>1973</v>
      </c>
      <c r="S200" s="28">
        <v>210</v>
      </c>
      <c r="T200" s="28" t="s">
        <v>1025</v>
      </c>
      <c r="U200" s="28" t="s">
        <v>1024</v>
      </c>
      <c r="V200" s="28" t="s">
        <v>1624</v>
      </c>
      <c r="W200" s="28" t="s">
        <v>3516</v>
      </c>
      <c r="X200" s="29">
        <v>45427</v>
      </c>
      <c r="Y200" s="29">
        <v>46508</v>
      </c>
      <c r="Z200" s="29">
        <v>46874</v>
      </c>
      <c r="AA200" s="29">
        <v>45331</v>
      </c>
      <c r="AC200" s="29">
        <v>45876</v>
      </c>
      <c r="AD200" s="28" t="s">
        <v>3515</v>
      </c>
    </row>
    <row r="201" spans="1:30" hidden="1" x14ac:dyDescent="0.3">
      <c r="A201" s="28">
        <v>200</v>
      </c>
      <c r="B201" s="28" t="s">
        <v>3514</v>
      </c>
      <c r="C201" s="28" t="s">
        <v>3513</v>
      </c>
      <c r="D201" s="28" t="s">
        <v>3512</v>
      </c>
      <c r="F201" s="28" t="s">
        <v>1037</v>
      </c>
      <c r="G201" s="28" t="s">
        <v>3511</v>
      </c>
      <c r="H201" s="28" t="s">
        <v>1035</v>
      </c>
      <c r="I201" s="28" t="s">
        <v>3510</v>
      </c>
      <c r="J201" s="28" t="s">
        <v>3509</v>
      </c>
      <c r="K201" s="28" t="s">
        <v>3508</v>
      </c>
      <c r="L201" s="28" t="s">
        <v>3507</v>
      </c>
      <c r="N201" s="28" t="s">
        <v>3506</v>
      </c>
      <c r="O201" s="28" t="s">
        <v>3505</v>
      </c>
      <c r="P201" s="28" t="s">
        <v>1028</v>
      </c>
      <c r="Q201" s="28" t="s">
        <v>1049</v>
      </c>
      <c r="R201" s="28" t="s">
        <v>1164</v>
      </c>
      <c r="S201" s="28">
        <v>56</v>
      </c>
      <c r="T201" s="28" t="s">
        <v>1025</v>
      </c>
      <c r="U201" s="28" t="s">
        <v>1024</v>
      </c>
      <c r="V201" s="28" t="s">
        <v>1163</v>
      </c>
      <c r="W201" s="28" t="s">
        <v>3504</v>
      </c>
      <c r="X201" s="29">
        <v>44992</v>
      </c>
      <c r="Y201" s="29">
        <v>46357</v>
      </c>
      <c r="Z201" s="29">
        <v>46448</v>
      </c>
      <c r="AA201" s="29">
        <v>44944</v>
      </c>
      <c r="AC201" s="29">
        <v>46037</v>
      </c>
      <c r="AD201" s="28" t="s">
        <v>3503</v>
      </c>
    </row>
    <row r="202" spans="1:30" hidden="1" x14ac:dyDescent="0.3">
      <c r="A202" s="28">
        <v>201</v>
      </c>
      <c r="B202" s="28" t="s">
        <v>3502</v>
      </c>
      <c r="C202" s="28" t="s">
        <v>3501</v>
      </c>
      <c r="D202" s="28" t="s">
        <v>3500</v>
      </c>
      <c r="E202" s="28" t="s">
        <v>3499</v>
      </c>
      <c r="F202" s="28" t="s">
        <v>1056</v>
      </c>
      <c r="G202" s="28" t="s">
        <v>3498</v>
      </c>
      <c r="H202" s="28" t="s">
        <v>1035</v>
      </c>
      <c r="I202" s="28" t="s">
        <v>1686</v>
      </c>
      <c r="J202" s="28" t="s">
        <v>3497</v>
      </c>
      <c r="K202" s="28" t="s">
        <v>3496</v>
      </c>
      <c r="L202" s="28" t="s">
        <v>3495</v>
      </c>
      <c r="N202" s="28" t="s">
        <v>2505</v>
      </c>
      <c r="P202" s="28" t="s">
        <v>1028</v>
      </c>
      <c r="Q202" s="28" t="s">
        <v>1049</v>
      </c>
      <c r="R202" s="28" t="s">
        <v>1086</v>
      </c>
      <c r="S202" s="28">
        <v>19</v>
      </c>
      <c r="T202" s="28" t="s">
        <v>1025</v>
      </c>
      <c r="U202" s="28" t="s">
        <v>1024</v>
      </c>
      <c r="V202" s="28" t="s">
        <v>1163</v>
      </c>
      <c r="W202" s="28" t="s">
        <v>3494</v>
      </c>
      <c r="X202" s="29">
        <v>44505</v>
      </c>
      <c r="Y202" s="29">
        <v>45218</v>
      </c>
      <c r="Z202" s="29">
        <v>45218</v>
      </c>
      <c r="AA202" s="29">
        <v>44511</v>
      </c>
      <c r="AC202" s="29">
        <v>45440</v>
      </c>
      <c r="AD202" s="28" t="s">
        <v>3493</v>
      </c>
    </row>
    <row r="203" spans="1:30" hidden="1" x14ac:dyDescent="0.3">
      <c r="A203" s="28">
        <v>202</v>
      </c>
      <c r="B203" s="28" t="s">
        <v>3492</v>
      </c>
      <c r="C203" s="28" t="s">
        <v>3491</v>
      </c>
      <c r="D203" s="28" t="s">
        <v>3490</v>
      </c>
      <c r="E203" s="28" t="s">
        <v>3483</v>
      </c>
      <c r="F203" s="28" t="s">
        <v>1157</v>
      </c>
      <c r="G203" s="28" t="s">
        <v>3489</v>
      </c>
      <c r="H203" s="28" t="s">
        <v>1035</v>
      </c>
      <c r="I203" s="28" t="s">
        <v>3488</v>
      </c>
      <c r="J203" s="28" t="s">
        <v>3487</v>
      </c>
      <c r="K203" s="28" t="s">
        <v>3486</v>
      </c>
      <c r="L203" s="28" t="s">
        <v>3485</v>
      </c>
      <c r="N203" s="28" t="s">
        <v>3484</v>
      </c>
      <c r="P203" s="28" t="s">
        <v>1028</v>
      </c>
      <c r="Q203" s="28" t="s">
        <v>1049</v>
      </c>
      <c r="R203" s="28" t="s">
        <v>1973</v>
      </c>
      <c r="S203" s="28">
        <v>175</v>
      </c>
      <c r="T203" s="28" t="s">
        <v>1025</v>
      </c>
      <c r="U203" s="28" t="s">
        <v>1024</v>
      </c>
      <c r="V203" s="28" t="s">
        <v>1624</v>
      </c>
      <c r="W203" s="28" t="s">
        <v>3483</v>
      </c>
      <c r="X203" s="28" t="s">
        <v>1738</v>
      </c>
      <c r="Y203" s="28" t="s">
        <v>3482</v>
      </c>
      <c r="Z203" s="28" t="s">
        <v>1191</v>
      </c>
      <c r="AA203" s="29">
        <v>41026</v>
      </c>
      <c r="AC203" s="29">
        <v>41914</v>
      </c>
      <c r="AD203" s="28" t="s">
        <v>3481</v>
      </c>
    </row>
    <row r="204" spans="1:30" hidden="1" x14ac:dyDescent="0.3">
      <c r="A204" s="28">
        <v>203</v>
      </c>
      <c r="B204" s="28" t="s">
        <v>3480</v>
      </c>
      <c r="C204" s="28" t="s">
        <v>3479</v>
      </c>
      <c r="D204" s="28" t="s">
        <v>3478</v>
      </c>
      <c r="F204" s="28" t="s">
        <v>1157</v>
      </c>
      <c r="G204" s="28" t="s">
        <v>3477</v>
      </c>
      <c r="H204" s="28" t="s">
        <v>1035</v>
      </c>
      <c r="I204" s="28" t="s">
        <v>1848</v>
      </c>
      <c r="K204" s="28" t="s">
        <v>3476</v>
      </c>
      <c r="N204" s="28" t="s">
        <v>3475</v>
      </c>
      <c r="P204" s="28" t="s">
        <v>1028</v>
      </c>
      <c r="Q204" s="28" t="s">
        <v>1049</v>
      </c>
      <c r="S204" s="28">
        <v>250</v>
      </c>
      <c r="T204" s="28" t="s">
        <v>1025</v>
      </c>
      <c r="U204" s="28" t="s">
        <v>1076</v>
      </c>
      <c r="V204" s="28" t="s">
        <v>1075</v>
      </c>
      <c r="W204" s="28">
        <v>7435</v>
      </c>
      <c r="X204" s="29">
        <v>43643</v>
      </c>
      <c r="Y204" s="28" t="s">
        <v>3474</v>
      </c>
      <c r="Z204" s="28" t="s">
        <v>3474</v>
      </c>
      <c r="AA204" s="29">
        <v>43760</v>
      </c>
      <c r="AC204" s="29">
        <v>43760</v>
      </c>
      <c r="AD204" s="28" t="s">
        <v>3473</v>
      </c>
    </row>
    <row r="205" spans="1:30" hidden="1" x14ac:dyDescent="0.3">
      <c r="A205" s="28">
        <v>204</v>
      </c>
      <c r="B205" s="28" t="s">
        <v>3472</v>
      </c>
      <c r="C205" s="28" t="s">
        <v>3471</v>
      </c>
      <c r="D205" s="28" t="s">
        <v>3470</v>
      </c>
      <c r="E205" s="28" t="s">
        <v>3464</v>
      </c>
      <c r="F205" s="28" t="s">
        <v>1037</v>
      </c>
      <c r="G205" s="28" t="s">
        <v>3469</v>
      </c>
      <c r="H205" s="28" t="s">
        <v>1035</v>
      </c>
      <c r="I205" s="28" t="s">
        <v>3468</v>
      </c>
      <c r="J205" s="28" t="s">
        <v>3467</v>
      </c>
      <c r="K205" s="28" t="s">
        <v>3466</v>
      </c>
      <c r="L205" s="28" t="s">
        <v>3465</v>
      </c>
      <c r="N205" s="28" t="s">
        <v>3214</v>
      </c>
      <c r="P205" s="28" t="s">
        <v>1028</v>
      </c>
      <c r="Q205" s="28" t="s">
        <v>1049</v>
      </c>
      <c r="R205" s="28" t="s">
        <v>1026</v>
      </c>
      <c r="S205" s="28">
        <v>30</v>
      </c>
      <c r="T205" s="28" t="s">
        <v>1025</v>
      </c>
      <c r="U205" s="28" t="s">
        <v>1024</v>
      </c>
      <c r="V205" s="28" t="s">
        <v>1163</v>
      </c>
      <c r="W205" s="28" t="s">
        <v>3464</v>
      </c>
      <c r="X205" s="29">
        <v>45261</v>
      </c>
      <c r="Y205" s="29">
        <v>45961</v>
      </c>
      <c r="Z205" s="29">
        <v>46326</v>
      </c>
      <c r="AA205" s="29">
        <v>45222</v>
      </c>
      <c r="AC205" s="29">
        <v>45876</v>
      </c>
      <c r="AD205" s="28" t="s">
        <v>3463</v>
      </c>
    </row>
    <row r="206" spans="1:30" x14ac:dyDescent="0.3">
      <c r="A206" s="28">
        <v>205</v>
      </c>
      <c r="B206" s="28" t="s">
        <v>3462</v>
      </c>
      <c r="C206" s="28" t="s">
        <v>3461</v>
      </c>
      <c r="D206" s="28" t="s">
        <v>3460</v>
      </c>
      <c r="F206" s="28" t="s">
        <v>1118</v>
      </c>
      <c r="G206" s="28" t="s">
        <v>3459</v>
      </c>
      <c r="H206" s="28" t="s">
        <v>1170</v>
      </c>
      <c r="I206" s="28" t="s">
        <v>1686</v>
      </c>
      <c r="J206" s="28" t="s">
        <v>3458</v>
      </c>
      <c r="K206" s="28" t="s">
        <v>3457</v>
      </c>
      <c r="L206" s="28" t="s">
        <v>3456</v>
      </c>
      <c r="N206" s="28" t="s">
        <v>3455</v>
      </c>
      <c r="P206" s="28" t="s">
        <v>1028</v>
      </c>
      <c r="Q206" s="28" t="s">
        <v>1049</v>
      </c>
      <c r="R206" s="28" t="s">
        <v>1086</v>
      </c>
      <c r="S206" s="28">
        <v>39</v>
      </c>
      <c r="T206" s="28" t="s">
        <v>1025</v>
      </c>
      <c r="U206" s="28" t="s">
        <v>1024</v>
      </c>
      <c r="V206" s="28" t="s">
        <v>1163</v>
      </c>
      <c r="W206" s="28" t="s">
        <v>3454</v>
      </c>
      <c r="X206" s="28" t="s">
        <v>3453</v>
      </c>
      <c r="Y206" s="28" t="s">
        <v>3452</v>
      </c>
      <c r="Z206" s="28" t="s">
        <v>3452</v>
      </c>
      <c r="AA206" s="29">
        <v>39058</v>
      </c>
      <c r="AB206" s="29">
        <v>43304</v>
      </c>
      <c r="AC206" s="29">
        <v>43304</v>
      </c>
      <c r="AD206" s="28" t="s">
        <v>3451</v>
      </c>
    </row>
    <row r="207" spans="1:30" hidden="1" x14ac:dyDescent="0.3">
      <c r="A207" s="28">
        <v>206</v>
      </c>
      <c r="B207" s="28" t="s">
        <v>3450</v>
      </c>
      <c r="C207" s="28" t="s">
        <v>3449</v>
      </c>
      <c r="D207" s="28" t="s">
        <v>3448</v>
      </c>
      <c r="E207" s="28" t="s">
        <v>3447</v>
      </c>
      <c r="F207" s="28" t="s">
        <v>1094</v>
      </c>
      <c r="G207" s="28" t="s">
        <v>3446</v>
      </c>
      <c r="H207" s="28" t="s">
        <v>1035</v>
      </c>
      <c r="I207" s="28" t="s">
        <v>3445</v>
      </c>
      <c r="J207" s="28" t="s">
        <v>3444</v>
      </c>
      <c r="K207" s="28" t="s">
        <v>3443</v>
      </c>
      <c r="N207" s="28" t="s">
        <v>1420</v>
      </c>
      <c r="P207" s="28" t="s">
        <v>1028</v>
      </c>
      <c r="Q207" s="28" t="s">
        <v>1049</v>
      </c>
      <c r="S207" s="28">
        <v>100</v>
      </c>
      <c r="T207" s="28" t="s">
        <v>1025</v>
      </c>
      <c r="U207" s="28" t="s">
        <v>1076</v>
      </c>
      <c r="V207" s="28" t="s">
        <v>1075</v>
      </c>
      <c r="W207" s="28" t="s">
        <v>3442</v>
      </c>
      <c r="X207" s="29">
        <v>45901</v>
      </c>
      <c r="Y207" s="29">
        <v>46266</v>
      </c>
      <c r="Z207" s="29">
        <v>46357</v>
      </c>
      <c r="AA207" s="29">
        <v>45897</v>
      </c>
      <c r="AC207" s="29">
        <v>45897</v>
      </c>
      <c r="AD207" s="28" t="s">
        <v>3441</v>
      </c>
    </row>
    <row r="208" spans="1:30" hidden="1" x14ac:dyDescent="0.3">
      <c r="A208" s="28">
        <v>207</v>
      </c>
      <c r="B208" s="28" t="s">
        <v>3440</v>
      </c>
      <c r="C208" s="28" t="s">
        <v>3439</v>
      </c>
      <c r="D208" s="28" t="s">
        <v>3438</v>
      </c>
      <c r="F208" s="28" t="s">
        <v>1056</v>
      </c>
      <c r="G208" s="28" t="s">
        <v>3437</v>
      </c>
      <c r="H208" s="28" t="s">
        <v>1170</v>
      </c>
      <c r="I208" s="28" t="s">
        <v>3436</v>
      </c>
      <c r="J208" s="28" t="s">
        <v>3435</v>
      </c>
      <c r="K208" s="28" t="s">
        <v>3434</v>
      </c>
      <c r="L208" s="28" t="s">
        <v>3433</v>
      </c>
      <c r="N208" s="28" t="s">
        <v>1442</v>
      </c>
      <c r="O208" s="28" t="s">
        <v>3432</v>
      </c>
      <c r="P208" s="28" t="s">
        <v>1028</v>
      </c>
      <c r="Q208" s="28" t="s">
        <v>1049</v>
      </c>
      <c r="R208" s="28" t="s">
        <v>1086</v>
      </c>
      <c r="S208" s="28">
        <v>16</v>
      </c>
      <c r="T208" s="28" t="s">
        <v>1025</v>
      </c>
      <c r="U208" s="28" t="s">
        <v>1024</v>
      </c>
      <c r="V208" s="28" t="s">
        <v>1163</v>
      </c>
      <c r="W208" s="28" t="s">
        <v>3431</v>
      </c>
      <c r="X208" s="29">
        <v>43389</v>
      </c>
      <c r="Y208" s="29">
        <v>45525</v>
      </c>
      <c r="Z208" s="29">
        <v>45525</v>
      </c>
      <c r="AA208" s="29">
        <v>43313</v>
      </c>
      <c r="AB208" s="29">
        <v>45764</v>
      </c>
      <c r="AC208" s="29">
        <v>45764</v>
      </c>
      <c r="AD208" s="28" t="s">
        <v>1439</v>
      </c>
    </row>
    <row r="209" spans="1:30" hidden="1" x14ac:dyDescent="0.3">
      <c r="A209" s="28">
        <v>208</v>
      </c>
      <c r="B209" s="28" t="s">
        <v>3430</v>
      </c>
      <c r="C209" s="28" t="s">
        <v>3429</v>
      </c>
      <c r="D209" s="28" t="s">
        <v>3428</v>
      </c>
      <c r="F209" s="28" t="s">
        <v>1118</v>
      </c>
      <c r="G209" s="28" t="s">
        <v>3427</v>
      </c>
      <c r="H209" s="28" t="s">
        <v>1035</v>
      </c>
      <c r="I209" s="28" t="s">
        <v>1686</v>
      </c>
      <c r="J209" s="28" t="s">
        <v>3426</v>
      </c>
      <c r="K209" s="28" t="s">
        <v>3425</v>
      </c>
      <c r="N209" s="28" t="s">
        <v>1484</v>
      </c>
      <c r="O209" s="28" t="s">
        <v>1165</v>
      </c>
      <c r="P209" s="28" t="s">
        <v>1028</v>
      </c>
      <c r="Q209" s="28" t="s">
        <v>1049</v>
      </c>
      <c r="R209" s="28" t="s">
        <v>1086</v>
      </c>
      <c r="S209" s="28">
        <v>53</v>
      </c>
      <c r="T209" s="28" t="s">
        <v>1025</v>
      </c>
      <c r="U209" s="28" t="s">
        <v>1024</v>
      </c>
      <c r="V209" s="28" t="s">
        <v>1023</v>
      </c>
      <c r="W209" s="28" t="s">
        <v>3424</v>
      </c>
      <c r="X209" s="28" t="s">
        <v>3423</v>
      </c>
      <c r="Y209" s="28" t="s">
        <v>3060</v>
      </c>
      <c r="Z209" s="28" t="s">
        <v>3422</v>
      </c>
      <c r="AA209" s="29">
        <v>38568</v>
      </c>
      <c r="AC209" s="29">
        <v>41169</v>
      </c>
      <c r="AD209" s="28" t="s">
        <v>3421</v>
      </c>
    </row>
    <row r="210" spans="1:30" hidden="1" x14ac:dyDescent="0.3">
      <c r="A210" s="28">
        <v>209</v>
      </c>
      <c r="B210" s="28" t="s">
        <v>3420</v>
      </c>
      <c r="C210" s="28" t="s">
        <v>3419</v>
      </c>
      <c r="D210" s="28" t="s">
        <v>3418</v>
      </c>
      <c r="F210" s="28" t="s">
        <v>1118</v>
      </c>
      <c r="G210" s="28" t="s">
        <v>3417</v>
      </c>
      <c r="H210" s="28" t="s">
        <v>1035</v>
      </c>
      <c r="I210" s="28" t="s">
        <v>3416</v>
      </c>
      <c r="J210" s="28" t="s">
        <v>3415</v>
      </c>
      <c r="K210" s="28" t="s">
        <v>3414</v>
      </c>
      <c r="L210" s="28" t="s">
        <v>3413</v>
      </c>
      <c r="N210" s="28" t="s">
        <v>3412</v>
      </c>
      <c r="P210" s="28" t="s">
        <v>1028</v>
      </c>
      <c r="Q210" s="28" t="s">
        <v>1049</v>
      </c>
      <c r="R210" s="28" t="s">
        <v>1086</v>
      </c>
      <c r="S210" s="28">
        <v>84</v>
      </c>
      <c r="T210" s="28" t="s">
        <v>1025</v>
      </c>
      <c r="U210" s="28" t="s">
        <v>1024</v>
      </c>
      <c r="V210" s="28" t="s">
        <v>2256</v>
      </c>
      <c r="W210" s="28" t="s">
        <v>3411</v>
      </c>
      <c r="X210" s="28" t="s">
        <v>3410</v>
      </c>
      <c r="Y210" s="28" t="s">
        <v>3409</v>
      </c>
      <c r="Z210" s="28" t="s">
        <v>3409</v>
      </c>
      <c r="AA210" s="29">
        <v>39475</v>
      </c>
      <c r="AC210" s="29">
        <v>41493</v>
      </c>
      <c r="AD210" s="28" t="s">
        <v>3408</v>
      </c>
    </row>
    <row r="211" spans="1:30" hidden="1" x14ac:dyDescent="0.3">
      <c r="A211" s="28">
        <v>210</v>
      </c>
      <c r="B211" s="28" t="s">
        <v>3407</v>
      </c>
      <c r="C211" s="28" t="s">
        <v>3406</v>
      </c>
      <c r="D211" s="28" t="s">
        <v>3405</v>
      </c>
      <c r="E211" s="28" t="s">
        <v>3404</v>
      </c>
      <c r="F211" s="28" t="s">
        <v>1157</v>
      </c>
      <c r="G211" s="28" t="s">
        <v>3403</v>
      </c>
      <c r="H211" s="28" t="s">
        <v>1035</v>
      </c>
      <c r="I211" s="28" t="s">
        <v>3402</v>
      </c>
      <c r="J211" s="28" t="s">
        <v>3401</v>
      </c>
      <c r="K211" s="28" t="s">
        <v>3400</v>
      </c>
      <c r="L211" s="28" t="s">
        <v>3399</v>
      </c>
      <c r="N211" s="28" t="s">
        <v>3398</v>
      </c>
      <c r="P211" s="28" t="s">
        <v>1028</v>
      </c>
      <c r="Q211" s="28" t="s">
        <v>1049</v>
      </c>
      <c r="R211" s="28" t="s">
        <v>1086</v>
      </c>
      <c r="S211" s="28">
        <v>26</v>
      </c>
      <c r="T211" s="28" t="s">
        <v>1025</v>
      </c>
      <c r="U211" s="28" t="s">
        <v>1024</v>
      </c>
      <c r="V211" s="28" t="s">
        <v>1163</v>
      </c>
      <c r="W211" s="28" t="s">
        <v>3397</v>
      </c>
      <c r="X211" s="28" t="s">
        <v>1192</v>
      </c>
      <c r="Y211" s="28" t="s">
        <v>2303</v>
      </c>
      <c r="Z211" s="28" t="s">
        <v>3396</v>
      </c>
      <c r="AA211" s="29">
        <v>41962</v>
      </c>
      <c r="AC211" s="29">
        <v>44448</v>
      </c>
      <c r="AD211" s="28" t="s">
        <v>3395</v>
      </c>
    </row>
    <row r="212" spans="1:30" hidden="1" x14ac:dyDescent="0.3">
      <c r="A212" s="28">
        <v>211</v>
      </c>
      <c r="B212" s="28" t="s">
        <v>3394</v>
      </c>
      <c r="C212" s="28" t="s">
        <v>3393</v>
      </c>
      <c r="D212" s="28" t="s">
        <v>3392</v>
      </c>
      <c r="E212" s="28" t="s">
        <v>3391</v>
      </c>
      <c r="F212" s="28" t="s">
        <v>3390</v>
      </c>
      <c r="G212" s="28" t="s">
        <v>3389</v>
      </c>
      <c r="H212" s="28" t="s">
        <v>1035</v>
      </c>
      <c r="I212" s="28" t="s">
        <v>3388</v>
      </c>
      <c r="J212" s="28" t="s">
        <v>3387</v>
      </c>
      <c r="K212" s="28" t="s">
        <v>3386</v>
      </c>
      <c r="L212" s="28" t="s">
        <v>3385</v>
      </c>
      <c r="M212" s="28" t="s">
        <v>3384</v>
      </c>
      <c r="N212" s="28" t="s">
        <v>3383</v>
      </c>
      <c r="O212" s="28" t="s">
        <v>3382</v>
      </c>
      <c r="P212" s="28" t="s">
        <v>1028</v>
      </c>
      <c r="Q212" s="28" t="s">
        <v>1049</v>
      </c>
      <c r="R212" s="28" t="s">
        <v>1026</v>
      </c>
      <c r="S212" s="28">
        <v>328</v>
      </c>
      <c r="T212" s="28" t="s">
        <v>1025</v>
      </c>
      <c r="U212" s="28" t="s">
        <v>1024</v>
      </c>
      <c r="V212" s="28" t="s">
        <v>1624</v>
      </c>
      <c r="W212" s="28" t="s">
        <v>3381</v>
      </c>
      <c r="X212" s="28" t="s">
        <v>3380</v>
      </c>
      <c r="Y212" s="28" t="s">
        <v>3379</v>
      </c>
      <c r="Z212" s="28" t="s">
        <v>1406</v>
      </c>
      <c r="AA212" s="29">
        <v>43313</v>
      </c>
      <c r="AC212" s="29">
        <v>43767</v>
      </c>
      <c r="AD212" s="28" t="s">
        <v>3378</v>
      </c>
    </row>
    <row r="213" spans="1:30" hidden="1" x14ac:dyDescent="0.3">
      <c r="A213" s="28">
        <v>212</v>
      </c>
      <c r="B213" s="28" t="s">
        <v>3377</v>
      </c>
      <c r="C213" s="28" t="s">
        <v>3376</v>
      </c>
      <c r="D213" s="28" t="s">
        <v>3375</v>
      </c>
      <c r="F213" s="28" t="s">
        <v>1145</v>
      </c>
      <c r="G213" s="28" t="s">
        <v>3374</v>
      </c>
      <c r="H213" s="28" t="s">
        <v>1035</v>
      </c>
      <c r="I213" s="28" t="s">
        <v>2494</v>
      </c>
      <c r="J213" s="28" t="s">
        <v>3373</v>
      </c>
      <c r="K213" s="28" t="s">
        <v>3372</v>
      </c>
      <c r="L213" s="28" t="s">
        <v>3371</v>
      </c>
      <c r="M213" s="28" t="s">
        <v>3370</v>
      </c>
      <c r="N213" s="28" t="s">
        <v>3369</v>
      </c>
      <c r="P213" s="28" t="s">
        <v>1028</v>
      </c>
      <c r="Q213" s="28" t="s">
        <v>1049</v>
      </c>
      <c r="R213" s="28" t="s">
        <v>1086</v>
      </c>
      <c r="S213" s="28">
        <v>30</v>
      </c>
      <c r="T213" s="28" t="s">
        <v>1025</v>
      </c>
      <c r="U213" s="28" t="s">
        <v>1024</v>
      </c>
      <c r="V213" s="28" t="s">
        <v>1163</v>
      </c>
      <c r="W213" s="28" t="s">
        <v>3368</v>
      </c>
      <c r="X213" s="29">
        <v>44202</v>
      </c>
      <c r="Y213" s="29">
        <v>45565</v>
      </c>
      <c r="Z213" s="29">
        <v>45809</v>
      </c>
      <c r="AA213" s="29">
        <v>44182</v>
      </c>
      <c r="AC213" s="29">
        <v>45428</v>
      </c>
      <c r="AD213" s="28" t="s">
        <v>3367</v>
      </c>
    </row>
    <row r="214" spans="1:30" hidden="1" x14ac:dyDescent="0.3">
      <c r="A214" s="28">
        <v>213</v>
      </c>
      <c r="B214" s="28" t="s">
        <v>3366</v>
      </c>
      <c r="C214" s="28" t="s">
        <v>3365</v>
      </c>
      <c r="D214" s="28" t="s">
        <v>3364</v>
      </c>
      <c r="E214" s="28" t="s">
        <v>3363</v>
      </c>
      <c r="F214" s="28" t="s">
        <v>1157</v>
      </c>
      <c r="G214" s="28" t="s">
        <v>3362</v>
      </c>
      <c r="H214" s="28" t="s">
        <v>1035</v>
      </c>
      <c r="I214" s="28" t="s">
        <v>3361</v>
      </c>
      <c r="K214" s="28" t="s">
        <v>3360</v>
      </c>
      <c r="L214" s="28" t="s">
        <v>3359</v>
      </c>
      <c r="N214" s="28" t="s">
        <v>3358</v>
      </c>
      <c r="P214" s="28" t="s">
        <v>1028</v>
      </c>
      <c r="Q214" s="28" t="s">
        <v>1049</v>
      </c>
      <c r="S214" s="28">
        <v>250</v>
      </c>
      <c r="T214" s="28" t="s">
        <v>1025</v>
      </c>
      <c r="U214" s="28" t="s">
        <v>1076</v>
      </c>
      <c r="V214" s="28" t="s">
        <v>1075</v>
      </c>
      <c r="W214" s="28" t="s">
        <v>3357</v>
      </c>
      <c r="X214" s="29">
        <v>43647</v>
      </c>
      <c r="Y214" s="28" t="s">
        <v>3356</v>
      </c>
      <c r="Z214" s="28" t="s">
        <v>3356</v>
      </c>
      <c r="AA214" s="29">
        <v>43894</v>
      </c>
      <c r="AC214" s="29">
        <v>44145</v>
      </c>
      <c r="AD214" s="28" t="s">
        <v>3355</v>
      </c>
    </row>
    <row r="215" spans="1:30" hidden="1" x14ac:dyDescent="0.3">
      <c r="A215" s="28">
        <v>214</v>
      </c>
      <c r="B215" s="28" t="s">
        <v>3354</v>
      </c>
      <c r="C215" s="28" t="s">
        <v>3353</v>
      </c>
      <c r="D215" s="28" t="s">
        <v>3352</v>
      </c>
      <c r="E215" s="28" t="s">
        <v>3351</v>
      </c>
      <c r="F215" s="28" t="s">
        <v>1037</v>
      </c>
      <c r="G215" s="28" t="s">
        <v>3350</v>
      </c>
      <c r="H215" s="28" t="s">
        <v>1035</v>
      </c>
      <c r="I215" s="28" t="s">
        <v>1686</v>
      </c>
      <c r="J215" s="28" t="s">
        <v>3349</v>
      </c>
      <c r="K215" s="28" t="s">
        <v>3348</v>
      </c>
      <c r="L215" s="28" t="s">
        <v>3347</v>
      </c>
      <c r="N215" s="28" t="s">
        <v>1289</v>
      </c>
      <c r="P215" s="28" t="s">
        <v>1028</v>
      </c>
      <c r="Q215" s="28" t="s">
        <v>1049</v>
      </c>
      <c r="R215" s="28" t="s">
        <v>1125</v>
      </c>
      <c r="S215" s="28">
        <v>45</v>
      </c>
      <c r="T215" s="28" t="s">
        <v>1025</v>
      </c>
      <c r="U215" s="28" t="s">
        <v>1024</v>
      </c>
      <c r="V215" s="28" t="s">
        <v>1150</v>
      </c>
      <c r="W215" s="28" t="s">
        <v>3346</v>
      </c>
      <c r="X215" s="29">
        <v>44907</v>
      </c>
      <c r="Y215" s="28" t="s">
        <v>3345</v>
      </c>
      <c r="Z215" s="28" t="s">
        <v>2268</v>
      </c>
      <c r="AA215" s="29">
        <v>44648</v>
      </c>
      <c r="AC215" s="29">
        <v>45749</v>
      </c>
      <c r="AD215" s="28" t="s">
        <v>3344</v>
      </c>
    </row>
    <row r="216" spans="1:30" hidden="1" x14ac:dyDescent="0.3">
      <c r="A216" s="28">
        <v>215</v>
      </c>
      <c r="B216" s="28" t="s">
        <v>3343</v>
      </c>
      <c r="C216" s="28" t="s">
        <v>3342</v>
      </c>
      <c r="D216" s="28" t="s">
        <v>3341</v>
      </c>
      <c r="F216" s="28" t="s">
        <v>1157</v>
      </c>
      <c r="G216" s="28" t="s">
        <v>3340</v>
      </c>
      <c r="H216" s="28" t="s">
        <v>1035</v>
      </c>
      <c r="I216" s="28" t="s">
        <v>1686</v>
      </c>
      <c r="J216" s="28" t="s">
        <v>3339</v>
      </c>
      <c r="K216" s="28" t="s">
        <v>3338</v>
      </c>
      <c r="L216" s="28" t="s">
        <v>3337</v>
      </c>
      <c r="N216" s="28" t="s">
        <v>3336</v>
      </c>
      <c r="O216" s="28" t="s">
        <v>3335</v>
      </c>
      <c r="P216" s="28" t="s">
        <v>1028</v>
      </c>
      <c r="Q216" s="28" t="s">
        <v>1049</v>
      </c>
      <c r="R216" s="28" t="s">
        <v>1086</v>
      </c>
      <c r="S216" s="28">
        <v>15</v>
      </c>
      <c r="T216" s="28" t="s">
        <v>1047</v>
      </c>
      <c r="U216" s="28" t="s">
        <v>1024</v>
      </c>
      <c r="V216" s="28" t="s">
        <v>1023</v>
      </c>
      <c r="W216" s="28" t="s">
        <v>3334</v>
      </c>
      <c r="X216" s="28" t="s">
        <v>3333</v>
      </c>
      <c r="Z216" s="28" t="s">
        <v>1693</v>
      </c>
      <c r="AA216" s="29">
        <v>38897</v>
      </c>
      <c r="AC216" s="29">
        <v>38897</v>
      </c>
      <c r="AD216" s="28" t="s">
        <v>3332</v>
      </c>
    </row>
    <row r="217" spans="1:30" hidden="1" x14ac:dyDescent="0.3">
      <c r="A217" s="28">
        <v>216</v>
      </c>
      <c r="B217" s="28" t="s">
        <v>3331</v>
      </c>
      <c r="C217" s="28" t="s">
        <v>3330</v>
      </c>
      <c r="D217" s="28" t="s">
        <v>3329</v>
      </c>
      <c r="E217" s="28" t="s">
        <v>3328</v>
      </c>
      <c r="F217" s="28" t="s">
        <v>1118</v>
      </c>
      <c r="G217" s="28" t="s">
        <v>3327</v>
      </c>
      <c r="H217" s="28" t="s">
        <v>1035</v>
      </c>
      <c r="I217" s="28" t="s">
        <v>2855</v>
      </c>
      <c r="J217" s="28" t="s">
        <v>3326</v>
      </c>
      <c r="K217" s="28" t="s">
        <v>3325</v>
      </c>
      <c r="L217" s="28" t="s">
        <v>3324</v>
      </c>
      <c r="N217" s="28" t="s">
        <v>2831</v>
      </c>
      <c r="P217" s="28" t="s">
        <v>1028</v>
      </c>
      <c r="Q217" s="28" t="s">
        <v>1049</v>
      </c>
      <c r="R217" s="28" t="s">
        <v>1086</v>
      </c>
      <c r="S217" s="28">
        <v>17</v>
      </c>
      <c r="T217" s="28" t="s">
        <v>1025</v>
      </c>
      <c r="U217" s="28" t="s">
        <v>1024</v>
      </c>
      <c r="V217" s="28" t="s">
        <v>1163</v>
      </c>
      <c r="W217" s="28" t="s">
        <v>3323</v>
      </c>
      <c r="X217" s="28" t="s">
        <v>1369</v>
      </c>
      <c r="Y217" s="28" t="s">
        <v>1138</v>
      </c>
      <c r="Z217" s="28" t="s">
        <v>3058</v>
      </c>
      <c r="AA217" s="29">
        <v>41086</v>
      </c>
      <c r="AC217" s="29">
        <v>42037</v>
      </c>
      <c r="AD217" s="28" t="s">
        <v>2828</v>
      </c>
    </row>
    <row r="218" spans="1:30" x14ac:dyDescent="0.3">
      <c r="A218" s="28">
        <v>217</v>
      </c>
      <c r="B218" s="28" t="s">
        <v>3322</v>
      </c>
      <c r="C218" s="28" t="s">
        <v>3321</v>
      </c>
      <c r="D218" s="28" t="s">
        <v>3320</v>
      </c>
      <c r="F218" s="28" t="s">
        <v>1118</v>
      </c>
      <c r="G218" s="28" t="s">
        <v>3319</v>
      </c>
      <c r="H218" s="28" t="s">
        <v>1170</v>
      </c>
      <c r="I218" s="28" t="s">
        <v>1503</v>
      </c>
      <c r="J218" s="28" t="s">
        <v>3318</v>
      </c>
      <c r="K218" s="28" t="s">
        <v>3317</v>
      </c>
      <c r="N218" s="28" t="s">
        <v>1696</v>
      </c>
      <c r="O218" s="28" t="s">
        <v>3316</v>
      </c>
      <c r="P218" s="28" t="s">
        <v>1028</v>
      </c>
      <c r="Q218" s="28" t="s">
        <v>1049</v>
      </c>
      <c r="R218" s="28" t="s">
        <v>1125</v>
      </c>
      <c r="S218" s="28">
        <v>6</v>
      </c>
      <c r="T218" s="28" t="s">
        <v>1025</v>
      </c>
      <c r="U218" s="28" t="s">
        <v>1024</v>
      </c>
      <c r="V218" s="28" t="s">
        <v>1163</v>
      </c>
      <c r="W218" s="28" t="s">
        <v>3315</v>
      </c>
      <c r="X218" s="29">
        <v>43257</v>
      </c>
      <c r="Y218" s="29">
        <v>44561</v>
      </c>
      <c r="Z218" s="29">
        <v>44926</v>
      </c>
      <c r="AA218" s="29">
        <v>43019</v>
      </c>
      <c r="AB218" s="29">
        <v>44916</v>
      </c>
      <c r="AC218" s="29">
        <v>45407</v>
      </c>
      <c r="AD218" s="28" t="s">
        <v>2066</v>
      </c>
    </row>
    <row r="219" spans="1:30" hidden="1" x14ac:dyDescent="0.3">
      <c r="A219" s="28">
        <v>218</v>
      </c>
      <c r="B219" s="28" t="s">
        <v>3314</v>
      </c>
      <c r="C219" s="28" t="s">
        <v>3313</v>
      </c>
      <c r="D219" s="28" t="s">
        <v>3312</v>
      </c>
      <c r="F219" s="28" t="s">
        <v>1118</v>
      </c>
      <c r="G219" s="28" t="s">
        <v>3311</v>
      </c>
      <c r="H219" s="28" t="s">
        <v>1170</v>
      </c>
      <c r="I219" s="28" t="s">
        <v>3310</v>
      </c>
      <c r="J219" s="28" t="s">
        <v>3309</v>
      </c>
      <c r="K219" s="28" t="s">
        <v>3308</v>
      </c>
      <c r="L219" s="28" t="s">
        <v>3307</v>
      </c>
      <c r="M219" s="28" t="s">
        <v>3306</v>
      </c>
      <c r="N219" s="28" t="s">
        <v>1165</v>
      </c>
      <c r="P219" s="28" t="s">
        <v>1028</v>
      </c>
      <c r="Q219" s="28" t="s">
        <v>1049</v>
      </c>
      <c r="R219" s="28" t="s">
        <v>1164</v>
      </c>
      <c r="S219" s="28">
        <v>40</v>
      </c>
      <c r="T219" s="28" t="s">
        <v>1215</v>
      </c>
      <c r="U219" s="28" t="s">
        <v>1024</v>
      </c>
      <c r="V219" s="28" t="s">
        <v>1062</v>
      </c>
      <c r="W219" s="28" t="s">
        <v>3305</v>
      </c>
      <c r="X219" s="29">
        <v>42585</v>
      </c>
      <c r="Y219" s="29">
        <v>43467</v>
      </c>
      <c r="Z219" s="29">
        <v>44369</v>
      </c>
      <c r="AA219" s="29">
        <v>42544</v>
      </c>
      <c r="AB219" s="29">
        <v>44229</v>
      </c>
      <c r="AC219" s="29">
        <v>44635</v>
      </c>
      <c r="AD219" s="28" t="s">
        <v>1878</v>
      </c>
    </row>
    <row r="220" spans="1:30" hidden="1" x14ac:dyDescent="0.3">
      <c r="A220" s="28">
        <v>219</v>
      </c>
      <c r="B220" s="28" t="s">
        <v>3304</v>
      </c>
      <c r="C220" s="28" t="s">
        <v>3303</v>
      </c>
      <c r="D220" s="28" t="s">
        <v>3302</v>
      </c>
      <c r="F220" s="28" t="s">
        <v>3291</v>
      </c>
      <c r="G220" s="28" t="s">
        <v>3301</v>
      </c>
      <c r="H220" s="28" t="s">
        <v>1035</v>
      </c>
      <c r="I220" s="28" t="s">
        <v>1686</v>
      </c>
      <c r="K220" s="28" t="s">
        <v>3300</v>
      </c>
      <c r="L220" s="28" t="s">
        <v>3299</v>
      </c>
      <c r="N220" s="28" t="s">
        <v>3298</v>
      </c>
      <c r="P220" s="28" t="s">
        <v>1028</v>
      </c>
      <c r="Q220" s="28" t="s">
        <v>1049</v>
      </c>
      <c r="S220" s="28">
        <v>6923</v>
      </c>
      <c r="T220" s="28" t="s">
        <v>1151</v>
      </c>
      <c r="U220" s="28" t="s">
        <v>1076</v>
      </c>
      <c r="V220" s="28" t="s">
        <v>1075</v>
      </c>
      <c r="W220" s="28" t="s">
        <v>3297</v>
      </c>
      <c r="X220" s="29">
        <v>44928</v>
      </c>
      <c r="Y220" s="29">
        <v>47483</v>
      </c>
      <c r="Z220" s="29">
        <v>47848</v>
      </c>
      <c r="AA220" s="29">
        <v>45912</v>
      </c>
      <c r="AC220" s="29">
        <v>45912</v>
      </c>
      <c r="AD220" s="28" t="s">
        <v>3296</v>
      </c>
    </row>
    <row r="221" spans="1:30" hidden="1" x14ac:dyDescent="0.3">
      <c r="A221" s="28">
        <v>220</v>
      </c>
      <c r="B221" s="28" t="s">
        <v>3295</v>
      </c>
      <c r="C221" s="28" t="s">
        <v>3294</v>
      </c>
      <c r="D221" s="28" t="s">
        <v>3293</v>
      </c>
      <c r="E221" s="28" t="s">
        <v>3292</v>
      </c>
      <c r="F221" s="28" t="s">
        <v>3291</v>
      </c>
      <c r="G221" s="28" t="s">
        <v>3290</v>
      </c>
      <c r="H221" s="28" t="s">
        <v>1035</v>
      </c>
      <c r="I221" s="28" t="s">
        <v>3289</v>
      </c>
      <c r="J221" s="28" t="s">
        <v>3288</v>
      </c>
      <c r="K221" s="28" t="s">
        <v>3287</v>
      </c>
      <c r="L221" s="28" t="s">
        <v>3286</v>
      </c>
      <c r="N221" s="28" t="s">
        <v>3285</v>
      </c>
      <c r="O221" s="28" t="s">
        <v>3284</v>
      </c>
      <c r="P221" s="28" t="s">
        <v>1028</v>
      </c>
      <c r="Q221" s="28" t="s">
        <v>1049</v>
      </c>
      <c r="R221" s="28" t="s">
        <v>1125</v>
      </c>
      <c r="S221" s="28">
        <v>200</v>
      </c>
      <c r="T221" s="28" t="s">
        <v>1025</v>
      </c>
      <c r="U221" s="28" t="s">
        <v>1024</v>
      </c>
      <c r="V221" s="28" t="s">
        <v>3283</v>
      </c>
      <c r="W221" s="28">
        <v>387940</v>
      </c>
      <c r="X221" s="29">
        <v>44805</v>
      </c>
      <c r="Y221" s="29">
        <v>52231</v>
      </c>
      <c r="Z221" s="29">
        <v>52231</v>
      </c>
      <c r="AA221" s="29">
        <v>44979</v>
      </c>
      <c r="AC221" s="29">
        <v>44979</v>
      </c>
      <c r="AD221" s="28" t="s">
        <v>3282</v>
      </c>
    </row>
    <row r="222" spans="1:30" hidden="1" x14ac:dyDescent="0.3">
      <c r="A222" s="28">
        <v>221</v>
      </c>
      <c r="B222" s="28" t="s">
        <v>3281</v>
      </c>
      <c r="C222" s="28" t="s">
        <v>3280</v>
      </c>
      <c r="D222" s="28" t="s">
        <v>3279</v>
      </c>
      <c r="F222" s="28" t="s">
        <v>1145</v>
      </c>
      <c r="G222" s="28" t="s">
        <v>3278</v>
      </c>
      <c r="H222" s="28" t="s">
        <v>1035</v>
      </c>
      <c r="I222" s="28" t="s">
        <v>2521</v>
      </c>
      <c r="J222" s="28" t="s">
        <v>3277</v>
      </c>
      <c r="K222" s="28" t="s">
        <v>3276</v>
      </c>
      <c r="L222" s="28" t="s">
        <v>3275</v>
      </c>
      <c r="M222" s="28" t="s">
        <v>3274</v>
      </c>
      <c r="N222" s="28" t="s">
        <v>1766</v>
      </c>
      <c r="O222" s="28" t="s">
        <v>1165</v>
      </c>
      <c r="P222" s="28" t="s">
        <v>1028</v>
      </c>
      <c r="Q222" s="28" t="s">
        <v>3273</v>
      </c>
      <c r="R222" s="28" t="s">
        <v>1086</v>
      </c>
      <c r="S222" s="28">
        <v>176</v>
      </c>
      <c r="T222" s="28" t="s">
        <v>1765</v>
      </c>
      <c r="U222" s="28" t="s">
        <v>1024</v>
      </c>
      <c r="V222" s="28" t="s">
        <v>1624</v>
      </c>
      <c r="W222" s="28" t="s">
        <v>3272</v>
      </c>
      <c r="X222" s="29">
        <v>44069</v>
      </c>
      <c r="Y222" s="29">
        <v>46203</v>
      </c>
      <c r="Z222" s="29">
        <v>46387</v>
      </c>
      <c r="AA222" s="29">
        <v>43848</v>
      </c>
      <c r="AC222" s="29">
        <v>46083</v>
      </c>
      <c r="AD222" s="28" t="s">
        <v>3271</v>
      </c>
    </row>
    <row r="223" spans="1:30" hidden="1" x14ac:dyDescent="0.3">
      <c r="A223" s="28">
        <v>222</v>
      </c>
      <c r="B223" s="28" t="s">
        <v>3270</v>
      </c>
      <c r="C223" s="28" t="s">
        <v>3269</v>
      </c>
      <c r="D223" s="28" t="s">
        <v>3268</v>
      </c>
      <c r="F223" s="28" t="s">
        <v>1157</v>
      </c>
      <c r="G223" s="28" t="s">
        <v>3267</v>
      </c>
      <c r="H223" s="28" t="s">
        <v>1035</v>
      </c>
      <c r="I223" s="28" t="s">
        <v>3118</v>
      </c>
      <c r="J223" s="28" t="s">
        <v>3266</v>
      </c>
      <c r="K223" s="28" t="s">
        <v>3265</v>
      </c>
      <c r="L223" s="28" t="s">
        <v>3264</v>
      </c>
      <c r="N223" s="28" t="s">
        <v>3214</v>
      </c>
      <c r="P223" s="28" t="s">
        <v>1028</v>
      </c>
      <c r="Q223" s="28" t="s">
        <v>1049</v>
      </c>
      <c r="S223" s="28">
        <v>750</v>
      </c>
      <c r="T223" s="28" t="s">
        <v>1025</v>
      </c>
      <c r="U223" s="28" t="s">
        <v>1076</v>
      </c>
      <c r="V223" s="28" t="s">
        <v>1075</v>
      </c>
      <c r="W223" s="28" t="s">
        <v>3263</v>
      </c>
      <c r="X223" s="29">
        <v>43160</v>
      </c>
      <c r="Y223" s="29">
        <v>43374</v>
      </c>
      <c r="Z223" s="29">
        <v>43466</v>
      </c>
      <c r="AA223" s="29">
        <v>43145</v>
      </c>
      <c r="AC223" s="29">
        <v>43145</v>
      </c>
      <c r="AD223" s="28" t="s">
        <v>3212</v>
      </c>
    </row>
    <row r="224" spans="1:30" hidden="1" x14ac:dyDescent="0.3">
      <c r="A224" s="28">
        <v>223</v>
      </c>
      <c r="B224" s="28" t="s">
        <v>3262</v>
      </c>
      <c r="C224" s="28" t="s">
        <v>3261</v>
      </c>
      <c r="D224" s="28" t="s">
        <v>3260</v>
      </c>
      <c r="E224" s="28" t="s">
        <v>3259</v>
      </c>
      <c r="F224" s="28" t="s">
        <v>1056</v>
      </c>
      <c r="G224" s="28" t="s">
        <v>3258</v>
      </c>
      <c r="H224" s="28" t="s">
        <v>1035</v>
      </c>
      <c r="I224" s="28" t="s">
        <v>2494</v>
      </c>
      <c r="J224" s="28" t="s">
        <v>3257</v>
      </c>
      <c r="K224" s="28" t="s">
        <v>3256</v>
      </c>
      <c r="L224" s="28" t="s">
        <v>3255</v>
      </c>
      <c r="N224" s="28" t="s">
        <v>3254</v>
      </c>
      <c r="O224" s="28" t="s">
        <v>3253</v>
      </c>
      <c r="P224" s="28" t="s">
        <v>1028</v>
      </c>
      <c r="Q224" s="28" t="s">
        <v>1049</v>
      </c>
      <c r="R224" s="28" t="s">
        <v>1086</v>
      </c>
      <c r="S224" s="28">
        <v>60</v>
      </c>
      <c r="T224" s="28" t="s">
        <v>1047</v>
      </c>
      <c r="U224" s="28" t="s">
        <v>1024</v>
      </c>
      <c r="V224" s="28" t="s">
        <v>1624</v>
      </c>
      <c r="W224" s="28" t="s">
        <v>3252</v>
      </c>
      <c r="X224" s="28" t="s">
        <v>3251</v>
      </c>
      <c r="Y224" s="28" t="s">
        <v>2089</v>
      </c>
      <c r="Z224" s="28" t="s">
        <v>1191</v>
      </c>
      <c r="AA224" s="29">
        <v>40844</v>
      </c>
      <c r="AC224" s="29">
        <v>44718</v>
      </c>
      <c r="AD224" s="28" t="s">
        <v>3250</v>
      </c>
    </row>
    <row r="225" spans="1:30" hidden="1" x14ac:dyDescent="0.3">
      <c r="A225" s="28">
        <v>224</v>
      </c>
      <c r="B225" s="28" t="s">
        <v>3249</v>
      </c>
      <c r="C225" s="28" t="s">
        <v>3248</v>
      </c>
      <c r="D225" s="28" t="s">
        <v>3247</v>
      </c>
      <c r="E225" s="28" t="s">
        <v>3246</v>
      </c>
      <c r="F225" s="28" t="s">
        <v>1118</v>
      </c>
      <c r="G225" s="28" t="s">
        <v>3245</v>
      </c>
      <c r="H225" s="28" t="s">
        <v>1035</v>
      </c>
      <c r="I225" s="28" t="s">
        <v>3244</v>
      </c>
      <c r="J225" s="28" t="s">
        <v>3243</v>
      </c>
      <c r="K225" s="28" t="s">
        <v>3242</v>
      </c>
      <c r="L225" s="28" t="s">
        <v>3241</v>
      </c>
      <c r="N225" s="28" t="s">
        <v>3240</v>
      </c>
      <c r="P225" s="28" t="s">
        <v>1028</v>
      </c>
      <c r="Q225" s="28" t="s">
        <v>1049</v>
      </c>
      <c r="R225" s="28" t="s">
        <v>1125</v>
      </c>
      <c r="S225" s="28">
        <v>35</v>
      </c>
      <c r="T225" s="28" t="s">
        <v>1025</v>
      </c>
      <c r="U225" s="28" t="s">
        <v>1024</v>
      </c>
      <c r="V225" s="28" t="s">
        <v>1150</v>
      </c>
      <c r="W225" s="28" t="s">
        <v>3239</v>
      </c>
      <c r="X225" s="29">
        <v>43157</v>
      </c>
      <c r="Y225" s="29">
        <v>44732</v>
      </c>
      <c r="Z225" s="29">
        <v>44732</v>
      </c>
      <c r="AA225" s="29">
        <v>43150</v>
      </c>
      <c r="AC225" s="29">
        <v>45989</v>
      </c>
      <c r="AD225" s="28" t="s">
        <v>3238</v>
      </c>
    </row>
    <row r="226" spans="1:30" hidden="1" x14ac:dyDescent="0.3">
      <c r="A226" s="28">
        <v>225</v>
      </c>
      <c r="B226" s="28" t="s">
        <v>3237</v>
      </c>
      <c r="C226" s="28" t="s">
        <v>3236</v>
      </c>
      <c r="D226" s="28" t="s">
        <v>3235</v>
      </c>
      <c r="F226" s="28" t="s">
        <v>1157</v>
      </c>
      <c r="G226" s="28" t="s">
        <v>3234</v>
      </c>
      <c r="H226" s="28" t="s">
        <v>1035</v>
      </c>
      <c r="I226" s="28" t="s">
        <v>2411</v>
      </c>
      <c r="J226" s="28" t="s">
        <v>2767</v>
      </c>
      <c r="K226" s="28" t="s">
        <v>2766</v>
      </c>
      <c r="N226" s="28" t="s">
        <v>2765</v>
      </c>
      <c r="P226" s="28" t="s">
        <v>1028</v>
      </c>
      <c r="Q226" s="28" t="s">
        <v>1049</v>
      </c>
      <c r="S226" s="28">
        <v>300</v>
      </c>
      <c r="T226" s="28" t="s">
        <v>1025</v>
      </c>
      <c r="U226" s="28" t="s">
        <v>1076</v>
      </c>
      <c r="V226" s="28" t="s">
        <v>1075</v>
      </c>
      <c r="W226" s="28" t="s">
        <v>3233</v>
      </c>
      <c r="X226" s="29">
        <v>44227</v>
      </c>
      <c r="Y226" s="29">
        <v>45664</v>
      </c>
      <c r="Z226" s="29">
        <v>46029</v>
      </c>
      <c r="AA226" s="29">
        <v>44230</v>
      </c>
      <c r="AC226" s="29">
        <v>44230</v>
      </c>
      <c r="AD226" s="28" t="s">
        <v>2763</v>
      </c>
    </row>
    <row r="227" spans="1:30" hidden="1" x14ac:dyDescent="0.3">
      <c r="A227" s="28">
        <v>226</v>
      </c>
      <c r="B227" s="28" t="s">
        <v>3232</v>
      </c>
      <c r="C227" s="28" t="s">
        <v>3231</v>
      </c>
      <c r="D227" s="28" t="s">
        <v>3230</v>
      </c>
      <c r="F227" s="28" t="s">
        <v>1145</v>
      </c>
      <c r="G227" s="28" t="s">
        <v>3229</v>
      </c>
      <c r="H227" s="28" t="s">
        <v>1035</v>
      </c>
      <c r="I227" s="28" t="s">
        <v>1686</v>
      </c>
      <c r="J227" s="28" t="s">
        <v>3228</v>
      </c>
      <c r="K227" s="28" t="s">
        <v>3227</v>
      </c>
      <c r="L227" s="28" t="s">
        <v>3226</v>
      </c>
      <c r="N227" s="28" t="s">
        <v>1934</v>
      </c>
      <c r="O227" s="28" t="s">
        <v>3225</v>
      </c>
      <c r="P227" s="28" t="s">
        <v>1028</v>
      </c>
      <c r="Q227" s="28" t="s">
        <v>1049</v>
      </c>
      <c r="R227" s="28" t="s">
        <v>1086</v>
      </c>
      <c r="S227" s="28">
        <v>32</v>
      </c>
      <c r="T227" s="28" t="s">
        <v>1025</v>
      </c>
      <c r="U227" s="28" t="s">
        <v>1024</v>
      </c>
      <c r="V227" s="28" t="s">
        <v>1163</v>
      </c>
      <c r="W227" s="28" t="s">
        <v>3224</v>
      </c>
      <c r="X227" s="29">
        <v>43334</v>
      </c>
      <c r="Y227" s="29">
        <v>46022</v>
      </c>
      <c r="Z227" s="29">
        <v>46081</v>
      </c>
      <c r="AA227" s="29">
        <v>43307</v>
      </c>
      <c r="AC227" s="29">
        <v>46050</v>
      </c>
      <c r="AD227" s="28" t="s">
        <v>3223</v>
      </c>
    </row>
    <row r="228" spans="1:30" hidden="1" x14ac:dyDescent="0.3">
      <c r="A228" s="28">
        <v>227</v>
      </c>
      <c r="B228" s="28" t="s">
        <v>3222</v>
      </c>
      <c r="C228" s="28" t="s">
        <v>3221</v>
      </c>
      <c r="D228" s="28" t="s">
        <v>3220</v>
      </c>
      <c r="F228" s="28" t="s">
        <v>1094</v>
      </c>
      <c r="G228" s="28" t="s">
        <v>3219</v>
      </c>
      <c r="H228" s="28" t="s">
        <v>1035</v>
      </c>
      <c r="I228" s="28" t="s">
        <v>3218</v>
      </c>
      <c r="J228" s="28" t="s">
        <v>3217</v>
      </c>
      <c r="K228" s="28" t="s">
        <v>3216</v>
      </c>
      <c r="L228" s="28" t="s">
        <v>3215</v>
      </c>
      <c r="N228" s="28" t="s">
        <v>3214</v>
      </c>
      <c r="P228" s="28" t="s">
        <v>1028</v>
      </c>
      <c r="Q228" s="28" t="s">
        <v>1049</v>
      </c>
      <c r="R228" s="28" t="s">
        <v>1086</v>
      </c>
      <c r="S228" s="28">
        <v>42</v>
      </c>
      <c r="T228" s="28" t="s">
        <v>1025</v>
      </c>
      <c r="U228" s="28" t="s">
        <v>1024</v>
      </c>
      <c r="V228" s="28" t="s">
        <v>1163</v>
      </c>
      <c r="W228" s="28" t="s">
        <v>3213</v>
      </c>
      <c r="X228" s="29">
        <v>44682</v>
      </c>
      <c r="Y228" s="29">
        <v>45777</v>
      </c>
      <c r="Z228" s="29">
        <v>46386</v>
      </c>
      <c r="AA228" s="29">
        <v>44658</v>
      </c>
      <c r="AC228" s="29">
        <v>44658</v>
      </c>
      <c r="AD228" s="28" t="s">
        <v>3212</v>
      </c>
    </row>
    <row r="229" spans="1:30" hidden="1" x14ac:dyDescent="0.3">
      <c r="A229" s="28">
        <v>228</v>
      </c>
      <c r="B229" s="28" t="s">
        <v>3211</v>
      </c>
      <c r="C229" s="28" t="s">
        <v>3210</v>
      </c>
      <c r="D229" s="28" t="s">
        <v>3209</v>
      </c>
      <c r="F229" s="28" t="s">
        <v>1118</v>
      </c>
      <c r="G229" s="28" t="s">
        <v>3208</v>
      </c>
      <c r="H229" s="28" t="s">
        <v>1170</v>
      </c>
      <c r="I229" s="28" t="s">
        <v>3207</v>
      </c>
      <c r="J229" s="28" t="s">
        <v>3206</v>
      </c>
      <c r="K229" s="28" t="s">
        <v>3205</v>
      </c>
      <c r="L229" s="28" t="s">
        <v>3204</v>
      </c>
      <c r="N229" s="28" t="s">
        <v>3203</v>
      </c>
      <c r="P229" s="28" t="s">
        <v>1028</v>
      </c>
      <c r="Q229" s="28" t="s">
        <v>1049</v>
      </c>
      <c r="R229" s="28" t="s">
        <v>1086</v>
      </c>
      <c r="S229" s="28">
        <v>160</v>
      </c>
      <c r="T229" s="28" t="s">
        <v>1047</v>
      </c>
      <c r="U229" s="28" t="s">
        <v>1024</v>
      </c>
      <c r="V229" s="28" t="s">
        <v>3202</v>
      </c>
      <c r="W229" s="28">
        <v>113487</v>
      </c>
      <c r="X229" s="28" t="s">
        <v>2608</v>
      </c>
      <c r="Y229" s="28" t="s">
        <v>3201</v>
      </c>
      <c r="Z229" s="28" t="s">
        <v>3200</v>
      </c>
      <c r="AA229" s="29">
        <v>40483</v>
      </c>
      <c r="AB229" s="29">
        <v>41543</v>
      </c>
      <c r="AC229" s="29">
        <v>41543</v>
      </c>
      <c r="AD229" s="28" t="s">
        <v>3199</v>
      </c>
    </row>
    <row r="230" spans="1:30" hidden="1" x14ac:dyDescent="0.3">
      <c r="A230" s="28">
        <v>229</v>
      </c>
      <c r="B230" s="28" t="s">
        <v>3198</v>
      </c>
      <c r="C230" s="28" t="s">
        <v>3197</v>
      </c>
      <c r="D230" s="28" t="s">
        <v>3196</v>
      </c>
      <c r="F230" s="28" t="s">
        <v>1118</v>
      </c>
      <c r="G230" s="28" t="s">
        <v>3195</v>
      </c>
      <c r="H230" s="28" t="s">
        <v>1035</v>
      </c>
      <c r="I230" s="28" t="s">
        <v>1686</v>
      </c>
      <c r="J230" s="28" t="s">
        <v>3194</v>
      </c>
      <c r="K230" s="28" t="s">
        <v>3193</v>
      </c>
      <c r="L230" s="28" t="s">
        <v>3192</v>
      </c>
      <c r="N230" s="28" t="s">
        <v>3191</v>
      </c>
      <c r="P230" s="28" t="s">
        <v>1028</v>
      </c>
      <c r="Q230" s="28" t="s">
        <v>1049</v>
      </c>
      <c r="R230" s="28" t="s">
        <v>1086</v>
      </c>
      <c r="S230" s="28">
        <v>9</v>
      </c>
      <c r="T230" s="28" t="s">
        <v>1765</v>
      </c>
      <c r="U230" s="28" t="s">
        <v>1024</v>
      </c>
      <c r="V230" s="28" t="s">
        <v>1163</v>
      </c>
      <c r="W230" s="28" t="s">
        <v>3190</v>
      </c>
      <c r="X230" s="28" t="s">
        <v>3189</v>
      </c>
      <c r="Y230" s="28" t="s">
        <v>2704</v>
      </c>
      <c r="AA230" s="29">
        <v>40045</v>
      </c>
      <c r="AC230" s="29">
        <v>42004</v>
      </c>
      <c r="AD230" s="28" t="s">
        <v>3188</v>
      </c>
    </row>
    <row r="231" spans="1:30" hidden="1" x14ac:dyDescent="0.3">
      <c r="A231" s="28">
        <v>230</v>
      </c>
      <c r="B231" s="28" t="s">
        <v>3187</v>
      </c>
      <c r="C231" s="28" t="s">
        <v>3186</v>
      </c>
      <c r="D231" s="28" t="s">
        <v>3185</v>
      </c>
      <c r="F231" s="28" t="s">
        <v>1118</v>
      </c>
      <c r="G231" s="28" t="s">
        <v>3184</v>
      </c>
      <c r="H231" s="28" t="s">
        <v>1170</v>
      </c>
      <c r="I231" s="28" t="s">
        <v>2710</v>
      </c>
      <c r="J231" s="28" t="s">
        <v>3183</v>
      </c>
      <c r="K231" s="28" t="s">
        <v>3182</v>
      </c>
      <c r="L231" s="28" t="s">
        <v>3181</v>
      </c>
      <c r="N231" s="28" t="s">
        <v>1165</v>
      </c>
      <c r="P231" s="28" t="s">
        <v>1028</v>
      </c>
      <c r="Q231" s="28" t="s">
        <v>1049</v>
      </c>
      <c r="R231" s="28" t="s">
        <v>1086</v>
      </c>
      <c r="S231" s="28">
        <v>18</v>
      </c>
      <c r="T231" s="28" t="s">
        <v>1215</v>
      </c>
      <c r="U231" s="28" t="s">
        <v>1024</v>
      </c>
      <c r="V231" s="28" t="s">
        <v>1163</v>
      </c>
      <c r="W231" s="28" t="s">
        <v>3180</v>
      </c>
      <c r="X231" s="28" t="s">
        <v>2642</v>
      </c>
      <c r="Y231" s="28" t="s">
        <v>1193</v>
      </c>
      <c r="Z231" s="28" t="s">
        <v>2654</v>
      </c>
      <c r="AA231" s="29">
        <v>40484</v>
      </c>
      <c r="AB231" s="29">
        <v>41969</v>
      </c>
      <c r="AC231" s="29">
        <v>41969</v>
      </c>
      <c r="AD231" s="28" t="s">
        <v>3179</v>
      </c>
    </row>
    <row r="232" spans="1:30" hidden="1" x14ac:dyDescent="0.3">
      <c r="A232" s="28">
        <v>231</v>
      </c>
      <c r="B232" s="28" t="s">
        <v>3178</v>
      </c>
      <c r="C232" s="28" t="s">
        <v>3177</v>
      </c>
      <c r="D232" s="28" t="s">
        <v>3176</v>
      </c>
      <c r="F232" s="28" t="s">
        <v>1118</v>
      </c>
      <c r="G232" s="28" t="s">
        <v>3175</v>
      </c>
      <c r="H232" s="28" t="s">
        <v>1170</v>
      </c>
      <c r="I232" s="28" t="s">
        <v>3174</v>
      </c>
      <c r="J232" s="28" t="s">
        <v>3173</v>
      </c>
      <c r="K232" s="28" t="s">
        <v>3172</v>
      </c>
      <c r="L232" s="28" t="s">
        <v>3171</v>
      </c>
      <c r="N232" s="28" t="s">
        <v>2219</v>
      </c>
      <c r="O232" s="28" t="s">
        <v>1165</v>
      </c>
      <c r="P232" s="28" t="s">
        <v>1028</v>
      </c>
      <c r="Q232" s="28" t="s">
        <v>1049</v>
      </c>
      <c r="R232" s="28" t="s">
        <v>1086</v>
      </c>
      <c r="S232" s="28">
        <v>35</v>
      </c>
      <c r="T232" s="28" t="s">
        <v>1025</v>
      </c>
      <c r="U232" s="28" t="s">
        <v>1024</v>
      </c>
      <c r="V232" s="28" t="s">
        <v>1163</v>
      </c>
      <c r="W232" s="28" t="s">
        <v>3170</v>
      </c>
      <c r="X232" s="28" t="s">
        <v>3169</v>
      </c>
      <c r="Y232" s="28" t="s">
        <v>3058</v>
      </c>
      <c r="Z232" s="28" t="s">
        <v>2088</v>
      </c>
      <c r="AA232" s="29">
        <v>39485</v>
      </c>
      <c r="AB232" s="29">
        <v>42929</v>
      </c>
      <c r="AC232" s="29">
        <v>42929</v>
      </c>
      <c r="AD232" s="28" t="s">
        <v>3168</v>
      </c>
    </row>
    <row r="233" spans="1:30" x14ac:dyDescent="0.3">
      <c r="A233" s="28">
        <v>232</v>
      </c>
      <c r="B233" s="28" t="s">
        <v>3167</v>
      </c>
      <c r="C233" s="28" t="s">
        <v>3166</v>
      </c>
      <c r="D233" s="28" t="s">
        <v>3165</v>
      </c>
      <c r="F233" s="28" t="s">
        <v>1118</v>
      </c>
      <c r="G233" s="28" t="s">
        <v>3164</v>
      </c>
      <c r="H233" s="28" t="s">
        <v>1170</v>
      </c>
      <c r="I233" s="28" t="s">
        <v>1686</v>
      </c>
      <c r="J233" s="28" t="s">
        <v>3163</v>
      </c>
      <c r="K233" s="28" t="s">
        <v>3162</v>
      </c>
      <c r="L233" s="28" t="s">
        <v>3161</v>
      </c>
      <c r="N233" s="28" t="s">
        <v>3160</v>
      </c>
      <c r="P233" s="28" t="s">
        <v>1028</v>
      </c>
      <c r="Q233" s="28" t="s">
        <v>1049</v>
      </c>
      <c r="R233" s="28" t="s">
        <v>1086</v>
      </c>
      <c r="S233" s="28">
        <v>65</v>
      </c>
      <c r="T233" s="28" t="s">
        <v>1047</v>
      </c>
      <c r="U233" s="28" t="s">
        <v>1024</v>
      </c>
      <c r="V233" s="28" t="s">
        <v>1163</v>
      </c>
      <c r="W233" s="28" t="s">
        <v>3159</v>
      </c>
      <c r="X233" s="29">
        <v>39309</v>
      </c>
      <c r="Y233" s="29">
        <v>40410</v>
      </c>
      <c r="Z233" s="29">
        <v>40410</v>
      </c>
      <c r="AA233" s="29">
        <v>39321</v>
      </c>
      <c r="AB233" s="29">
        <v>44168</v>
      </c>
      <c r="AC233" s="29">
        <v>44294</v>
      </c>
      <c r="AD233" s="28" t="s">
        <v>3158</v>
      </c>
    </row>
    <row r="234" spans="1:30" hidden="1" x14ac:dyDescent="0.3">
      <c r="A234" s="28">
        <v>233</v>
      </c>
      <c r="B234" s="28" t="s">
        <v>3157</v>
      </c>
      <c r="C234" s="28" t="s">
        <v>3156</v>
      </c>
      <c r="D234" s="28" t="s">
        <v>3155</v>
      </c>
      <c r="E234" s="28" t="s">
        <v>3154</v>
      </c>
      <c r="F234" s="28" t="s">
        <v>1094</v>
      </c>
      <c r="G234" s="28" t="s">
        <v>3153</v>
      </c>
      <c r="H234" s="28" t="s">
        <v>1035</v>
      </c>
      <c r="I234" s="28" t="s">
        <v>1686</v>
      </c>
      <c r="J234" s="28" t="s">
        <v>3152</v>
      </c>
      <c r="K234" s="28" t="s">
        <v>3151</v>
      </c>
      <c r="L234" s="28" t="s">
        <v>3150</v>
      </c>
      <c r="N234" s="28" t="s">
        <v>3149</v>
      </c>
      <c r="P234" s="28" t="s">
        <v>1028</v>
      </c>
      <c r="Q234" s="28" t="s">
        <v>1049</v>
      </c>
      <c r="R234" s="28" t="s">
        <v>1125</v>
      </c>
      <c r="S234" s="28">
        <v>124</v>
      </c>
      <c r="T234" s="28" t="s">
        <v>1025</v>
      </c>
      <c r="U234" s="28" t="s">
        <v>1024</v>
      </c>
      <c r="V234" s="28" t="s">
        <v>3148</v>
      </c>
      <c r="W234" s="28" t="s">
        <v>3147</v>
      </c>
      <c r="X234" s="29">
        <v>46053</v>
      </c>
      <c r="Y234" s="28" t="s">
        <v>3146</v>
      </c>
      <c r="Z234" s="28" t="s">
        <v>2570</v>
      </c>
      <c r="AA234" s="29">
        <v>46048</v>
      </c>
      <c r="AC234" s="29">
        <v>46048</v>
      </c>
      <c r="AD234" s="28" t="s">
        <v>3145</v>
      </c>
    </row>
    <row r="235" spans="1:30" hidden="1" x14ac:dyDescent="0.3">
      <c r="A235" s="28">
        <v>234</v>
      </c>
      <c r="B235" s="28" t="s">
        <v>3144</v>
      </c>
      <c r="C235" s="28" t="s">
        <v>3143</v>
      </c>
      <c r="D235" s="28" t="s">
        <v>3142</v>
      </c>
      <c r="F235" s="28" t="s">
        <v>1037</v>
      </c>
      <c r="G235" s="28" t="s">
        <v>3141</v>
      </c>
      <c r="H235" s="28" t="s">
        <v>1035</v>
      </c>
      <c r="I235" s="28" t="s">
        <v>3140</v>
      </c>
      <c r="J235" s="28" t="s">
        <v>3139</v>
      </c>
      <c r="K235" s="28" t="s">
        <v>3138</v>
      </c>
      <c r="L235" s="28" t="s">
        <v>3137</v>
      </c>
      <c r="N235" s="28" t="s">
        <v>1625</v>
      </c>
      <c r="P235" s="28" t="s">
        <v>1028</v>
      </c>
      <c r="Q235" s="28" t="s">
        <v>1049</v>
      </c>
      <c r="R235" s="28" t="s">
        <v>1048</v>
      </c>
      <c r="S235" s="28">
        <v>25</v>
      </c>
      <c r="T235" s="28" t="s">
        <v>1047</v>
      </c>
      <c r="U235" s="28" t="s">
        <v>1024</v>
      </c>
      <c r="V235" s="28" t="s">
        <v>1163</v>
      </c>
      <c r="W235" s="28" t="s">
        <v>3136</v>
      </c>
      <c r="X235" s="29">
        <v>45946</v>
      </c>
      <c r="Y235" s="29">
        <v>46783</v>
      </c>
      <c r="Z235" s="29">
        <v>46783</v>
      </c>
      <c r="AA235" s="29">
        <v>45825</v>
      </c>
      <c r="AC235" s="29">
        <v>46071</v>
      </c>
      <c r="AD235" s="28" t="s">
        <v>3135</v>
      </c>
    </row>
    <row r="236" spans="1:30" hidden="1" x14ac:dyDescent="0.3">
      <c r="A236" s="28">
        <v>235</v>
      </c>
      <c r="B236" s="28" t="s">
        <v>3134</v>
      </c>
      <c r="C236" s="28" t="s">
        <v>3133</v>
      </c>
      <c r="D236" s="28" t="s">
        <v>3132</v>
      </c>
      <c r="F236" s="28" t="s">
        <v>1037</v>
      </c>
      <c r="G236" s="28" t="s">
        <v>3131</v>
      </c>
      <c r="H236" s="28" t="s">
        <v>1035</v>
      </c>
      <c r="I236" s="28" t="s">
        <v>3130</v>
      </c>
      <c r="J236" s="28" t="s">
        <v>3129</v>
      </c>
      <c r="K236" s="28" t="s">
        <v>3128</v>
      </c>
      <c r="L236" s="28" t="s">
        <v>3127</v>
      </c>
      <c r="M236" s="28" t="s">
        <v>3126</v>
      </c>
      <c r="N236" s="28" t="s">
        <v>2886</v>
      </c>
      <c r="O236" s="28" t="s">
        <v>1165</v>
      </c>
      <c r="P236" s="28" t="s">
        <v>1028</v>
      </c>
      <c r="Q236" s="28" t="s">
        <v>1049</v>
      </c>
      <c r="R236" s="28" t="s">
        <v>1048</v>
      </c>
      <c r="S236" s="28">
        <v>21</v>
      </c>
      <c r="T236" s="28" t="s">
        <v>1025</v>
      </c>
      <c r="U236" s="28" t="s">
        <v>1024</v>
      </c>
      <c r="V236" s="28" t="s">
        <v>1023</v>
      </c>
      <c r="W236" s="28" t="s">
        <v>3125</v>
      </c>
      <c r="X236" s="29">
        <v>44440</v>
      </c>
      <c r="Y236" s="29">
        <v>46049</v>
      </c>
      <c r="Z236" s="29">
        <v>46049</v>
      </c>
      <c r="AA236" s="29">
        <v>43781</v>
      </c>
      <c r="AC236" s="29">
        <v>45888</v>
      </c>
      <c r="AD236" s="28" t="s">
        <v>3124</v>
      </c>
    </row>
    <row r="237" spans="1:30" hidden="1" x14ac:dyDescent="0.3">
      <c r="A237" s="28">
        <v>236</v>
      </c>
      <c r="B237" s="28" t="s">
        <v>3123</v>
      </c>
      <c r="C237" s="28" t="s">
        <v>3122</v>
      </c>
      <c r="D237" s="28" t="s">
        <v>3121</v>
      </c>
      <c r="E237" s="28" t="s">
        <v>3120</v>
      </c>
      <c r="F237" s="28" t="s">
        <v>1157</v>
      </c>
      <c r="G237" s="28" t="s">
        <v>3119</v>
      </c>
      <c r="H237" s="28" t="s">
        <v>1035</v>
      </c>
      <c r="I237" s="28" t="s">
        <v>3118</v>
      </c>
      <c r="J237" s="28" t="s">
        <v>3117</v>
      </c>
      <c r="K237" s="28" t="s">
        <v>3116</v>
      </c>
      <c r="L237" s="28" t="s">
        <v>3115</v>
      </c>
      <c r="N237" s="28" t="s">
        <v>2611</v>
      </c>
      <c r="O237" s="28" t="s">
        <v>3114</v>
      </c>
      <c r="P237" s="28" t="s">
        <v>1028</v>
      </c>
      <c r="Q237" s="28" t="s">
        <v>1049</v>
      </c>
      <c r="R237" s="28" t="s">
        <v>1125</v>
      </c>
      <c r="S237" s="28">
        <v>30</v>
      </c>
      <c r="T237" s="28" t="s">
        <v>1025</v>
      </c>
      <c r="U237" s="28" t="s">
        <v>1024</v>
      </c>
      <c r="V237" s="28" t="s">
        <v>3113</v>
      </c>
      <c r="W237" s="28" t="s">
        <v>3112</v>
      </c>
      <c r="X237" s="29">
        <v>42982</v>
      </c>
      <c r="Y237" s="29">
        <v>44805</v>
      </c>
      <c r="Z237" s="29">
        <v>44805</v>
      </c>
      <c r="AA237" s="29">
        <v>43207</v>
      </c>
      <c r="AC237" s="29">
        <v>44215</v>
      </c>
      <c r="AD237" s="28" t="s">
        <v>3111</v>
      </c>
    </row>
    <row r="238" spans="1:30" x14ac:dyDescent="0.3">
      <c r="A238" s="28">
        <v>237</v>
      </c>
      <c r="B238" s="28" t="s">
        <v>3110</v>
      </c>
      <c r="C238" s="28" t="s">
        <v>3109</v>
      </c>
      <c r="D238" s="28" t="s">
        <v>3108</v>
      </c>
      <c r="F238" s="28" t="s">
        <v>1118</v>
      </c>
      <c r="G238" s="28" t="s">
        <v>3107</v>
      </c>
      <c r="H238" s="28" t="s">
        <v>1170</v>
      </c>
      <c r="I238" s="28" t="s">
        <v>1686</v>
      </c>
      <c r="J238" s="28" t="s">
        <v>3106</v>
      </c>
      <c r="K238" s="28" t="s">
        <v>3105</v>
      </c>
      <c r="L238" s="28" t="s">
        <v>3104</v>
      </c>
      <c r="N238" s="28" t="s">
        <v>1696</v>
      </c>
      <c r="P238" s="28" t="s">
        <v>1028</v>
      </c>
      <c r="Q238" s="28" t="s">
        <v>1049</v>
      </c>
      <c r="R238" s="28" t="s">
        <v>1048</v>
      </c>
      <c r="S238" s="28">
        <v>30</v>
      </c>
      <c r="T238" s="28" t="s">
        <v>1025</v>
      </c>
      <c r="U238" s="28" t="s">
        <v>1024</v>
      </c>
      <c r="V238" s="28" t="s">
        <v>1624</v>
      </c>
      <c r="W238" s="28" t="s">
        <v>3103</v>
      </c>
      <c r="X238" s="28" t="s">
        <v>3102</v>
      </c>
      <c r="Y238" s="28" t="s">
        <v>1193</v>
      </c>
      <c r="Z238" s="28" t="s">
        <v>1193</v>
      </c>
      <c r="AA238" s="29">
        <v>39848</v>
      </c>
      <c r="AB238" s="29">
        <v>41618</v>
      </c>
      <c r="AC238" s="29">
        <v>43885</v>
      </c>
      <c r="AD238" s="28" t="s">
        <v>2066</v>
      </c>
    </row>
    <row r="239" spans="1:30" hidden="1" x14ac:dyDescent="0.3">
      <c r="A239" s="28">
        <v>238</v>
      </c>
      <c r="B239" s="28" t="s">
        <v>3101</v>
      </c>
      <c r="C239" s="28" t="s">
        <v>3100</v>
      </c>
      <c r="D239" s="28" t="s">
        <v>3099</v>
      </c>
      <c r="F239" s="28" t="s">
        <v>1118</v>
      </c>
      <c r="G239" s="28" t="s">
        <v>3098</v>
      </c>
      <c r="H239" s="28" t="s">
        <v>1035</v>
      </c>
      <c r="I239" s="28" t="s">
        <v>3097</v>
      </c>
      <c r="K239" s="28" t="s">
        <v>3096</v>
      </c>
      <c r="L239" s="28" t="s">
        <v>3095</v>
      </c>
      <c r="N239" s="28" t="s">
        <v>1587</v>
      </c>
      <c r="P239" s="28" t="s">
        <v>1028</v>
      </c>
      <c r="Q239" s="28" t="s">
        <v>1049</v>
      </c>
      <c r="S239" s="28">
        <v>33</v>
      </c>
      <c r="T239" s="28" t="s">
        <v>1025</v>
      </c>
      <c r="U239" s="28" t="s">
        <v>1076</v>
      </c>
      <c r="V239" s="28" t="s">
        <v>1075</v>
      </c>
      <c r="W239" s="28" t="s">
        <v>3094</v>
      </c>
      <c r="X239" s="29">
        <v>42859</v>
      </c>
      <c r="Y239" s="29">
        <v>44203</v>
      </c>
      <c r="Z239" s="29">
        <v>44932</v>
      </c>
      <c r="AA239" s="29">
        <v>42727</v>
      </c>
      <c r="AC239" s="29">
        <v>45105</v>
      </c>
      <c r="AD239" s="28" t="s">
        <v>3093</v>
      </c>
    </row>
    <row r="240" spans="1:30" hidden="1" x14ac:dyDescent="0.3">
      <c r="A240" s="28">
        <v>239</v>
      </c>
      <c r="B240" s="28" t="s">
        <v>3092</v>
      </c>
      <c r="C240" s="28" t="s">
        <v>3091</v>
      </c>
      <c r="D240" s="28" t="s">
        <v>3090</v>
      </c>
      <c r="F240" s="28" t="s">
        <v>1145</v>
      </c>
      <c r="G240" s="28" t="s">
        <v>3089</v>
      </c>
      <c r="H240" s="28" t="s">
        <v>1035</v>
      </c>
      <c r="I240" s="28" t="s">
        <v>3088</v>
      </c>
      <c r="J240" s="28" t="s">
        <v>3087</v>
      </c>
      <c r="K240" s="28" t="s">
        <v>3086</v>
      </c>
      <c r="L240" s="28" t="s">
        <v>3085</v>
      </c>
      <c r="N240" s="28" t="s">
        <v>3084</v>
      </c>
      <c r="P240" s="28" t="s">
        <v>1028</v>
      </c>
      <c r="Q240" s="28" t="s">
        <v>1049</v>
      </c>
      <c r="R240" s="28" t="s">
        <v>1086</v>
      </c>
      <c r="S240" s="28">
        <v>24</v>
      </c>
      <c r="T240" s="28" t="s">
        <v>1025</v>
      </c>
      <c r="U240" s="28" t="s">
        <v>1024</v>
      </c>
      <c r="V240" s="28" t="s">
        <v>1163</v>
      </c>
      <c r="W240" s="28" t="s">
        <v>3083</v>
      </c>
      <c r="X240" s="29">
        <v>42878</v>
      </c>
      <c r="Y240" s="29">
        <v>45354</v>
      </c>
      <c r="Z240" s="29">
        <v>45870</v>
      </c>
      <c r="AA240" s="29">
        <v>42858</v>
      </c>
      <c r="AC240" s="29">
        <v>45821</v>
      </c>
      <c r="AD240" s="28" t="s">
        <v>3082</v>
      </c>
    </row>
    <row r="241" spans="1:30" hidden="1" x14ac:dyDescent="0.3">
      <c r="A241" s="28">
        <v>240</v>
      </c>
      <c r="B241" s="28" t="s">
        <v>3081</v>
      </c>
      <c r="C241" s="28" t="s">
        <v>3080</v>
      </c>
      <c r="D241" s="28" t="s">
        <v>3079</v>
      </c>
      <c r="F241" s="28" t="s">
        <v>1118</v>
      </c>
      <c r="G241" s="28" t="s">
        <v>3078</v>
      </c>
      <c r="H241" s="28" t="s">
        <v>1035</v>
      </c>
      <c r="I241" s="28" t="s">
        <v>3077</v>
      </c>
      <c r="J241" s="28" t="s">
        <v>3076</v>
      </c>
      <c r="K241" s="28" t="s">
        <v>3075</v>
      </c>
      <c r="N241" s="28" t="s">
        <v>1140</v>
      </c>
      <c r="P241" s="28" t="s">
        <v>1028</v>
      </c>
      <c r="Q241" s="28" t="s">
        <v>1049</v>
      </c>
      <c r="R241" s="28" t="s">
        <v>1164</v>
      </c>
      <c r="S241" s="28">
        <v>119</v>
      </c>
      <c r="T241" s="28" t="s">
        <v>1025</v>
      </c>
      <c r="U241" s="28" t="s">
        <v>1024</v>
      </c>
      <c r="V241" s="28" t="s">
        <v>1624</v>
      </c>
      <c r="W241" s="28" t="s">
        <v>3074</v>
      </c>
      <c r="X241" s="28" t="s">
        <v>3073</v>
      </c>
      <c r="Y241" s="28" t="s">
        <v>3072</v>
      </c>
      <c r="Z241" s="28" t="s">
        <v>3072</v>
      </c>
      <c r="AA241" s="29">
        <v>40918</v>
      </c>
      <c r="AC241" s="29">
        <v>45863</v>
      </c>
      <c r="AD241" s="28" t="s">
        <v>3071</v>
      </c>
    </row>
    <row r="242" spans="1:30" hidden="1" x14ac:dyDescent="0.3">
      <c r="A242" s="28">
        <v>241</v>
      </c>
      <c r="B242" s="28" t="s">
        <v>3070</v>
      </c>
      <c r="C242" s="28" t="s">
        <v>3069</v>
      </c>
      <c r="D242" s="28" t="s">
        <v>3068</v>
      </c>
      <c r="F242" s="28" t="s">
        <v>1118</v>
      </c>
      <c r="G242" s="28" t="s">
        <v>3067</v>
      </c>
      <c r="H242" s="28" t="s">
        <v>1035</v>
      </c>
      <c r="I242" s="28" t="s">
        <v>3066</v>
      </c>
      <c r="J242" s="28" t="s">
        <v>3065</v>
      </c>
      <c r="K242" s="28" t="s">
        <v>3064</v>
      </c>
      <c r="L242" s="28" t="s">
        <v>3063</v>
      </c>
      <c r="N242" s="28" t="s">
        <v>3062</v>
      </c>
      <c r="O242" s="28" t="s">
        <v>2015</v>
      </c>
      <c r="P242" s="28" t="s">
        <v>1028</v>
      </c>
      <c r="Q242" s="28" t="s">
        <v>1049</v>
      </c>
      <c r="R242" s="28" t="s">
        <v>1048</v>
      </c>
      <c r="S242" s="28">
        <v>27</v>
      </c>
      <c r="T242" s="28" t="s">
        <v>1025</v>
      </c>
      <c r="U242" s="28" t="s">
        <v>1024</v>
      </c>
      <c r="V242" s="28" t="s">
        <v>1163</v>
      </c>
      <c r="W242" s="28" t="s">
        <v>3061</v>
      </c>
      <c r="X242" s="28" t="s">
        <v>3060</v>
      </c>
      <c r="Y242" s="28" t="s">
        <v>3059</v>
      </c>
      <c r="Z242" s="28" t="s">
        <v>3058</v>
      </c>
      <c r="AA242" s="29">
        <v>38972</v>
      </c>
      <c r="AC242" s="29">
        <v>42429</v>
      </c>
      <c r="AD242" s="28" t="s">
        <v>3057</v>
      </c>
    </row>
    <row r="243" spans="1:30" hidden="1" x14ac:dyDescent="0.3">
      <c r="A243" s="28">
        <v>242</v>
      </c>
      <c r="B243" s="28" t="s">
        <v>3056</v>
      </c>
      <c r="C243" s="28" t="s">
        <v>3055</v>
      </c>
      <c r="D243" s="28" t="s">
        <v>3054</v>
      </c>
      <c r="E243" s="28" t="s">
        <v>3053</v>
      </c>
      <c r="F243" s="28" t="s">
        <v>1037</v>
      </c>
      <c r="G243" s="28" t="s">
        <v>3052</v>
      </c>
      <c r="H243" s="28" t="s">
        <v>1035</v>
      </c>
      <c r="I243" s="28" t="s">
        <v>1686</v>
      </c>
      <c r="J243" s="28" t="s">
        <v>3051</v>
      </c>
      <c r="K243" s="28" t="s">
        <v>3050</v>
      </c>
      <c r="L243" s="28" t="s">
        <v>3049</v>
      </c>
      <c r="N243" s="28" t="s">
        <v>3020</v>
      </c>
      <c r="P243" s="28" t="s">
        <v>1028</v>
      </c>
      <c r="Q243" s="28" t="s">
        <v>1049</v>
      </c>
      <c r="R243" s="28" t="s">
        <v>1086</v>
      </c>
      <c r="S243" s="28">
        <v>125</v>
      </c>
      <c r="T243" s="28" t="s">
        <v>1025</v>
      </c>
      <c r="U243" s="28" t="s">
        <v>1024</v>
      </c>
      <c r="V243" s="28" t="s">
        <v>1046</v>
      </c>
      <c r="W243" s="28" t="s">
        <v>3048</v>
      </c>
      <c r="X243" s="29">
        <v>43272</v>
      </c>
      <c r="Y243" s="29">
        <v>46539</v>
      </c>
      <c r="Z243" s="29">
        <v>48366</v>
      </c>
      <c r="AA243" s="29">
        <v>43034</v>
      </c>
      <c r="AC243" s="29">
        <v>46030</v>
      </c>
      <c r="AD243" s="28" t="s">
        <v>3047</v>
      </c>
    </row>
    <row r="244" spans="1:30" hidden="1" x14ac:dyDescent="0.3">
      <c r="A244" s="28">
        <v>243</v>
      </c>
      <c r="B244" s="28" t="s">
        <v>3046</v>
      </c>
      <c r="C244" s="28" t="s">
        <v>3045</v>
      </c>
      <c r="D244" s="28" t="s">
        <v>3044</v>
      </c>
      <c r="F244" s="28" t="s">
        <v>1037</v>
      </c>
      <c r="G244" s="28" t="s">
        <v>3043</v>
      </c>
      <c r="H244" s="28" t="s">
        <v>1035</v>
      </c>
      <c r="I244" s="28" t="s">
        <v>3042</v>
      </c>
      <c r="K244" s="28" t="s">
        <v>3041</v>
      </c>
      <c r="N244" s="28" t="s">
        <v>3040</v>
      </c>
      <c r="P244" s="28" t="s">
        <v>1028</v>
      </c>
      <c r="Q244" s="28" t="s">
        <v>1027</v>
      </c>
      <c r="S244" s="28">
        <v>323</v>
      </c>
      <c r="T244" s="28" t="s">
        <v>1025</v>
      </c>
      <c r="U244" s="28" t="s">
        <v>1076</v>
      </c>
      <c r="V244" s="28" t="s">
        <v>1075</v>
      </c>
      <c r="W244" s="28" t="s">
        <v>3039</v>
      </c>
      <c r="X244" s="29">
        <v>43831</v>
      </c>
      <c r="Y244" s="29">
        <v>45657</v>
      </c>
      <c r="Z244" s="29">
        <v>45930</v>
      </c>
      <c r="AA244" s="29">
        <v>45650</v>
      </c>
      <c r="AC244" s="29">
        <v>45650</v>
      </c>
      <c r="AD244" s="28" t="s">
        <v>3038</v>
      </c>
    </row>
    <row r="245" spans="1:30" hidden="1" x14ac:dyDescent="0.3">
      <c r="A245" s="28">
        <v>244</v>
      </c>
      <c r="B245" s="28" t="s">
        <v>3037</v>
      </c>
      <c r="C245" s="28" t="s">
        <v>3036</v>
      </c>
      <c r="D245" s="28" t="s">
        <v>3035</v>
      </c>
      <c r="F245" s="28" t="s">
        <v>1118</v>
      </c>
      <c r="G245" s="28" t="s">
        <v>3034</v>
      </c>
      <c r="H245" s="28" t="s">
        <v>1170</v>
      </c>
      <c r="I245" s="28" t="s">
        <v>3033</v>
      </c>
      <c r="J245" s="28" t="s">
        <v>3032</v>
      </c>
      <c r="K245" s="28" t="s">
        <v>3031</v>
      </c>
      <c r="L245" s="28" t="s">
        <v>3030</v>
      </c>
      <c r="N245" s="28" t="s">
        <v>1241</v>
      </c>
      <c r="O245" s="28" t="s">
        <v>2280</v>
      </c>
      <c r="P245" s="28" t="s">
        <v>1028</v>
      </c>
      <c r="Q245" s="28" t="s">
        <v>1049</v>
      </c>
      <c r="R245" s="28" t="s">
        <v>1048</v>
      </c>
      <c r="S245" s="28">
        <v>76</v>
      </c>
      <c r="T245" s="28" t="s">
        <v>1047</v>
      </c>
      <c r="U245" s="28" t="s">
        <v>1024</v>
      </c>
      <c r="V245" s="28" t="s">
        <v>1636</v>
      </c>
      <c r="W245" s="28" t="s">
        <v>3029</v>
      </c>
      <c r="X245" s="29">
        <v>42331</v>
      </c>
      <c r="Y245" s="29">
        <v>43383</v>
      </c>
      <c r="Z245" s="29">
        <v>43461</v>
      </c>
      <c r="AA245" s="29">
        <v>42202</v>
      </c>
      <c r="AB245" s="29">
        <v>44292</v>
      </c>
      <c r="AC245" s="29">
        <v>44292</v>
      </c>
      <c r="AD245" s="28" t="s">
        <v>3028</v>
      </c>
    </row>
    <row r="246" spans="1:30" hidden="1" x14ac:dyDescent="0.3">
      <c r="A246" s="28">
        <v>245</v>
      </c>
      <c r="B246" s="28" t="s">
        <v>3027</v>
      </c>
      <c r="C246" s="28" t="s">
        <v>3026</v>
      </c>
      <c r="D246" s="28" t="s">
        <v>3025</v>
      </c>
      <c r="E246" s="28" t="s">
        <v>3024</v>
      </c>
      <c r="F246" s="28" t="s">
        <v>1037</v>
      </c>
      <c r="G246" s="28" t="s">
        <v>3023</v>
      </c>
      <c r="H246" s="28" t="s">
        <v>1035</v>
      </c>
      <c r="I246" s="28" t="s">
        <v>2151</v>
      </c>
      <c r="J246" s="28" t="s">
        <v>3022</v>
      </c>
      <c r="K246" s="28" t="s">
        <v>3021</v>
      </c>
      <c r="N246" s="28" t="s">
        <v>3020</v>
      </c>
      <c r="P246" s="28" t="s">
        <v>1028</v>
      </c>
      <c r="Q246" s="28" t="s">
        <v>1049</v>
      </c>
      <c r="R246" s="28" t="s">
        <v>1125</v>
      </c>
      <c r="S246" s="28">
        <v>40</v>
      </c>
      <c r="T246" s="28" t="s">
        <v>1025</v>
      </c>
      <c r="U246" s="28" t="s">
        <v>1024</v>
      </c>
      <c r="V246" s="28" t="s">
        <v>1163</v>
      </c>
      <c r="W246" s="28" t="s">
        <v>3019</v>
      </c>
      <c r="X246" s="29">
        <v>45351</v>
      </c>
      <c r="Y246" s="29">
        <v>46234</v>
      </c>
      <c r="Z246" s="29">
        <v>46234</v>
      </c>
      <c r="AA246" s="29">
        <v>45320</v>
      </c>
      <c r="AC246" s="29">
        <v>45774</v>
      </c>
      <c r="AD246" s="28" t="s">
        <v>3018</v>
      </c>
    </row>
    <row r="247" spans="1:30" hidden="1" x14ac:dyDescent="0.3">
      <c r="A247" s="28">
        <v>246</v>
      </c>
      <c r="B247" s="28" t="s">
        <v>3017</v>
      </c>
      <c r="C247" s="28" t="s">
        <v>3016</v>
      </c>
      <c r="D247" s="28" t="s">
        <v>3015</v>
      </c>
      <c r="F247" s="28" t="s">
        <v>1037</v>
      </c>
      <c r="G247" s="28" t="s">
        <v>3014</v>
      </c>
      <c r="H247" s="28" t="s">
        <v>1035</v>
      </c>
      <c r="I247" s="28" t="s">
        <v>1686</v>
      </c>
      <c r="J247" s="28" t="s">
        <v>3013</v>
      </c>
      <c r="K247" s="28" t="s">
        <v>3012</v>
      </c>
      <c r="L247" s="28" t="s">
        <v>3011</v>
      </c>
      <c r="N247" s="28" t="s">
        <v>1077</v>
      </c>
      <c r="P247" s="28" t="s">
        <v>1028</v>
      </c>
      <c r="Q247" s="28" t="s">
        <v>1049</v>
      </c>
      <c r="R247" s="28" t="s">
        <v>1086</v>
      </c>
      <c r="S247" s="28">
        <v>25</v>
      </c>
      <c r="T247" s="28" t="s">
        <v>1025</v>
      </c>
      <c r="U247" s="28" t="s">
        <v>1024</v>
      </c>
      <c r="V247" s="28" t="s">
        <v>1163</v>
      </c>
      <c r="W247" s="28" t="s">
        <v>3010</v>
      </c>
      <c r="X247" s="29">
        <v>45001</v>
      </c>
      <c r="Y247" s="28" t="s">
        <v>3009</v>
      </c>
      <c r="Z247" s="28" t="s">
        <v>3008</v>
      </c>
      <c r="AA247" s="29">
        <v>44760</v>
      </c>
      <c r="AC247" s="29">
        <v>45580</v>
      </c>
      <c r="AD247" s="28" t="s">
        <v>3007</v>
      </c>
    </row>
    <row r="248" spans="1:30" hidden="1" x14ac:dyDescent="0.3">
      <c r="A248" s="28">
        <v>247</v>
      </c>
      <c r="B248" s="28" t="s">
        <v>3006</v>
      </c>
      <c r="C248" s="28" t="s">
        <v>3005</v>
      </c>
      <c r="D248" s="28" t="s">
        <v>3004</v>
      </c>
      <c r="F248" s="28" t="s">
        <v>1118</v>
      </c>
      <c r="G248" s="28" t="s">
        <v>3003</v>
      </c>
      <c r="H248" s="28" t="s">
        <v>1170</v>
      </c>
      <c r="I248" s="28" t="s">
        <v>3002</v>
      </c>
      <c r="J248" s="28" t="s">
        <v>3001</v>
      </c>
      <c r="K248" s="28" t="s">
        <v>3000</v>
      </c>
      <c r="L248" s="28" t="s">
        <v>2999</v>
      </c>
      <c r="N248" s="28" t="s">
        <v>2998</v>
      </c>
      <c r="O248" s="28" t="s">
        <v>2997</v>
      </c>
      <c r="P248" s="28" t="s">
        <v>1028</v>
      </c>
      <c r="Q248" s="28" t="s">
        <v>1049</v>
      </c>
      <c r="R248" s="28" t="s">
        <v>1164</v>
      </c>
      <c r="S248" s="28">
        <v>215</v>
      </c>
      <c r="T248" s="28" t="s">
        <v>1047</v>
      </c>
      <c r="U248" s="28" t="s">
        <v>1024</v>
      </c>
      <c r="V248" s="28" t="s">
        <v>1062</v>
      </c>
      <c r="W248" s="28" t="s">
        <v>2996</v>
      </c>
      <c r="X248" s="29">
        <v>43992</v>
      </c>
      <c r="Y248" s="29">
        <v>45618</v>
      </c>
      <c r="Z248" s="29">
        <v>45670</v>
      </c>
      <c r="AA248" s="29">
        <v>43924</v>
      </c>
      <c r="AB248" s="29">
        <v>46062</v>
      </c>
      <c r="AC248" s="29">
        <v>46062</v>
      </c>
      <c r="AD248" s="28" t="s">
        <v>2995</v>
      </c>
    </row>
    <row r="249" spans="1:30" hidden="1" x14ac:dyDescent="0.3">
      <c r="A249" s="28">
        <v>248</v>
      </c>
      <c r="B249" s="28" t="s">
        <v>2994</v>
      </c>
      <c r="C249" s="28" t="s">
        <v>2993</v>
      </c>
      <c r="D249" s="28" t="s">
        <v>2992</v>
      </c>
      <c r="F249" s="28" t="s">
        <v>1157</v>
      </c>
      <c r="G249" s="28" t="s">
        <v>2991</v>
      </c>
      <c r="H249" s="28" t="s">
        <v>1035</v>
      </c>
      <c r="I249" s="28" t="s">
        <v>2990</v>
      </c>
      <c r="J249" s="28" t="s">
        <v>2989</v>
      </c>
      <c r="K249" s="28" t="s">
        <v>2988</v>
      </c>
      <c r="L249" s="28" t="s">
        <v>2987</v>
      </c>
      <c r="M249" s="28" t="s">
        <v>2986</v>
      </c>
      <c r="N249" s="28" t="s">
        <v>2985</v>
      </c>
      <c r="O249" s="28" t="s">
        <v>2984</v>
      </c>
      <c r="P249" s="28" t="s">
        <v>1028</v>
      </c>
      <c r="Q249" s="28" t="s">
        <v>1049</v>
      </c>
      <c r="R249" s="28" t="s">
        <v>1086</v>
      </c>
      <c r="S249" s="28">
        <v>20</v>
      </c>
      <c r="T249" s="28" t="s">
        <v>1025</v>
      </c>
      <c r="U249" s="28" t="s">
        <v>1024</v>
      </c>
      <c r="V249" s="28" t="s">
        <v>1163</v>
      </c>
      <c r="W249" s="28" t="s">
        <v>2983</v>
      </c>
      <c r="X249" s="29">
        <v>44378</v>
      </c>
      <c r="Y249" s="29">
        <v>45108</v>
      </c>
      <c r="Z249" s="29">
        <v>45474</v>
      </c>
      <c r="AA249" s="29">
        <v>44677</v>
      </c>
      <c r="AC249" s="29">
        <v>44677</v>
      </c>
      <c r="AD249" s="28" t="s">
        <v>2982</v>
      </c>
    </row>
    <row r="250" spans="1:30" hidden="1" x14ac:dyDescent="0.3">
      <c r="A250" s="28">
        <v>249</v>
      </c>
      <c r="B250" s="28" t="s">
        <v>2981</v>
      </c>
      <c r="C250" s="28" t="s">
        <v>2980</v>
      </c>
      <c r="D250" s="28" t="s">
        <v>2979</v>
      </c>
      <c r="E250" s="28" t="s">
        <v>2978</v>
      </c>
      <c r="F250" s="28" t="s">
        <v>1056</v>
      </c>
      <c r="G250" s="28" t="s">
        <v>2977</v>
      </c>
      <c r="H250" s="28" t="s">
        <v>1035</v>
      </c>
      <c r="I250" s="28" t="s">
        <v>2976</v>
      </c>
      <c r="J250" s="28" t="s">
        <v>2975</v>
      </c>
      <c r="K250" s="28" t="s">
        <v>2974</v>
      </c>
      <c r="L250" s="28" t="s">
        <v>2973</v>
      </c>
      <c r="N250" s="28" t="s">
        <v>2972</v>
      </c>
      <c r="P250" s="28" t="s">
        <v>1028</v>
      </c>
      <c r="Q250" s="28" t="s">
        <v>1049</v>
      </c>
      <c r="R250" s="28" t="s">
        <v>1973</v>
      </c>
      <c r="S250" s="28">
        <v>42</v>
      </c>
      <c r="T250" s="28" t="s">
        <v>1025</v>
      </c>
      <c r="U250" s="28" t="s">
        <v>1024</v>
      </c>
      <c r="V250" s="28" t="s">
        <v>2971</v>
      </c>
      <c r="W250" s="28" t="s">
        <v>2970</v>
      </c>
      <c r="X250" s="28" t="s">
        <v>2969</v>
      </c>
      <c r="Y250" s="28" t="s">
        <v>2089</v>
      </c>
      <c r="Z250" s="28" t="s">
        <v>2089</v>
      </c>
      <c r="AA250" s="29">
        <v>39559</v>
      </c>
      <c r="AC250" s="29">
        <v>41346</v>
      </c>
      <c r="AD250" s="28" t="s">
        <v>2968</v>
      </c>
    </row>
    <row r="251" spans="1:30" hidden="1" x14ac:dyDescent="0.3">
      <c r="A251" s="28">
        <v>250</v>
      </c>
      <c r="B251" s="28" t="s">
        <v>2967</v>
      </c>
      <c r="C251" s="28" t="s">
        <v>2966</v>
      </c>
      <c r="D251" s="28" t="s">
        <v>2965</v>
      </c>
      <c r="F251" s="28" t="s">
        <v>1118</v>
      </c>
      <c r="G251" s="28" t="s">
        <v>2964</v>
      </c>
      <c r="H251" s="28" t="s">
        <v>1035</v>
      </c>
      <c r="I251" s="28" t="s">
        <v>1686</v>
      </c>
      <c r="J251" s="28" t="s">
        <v>2963</v>
      </c>
      <c r="K251" s="28" t="s">
        <v>2962</v>
      </c>
      <c r="L251" s="28" t="s">
        <v>2961</v>
      </c>
      <c r="N251" s="28" t="s">
        <v>2960</v>
      </c>
      <c r="O251" s="28" t="s">
        <v>2959</v>
      </c>
      <c r="P251" s="28" t="s">
        <v>1028</v>
      </c>
      <c r="Q251" s="28" t="s">
        <v>1049</v>
      </c>
      <c r="R251" s="28" t="s">
        <v>1086</v>
      </c>
      <c r="S251" s="28">
        <v>40</v>
      </c>
      <c r="T251" s="28" t="s">
        <v>1025</v>
      </c>
      <c r="U251" s="28" t="s">
        <v>1024</v>
      </c>
      <c r="V251" s="28" t="s">
        <v>2958</v>
      </c>
      <c r="W251" s="28" t="s">
        <v>2957</v>
      </c>
      <c r="X251" s="28" t="s">
        <v>2956</v>
      </c>
      <c r="Y251" s="28" t="s">
        <v>2884</v>
      </c>
      <c r="Z251" s="28" t="s">
        <v>2955</v>
      </c>
      <c r="AA251" s="29">
        <v>38615</v>
      </c>
      <c r="AC251" s="29">
        <v>45079</v>
      </c>
      <c r="AD251" s="28" t="s">
        <v>2954</v>
      </c>
    </row>
    <row r="252" spans="1:30" x14ac:dyDescent="0.3">
      <c r="A252" s="28">
        <v>251</v>
      </c>
      <c r="B252" s="28" t="s">
        <v>2953</v>
      </c>
      <c r="C252" s="28" t="s">
        <v>2952</v>
      </c>
      <c r="D252" s="28" t="s">
        <v>2951</v>
      </c>
      <c r="F252" s="28" t="s">
        <v>1118</v>
      </c>
      <c r="G252" s="28" t="s">
        <v>2950</v>
      </c>
      <c r="H252" s="28" t="s">
        <v>1170</v>
      </c>
      <c r="I252" s="28" t="s">
        <v>1686</v>
      </c>
      <c r="J252" s="28" t="s">
        <v>2949</v>
      </c>
      <c r="K252" s="28" t="s">
        <v>2948</v>
      </c>
      <c r="L252" s="28" t="s">
        <v>2947</v>
      </c>
      <c r="N252" s="28" t="s">
        <v>2946</v>
      </c>
      <c r="O252" s="28" t="s">
        <v>2945</v>
      </c>
      <c r="P252" s="28" t="s">
        <v>1028</v>
      </c>
      <c r="Q252" s="28" t="s">
        <v>1049</v>
      </c>
      <c r="R252" s="28" t="s">
        <v>1086</v>
      </c>
      <c r="S252" s="28">
        <v>42</v>
      </c>
      <c r="T252" s="28" t="s">
        <v>1025</v>
      </c>
      <c r="U252" s="28" t="s">
        <v>1024</v>
      </c>
      <c r="V252" s="28" t="s">
        <v>1163</v>
      </c>
      <c r="W252" s="28" t="s">
        <v>2944</v>
      </c>
      <c r="X252" s="28" t="s">
        <v>2943</v>
      </c>
      <c r="Y252" s="28" t="s">
        <v>2942</v>
      </c>
      <c r="Z252" s="28" t="s">
        <v>2941</v>
      </c>
      <c r="AA252" s="29">
        <v>39086</v>
      </c>
      <c r="AB252" s="29">
        <v>41946</v>
      </c>
      <c r="AC252" s="29">
        <v>42278</v>
      </c>
      <c r="AD252" s="28" t="s">
        <v>2940</v>
      </c>
    </row>
    <row r="253" spans="1:30" hidden="1" x14ac:dyDescent="0.3">
      <c r="A253" s="28">
        <v>252</v>
      </c>
      <c r="B253" s="28" t="s">
        <v>2939</v>
      </c>
      <c r="C253" s="28" t="s">
        <v>2938</v>
      </c>
      <c r="D253" s="28" t="s">
        <v>2937</v>
      </c>
      <c r="F253" s="28" t="s">
        <v>1145</v>
      </c>
      <c r="G253" s="28" t="s">
        <v>2936</v>
      </c>
      <c r="H253" s="28" t="s">
        <v>1035</v>
      </c>
      <c r="I253" s="28" t="s">
        <v>1686</v>
      </c>
      <c r="J253" s="28" t="s">
        <v>2935</v>
      </c>
      <c r="K253" s="28" t="s">
        <v>2934</v>
      </c>
      <c r="L253" s="28" t="s">
        <v>2933</v>
      </c>
      <c r="N253" s="28" t="s">
        <v>2932</v>
      </c>
      <c r="P253" s="28" t="s">
        <v>1028</v>
      </c>
      <c r="Q253" s="28" t="s">
        <v>1049</v>
      </c>
      <c r="R253" s="28" t="s">
        <v>1086</v>
      </c>
      <c r="S253" s="28">
        <v>29</v>
      </c>
      <c r="T253" s="28" t="s">
        <v>1025</v>
      </c>
      <c r="U253" s="28" t="s">
        <v>1024</v>
      </c>
      <c r="V253" s="28" t="s">
        <v>1163</v>
      </c>
      <c r="W253" s="28" t="s">
        <v>2931</v>
      </c>
      <c r="X253" s="29">
        <v>45077</v>
      </c>
      <c r="Y253" s="29">
        <v>45793</v>
      </c>
      <c r="Z253" s="28" t="s">
        <v>2930</v>
      </c>
      <c r="AA253" s="29">
        <v>45095</v>
      </c>
      <c r="AC253" s="29">
        <v>46063</v>
      </c>
      <c r="AD253" s="28" t="s">
        <v>2929</v>
      </c>
    </row>
    <row r="254" spans="1:30" hidden="1" x14ac:dyDescent="0.3">
      <c r="A254" s="28">
        <v>253</v>
      </c>
      <c r="B254" s="28" t="s">
        <v>2928</v>
      </c>
      <c r="C254" s="28" t="s">
        <v>2927</v>
      </c>
      <c r="D254" s="28" t="s">
        <v>2926</v>
      </c>
      <c r="F254" s="28" t="s">
        <v>1037</v>
      </c>
      <c r="G254" s="28" t="s">
        <v>2925</v>
      </c>
      <c r="H254" s="28" t="s">
        <v>1035</v>
      </c>
      <c r="I254" s="28" t="s">
        <v>2924</v>
      </c>
      <c r="J254" s="28" t="s">
        <v>2923</v>
      </c>
      <c r="K254" s="28" t="s">
        <v>2922</v>
      </c>
      <c r="L254" s="28" t="s">
        <v>2921</v>
      </c>
      <c r="N254" s="28" t="s">
        <v>2920</v>
      </c>
      <c r="P254" s="28" t="s">
        <v>1028</v>
      </c>
      <c r="Q254" s="28" t="s">
        <v>1049</v>
      </c>
      <c r="R254" s="28" t="s">
        <v>1125</v>
      </c>
      <c r="S254" s="28">
        <v>200</v>
      </c>
      <c r="T254" s="28" t="s">
        <v>1025</v>
      </c>
      <c r="U254" s="28" t="s">
        <v>1024</v>
      </c>
      <c r="V254" s="28" t="s">
        <v>2919</v>
      </c>
      <c r="W254" s="28" t="s">
        <v>2918</v>
      </c>
      <c r="X254" s="29">
        <v>45627</v>
      </c>
      <c r="Y254" s="29">
        <v>46203</v>
      </c>
      <c r="Z254" s="29">
        <v>46203</v>
      </c>
      <c r="AA254" s="29">
        <v>45338</v>
      </c>
      <c r="AC254" s="29">
        <v>45784</v>
      </c>
      <c r="AD254" s="28" t="s">
        <v>2917</v>
      </c>
    </row>
    <row r="255" spans="1:30" hidden="1" x14ac:dyDescent="0.3">
      <c r="A255" s="28">
        <v>254</v>
      </c>
      <c r="B255" s="28" t="s">
        <v>2916</v>
      </c>
      <c r="C255" s="28" t="s">
        <v>2915</v>
      </c>
      <c r="D255" s="28" t="s">
        <v>2914</v>
      </c>
      <c r="E255" s="28" t="s">
        <v>2913</v>
      </c>
      <c r="F255" s="28" t="s">
        <v>1157</v>
      </c>
      <c r="G255" s="28" t="s">
        <v>2912</v>
      </c>
      <c r="H255" s="28" t="s">
        <v>1035</v>
      </c>
      <c r="I255" s="28" t="s">
        <v>2911</v>
      </c>
      <c r="J255" s="28" t="s">
        <v>2910</v>
      </c>
      <c r="K255" s="28" t="s">
        <v>2909</v>
      </c>
      <c r="L255" s="28" t="s">
        <v>2908</v>
      </c>
      <c r="N255" s="28" t="s">
        <v>1570</v>
      </c>
      <c r="P255" s="28" t="s">
        <v>1028</v>
      </c>
      <c r="Q255" s="28" t="s">
        <v>1049</v>
      </c>
      <c r="S255" s="28">
        <v>44</v>
      </c>
      <c r="T255" s="28" t="s">
        <v>1025</v>
      </c>
      <c r="U255" s="28" t="s">
        <v>1076</v>
      </c>
      <c r="V255" s="28" t="s">
        <v>1075</v>
      </c>
      <c r="W255" s="28" t="s">
        <v>2907</v>
      </c>
      <c r="X255" s="29">
        <v>43978</v>
      </c>
      <c r="Y255" s="29">
        <v>44561</v>
      </c>
      <c r="Z255" s="29">
        <v>44561</v>
      </c>
      <c r="AA255" s="29">
        <v>43999</v>
      </c>
      <c r="AC255" s="29">
        <v>44028</v>
      </c>
      <c r="AD255" s="28" t="s">
        <v>2906</v>
      </c>
    </row>
    <row r="256" spans="1:30" hidden="1" x14ac:dyDescent="0.3">
      <c r="A256" s="28">
        <v>255</v>
      </c>
      <c r="B256" s="28" t="s">
        <v>2905</v>
      </c>
      <c r="C256" s="28" t="s">
        <v>2904</v>
      </c>
      <c r="D256" s="28" t="s">
        <v>2903</v>
      </c>
      <c r="E256" s="28" t="s">
        <v>2902</v>
      </c>
      <c r="F256" s="28" t="s">
        <v>1037</v>
      </c>
      <c r="G256" s="28" t="s">
        <v>2901</v>
      </c>
      <c r="H256" s="28" t="s">
        <v>1035</v>
      </c>
      <c r="I256" s="28" t="s">
        <v>1686</v>
      </c>
      <c r="J256" s="28" t="s">
        <v>2900</v>
      </c>
      <c r="K256" s="28" t="s">
        <v>2899</v>
      </c>
      <c r="L256" s="28" t="s">
        <v>2898</v>
      </c>
      <c r="N256" s="28" t="s">
        <v>2897</v>
      </c>
      <c r="O256" s="28" t="s">
        <v>2896</v>
      </c>
      <c r="P256" s="28" t="s">
        <v>1028</v>
      </c>
      <c r="Q256" s="28" t="s">
        <v>1049</v>
      </c>
      <c r="R256" s="28" t="s">
        <v>1164</v>
      </c>
      <c r="S256" s="28">
        <v>55</v>
      </c>
      <c r="T256" s="28" t="s">
        <v>1025</v>
      </c>
      <c r="U256" s="28" t="s">
        <v>1024</v>
      </c>
      <c r="V256" s="28" t="s">
        <v>1062</v>
      </c>
      <c r="W256" s="28" t="s">
        <v>2895</v>
      </c>
      <c r="X256" s="29">
        <v>44431</v>
      </c>
      <c r="Y256" s="29">
        <v>45777</v>
      </c>
      <c r="Z256" s="29">
        <v>45777</v>
      </c>
      <c r="AA256" s="29">
        <v>44470</v>
      </c>
      <c r="AC256" s="29">
        <v>45386</v>
      </c>
      <c r="AD256" s="28" t="s">
        <v>2894</v>
      </c>
    </row>
    <row r="257" spans="1:30" hidden="1" x14ac:dyDescent="0.3">
      <c r="A257" s="28">
        <v>256</v>
      </c>
      <c r="B257" s="28" t="s">
        <v>2893</v>
      </c>
      <c r="C257" s="28" t="s">
        <v>2892</v>
      </c>
      <c r="D257" s="28" t="s">
        <v>2891</v>
      </c>
      <c r="F257" s="28" t="s">
        <v>1056</v>
      </c>
      <c r="G257" s="28" t="s">
        <v>2890</v>
      </c>
      <c r="H257" s="28" t="s">
        <v>1170</v>
      </c>
      <c r="I257" s="28" t="s">
        <v>1686</v>
      </c>
      <c r="J257" s="28" t="s">
        <v>2889</v>
      </c>
      <c r="K257" s="28" t="s">
        <v>2888</v>
      </c>
      <c r="L257" s="28" t="s">
        <v>2887</v>
      </c>
      <c r="N257" s="28" t="s">
        <v>2886</v>
      </c>
      <c r="O257" s="28" t="s">
        <v>1165</v>
      </c>
      <c r="P257" s="28" t="s">
        <v>1028</v>
      </c>
      <c r="Q257" s="28" t="s">
        <v>1049</v>
      </c>
      <c r="R257" s="28" t="s">
        <v>1086</v>
      </c>
      <c r="S257" s="28">
        <v>7</v>
      </c>
      <c r="T257" s="28" t="s">
        <v>1025</v>
      </c>
      <c r="U257" s="28" t="s">
        <v>1024</v>
      </c>
      <c r="V257" s="28" t="s">
        <v>1163</v>
      </c>
      <c r="W257" s="28" t="s">
        <v>2885</v>
      </c>
      <c r="X257" s="28" t="s">
        <v>2884</v>
      </c>
      <c r="Y257" s="28" t="s">
        <v>2883</v>
      </c>
      <c r="AA257" s="29">
        <v>39371</v>
      </c>
      <c r="AB257" s="29">
        <v>42264</v>
      </c>
      <c r="AC257" s="29">
        <v>42282</v>
      </c>
      <c r="AD257" s="28" t="s">
        <v>2882</v>
      </c>
    </row>
    <row r="258" spans="1:30" hidden="1" x14ac:dyDescent="0.3">
      <c r="A258" s="28">
        <v>257</v>
      </c>
      <c r="B258" s="28" t="s">
        <v>2881</v>
      </c>
      <c r="C258" s="28" t="s">
        <v>2880</v>
      </c>
      <c r="D258" s="28" t="s">
        <v>2879</v>
      </c>
      <c r="F258" s="28" t="s">
        <v>1056</v>
      </c>
      <c r="G258" s="28" t="s">
        <v>2878</v>
      </c>
      <c r="H258" s="28" t="s">
        <v>1170</v>
      </c>
      <c r="I258" s="28" t="s">
        <v>1686</v>
      </c>
      <c r="J258" s="28" t="s">
        <v>2877</v>
      </c>
      <c r="K258" s="28" t="s">
        <v>2876</v>
      </c>
      <c r="L258" s="28" t="s">
        <v>2875</v>
      </c>
      <c r="N258" s="28" t="s">
        <v>2874</v>
      </c>
      <c r="P258" s="28" t="s">
        <v>1028</v>
      </c>
      <c r="Q258" s="28" t="s">
        <v>1049</v>
      </c>
      <c r="R258" s="28" t="s">
        <v>1086</v>
      </c>
      <c r="S258" s="28">
        <v>2</v>
      </c>
      <c r="T258" s="28" t="s">
        <v>1047</v>
      </c>
      <c r="U258" s="28" t="s">
        <v>1024</v>
      </c>
      <c r="V258" s="28" t="s">
        <v>1163</v>
      </c>
      <c r="W258" s="28" t="s">
        <v>2873</v>
      </c>
      <c r="X258" s="29">
        <v>39553</v>
      </c>
      <c r="Y258" s="29">
        <v>39834</v>
      </c>
      <c r="Z258" s="29">
        <v>39890</v>
      </c>
      <c r="AA258" s="29">
        <v>39506</v>
      </c>
      <c r="AB258" s="29">
        <v>41262</v>
      </c>
      <c r="AC258" s="29">
        <v>45233</v>
      </c>
      <c r="AD258" s="28" t="s">
        <v>2872</v>
      </c>
    </row>
    <row r="259" spans="1:30" hidden="1" x14ac:dyDescent="0.3">
      <c r="A259" s="28">
        <v>258</v>
      </c>
      <c r="B259" s="28" t="s">
        <v>2871</v>
      </c>
      <c r="C259" s="28" t="s">
        <v>2870</v>
      </c>
      <c r="D259" s="28" t="s">
        <v>2869</v>
      </c>
      <c r="E259" s="28" t="s">
        <v>2868</v>
      </c>
      <c r="F259" s="28" t="s">
        <v>1037</v>
      </c>
      <c r="G259" s="28" t="s">
        <v>2867</v>
      </c>
      <c r="H259" s="28" t="s">
        <v>1035</v>
      </c>
      <c r="I259" s="28" t="s">
        <v>1686</v>
      </c>
      <c r="J259" s="28" t="s">
        <v>2866</v>
      </c>
      <c r="K259" s="28" t="s">
        <v>2865</v>
      </c>
      <c r="N259" s="28" t="s">
        <v>2864</v>
      </c>
      <c r="P259" s="28" t="s">
        <v>1028</v>
      </c>
      <c r="Q259" s="28" t="s">
        <v>1049</v>
      </c>
      <c r="R259" s="28" t="s">
        <v>1125</v>
      </c>
      <c r="S259" s="28">
        <v>120</v>
      </c>
      <c r="T259" s="28" t="s">
        <v>1025</v>
      </c>
      <c r="U259" s="28" t="s">
        <v>1024</v>
      </c>
      <c r="V259" s="28" t="s">
        <v>1681</v>
      </c>
      <c r="W259" s="28" t="s">
        <v>2863</v>
      </c>
      <c r="X259" s="29">
        <v>43600</v>
      </c>
      <c r="Y259" s="28" t="s">
        <v>2862</v>
      </c>
      <c r="Z259" s="28" t="s">
        <v>2861</v>
      </c>
      <c r="AA259" s="29">
        <v>43761</v>
      </c>
      <c r="AC259" s="29">
        <v>45700</v>
      </c>
      <c r="AD259" s="28" t="s">
        <v>2860</v>
      </c>
    </row>
    <row r="260" spans="1:30" hidden="1" x14ac:dyDescent="0.3">
      <c r="A260" s="28">
        <v>259</v>
      </c>
      <c r="B260" s="28" t="s">
        <v>2859</v>
      </c>
      <c r="C260" s="28" t="s">
        <v>2858</v>
      </c>
      <c r="D260" s="28" t="s">
        <v>2857</v>
      </c>
      <c r="F260" s="28" t="s">
        <v>1157</v>
      </c>
      <c r="G260" s="28" t="s">
        <v>2856</v>
      </c>
      <c r="H260" s="28" t="s">
        <v>1035</v>
      </c>
      <c r="I260" s="28" t="s">
        <v>2855</v>
      </c>
      <c r="J260" s="28" t="s">
        <v>2854</v>
      </c>
      <c r="K260" s="28" t="s">
        <v>2853</v>
      </c>
      <c r="L260" s="28" t="s">
        <v>2852</v>
      </c>
      <c r="N260" s="28" t="s">
        <v>2670</v>
      </c>
      <c r="O260" s="28" t="s">
        <v>2851</v>
      </c>
      <c r="P260" s="28" t="s">
        <v>1028</v>
      </c>
      <c r="Q260" s="28" t="s">
        <v>1049</v>
      </c>
      <c r="R260" s="28" t="s">
        <v>1086</v>
      </c>
      <c r="S260" s="28">
        <v>73</v>
      </c>
      <c r="T260" s="28" t="s">
        <v>1025</v>
      </c>
      <c r="U260" s="28" t="s">
        <v>1024</v>
      </c>
      <c r="V260" s="28" t="s">
        <v>1624</v>
      </c>
      <c r="W260" s="28" t="s">
        <v>2850</v>
      </c>
      <c r="X260" s="28" t="s">
        <v>2849</v>
      </c>
      <c r="Y260" s="28" t="s">
        <v>1044</v>
      </c>
      <c r="Z260" s="28" t="s">
        <v>2848</v>
      </c>
      <c r="AA260" s="29">
        <v>40214</v>
      </c>
      <c r="AC260" s="29">
        <v>40214</v>
      </c>
    </row>
    <row r="261" spans="1:30" hidden="1" x14ac:dyDescent="0.3">
      <c r="A261" s="28">
        <v>260</v>
      </c>
      <c r="B261" s="28" t="s">
        <v>2847</v>
      </c>
      <c r="C261" s="28" t="s">
        <v>2846</v>
      </c>
      <c r="D261" s="28" t="s">
        <v>2845</v>
      </c>
      <c r="F261" s="28" t="s">
        <v>1118</v>
      </c>
      <c r="G261" s="28" t="s">
        <v>2844</v>
      </c>
      <c r="H261" s="28" t="s">
        <v>1170</v>
      </c>
      <c r="I261" s="28" t="s">
        <v>2843</v>
      </c>
      <c r="J261" s="28" t="s">
        <v>2842</v>
      </c>
      <c r="K261" s="28" t="s">
        <v>2841</v>
      </c>
      <c r="L261" s="28" t="s">
        <v>2840</v>
      </c>
      <c r="N261" s="28" t="s">
        <v>1165</v>
      </c>
      <c r="P261" s="28" t="s">
        <v>1028</v>
      </c>
      <c r="Q261" s="28" t="s">
        <v>1049</v>
      </c>
      <c r="R261" s="28" t="s">
        <v>1164</v>
      </c>
      <c r="S261" s="28">
        <v>8</v>
      </c>
      <c r="T261" s="28" t="s">
        <v>1215</v>
      </c>
      <c r="U261" s="28" t="s">
        <v>1024</v>
      </c>
      <c r="V261" s="28" t="s">
        <v>1046</v>
      </c>
      <c r="W261" s="28" t="s">
        <v>2839</v>
      </c>
      <c r="X261" s="29">
        <v>41870</v>
      </c>
      <c r="Y261" s="29">
        <v>44350</v>
      </c>
      <c r="Z261" s="29">
        <v>44916</v>
      </c>
      <c r="AA261" s="29">
        <v>41838</v>
      </c>
      <c r="AB261" s="29">
        <v>45041</v>
      </c>
      <c r="AC261" s="29">
        <v>45041</v>
      </c>
      <c r="AD261" s="28" t="s">
        <v>2838</v>
      </c>
    </row>
    <row r="262" spans="1:30" hidden="1" x14ac:dyDescent="0.3">
      <c r="A262" s="28">
        <v>261</v>
      </c>
      <c r="B262" s="28" t="s">
        <v>2837</v>
      </c>
      <c r="C262" s="28" t="s">
        <v>2836</v>
      </c>
      <c r="D262" s="28" t="s">
        <v>2835</v>
      </c>
      <c r="F262" s="28" t="s">
        <v>1157</v>
      </c>
      <c r="G262" s="28" t="s">
        <v>2834</v>
      </c>
      <c r="H262" s="28" t="s">
        <v>1035</v>
      </c>
      <c r="I262" s="28" t="s">
        <v>1686</v>
      </c>
      <c r="J262" s="28" t="s">
        <v>2833</v>
      </c>
      <c r="K262" s="28" t="s">
        <v>2832</v>
      </c>
      <c r="N262" s="28" t="s">
        <v>2831</v>
      </c>
      <c r="P262" s="28" t="s">
        <v>1028</v>
      </c>
      <c r="Q262" s="28" t="s">
        <v>1049</v>
      </c>
      <c r="R262" s="28" t="s">
        <v>1086</v>
      </c>
      <c r="S262" s="28">
        <v>30</v>
      </c>
      <c r="T262" s="28" t="s">
        <v>1025</v>
      </c>
      <c r="U262" s="28" t="s">
        <v>1024</v>
      </c>
      <c r="V262" s="28" t="s">
        <v>1163</v>
      </c>
      <c r="W262" s="28" t="s">
        <v>2830</v>
      </c>
      <c r="X262" s="28" t="s">
        <v>2829</v>
      </c>
      <c r="Y262" s="28" t="s">
        <v>1692</v>
      </c>
      <c r="Z262" s="28" t="s">
        <v>1692</v>
      </c>
      <c r="AA262" s="29">
        <v>41467</v>
      </c>
      <c r="AC262" s="29">
        <v>42038</v>
      </c>
      <c r="AD262" s="28" t="s">
        <v>2828</v>
      </c>
    </row>
    <row r="263" spans="1:30" hidden="1" x14ac:dyDescent="0.3">
      <c r="A263" s="28">
        <v>262</v>
      </c>
      <c r="B263" s="28" t="s">
        <v>2827</v>
      </c>
      <c r="C263" s="28" t="s">
        <v>2826</v>
      </c>
      <c r="D263" s="28" t="s">
        <v>2825</v>
      </c>
      <c r="F263" s="28" t="s">
        <v>1145</v>
      </c>
      <c r="G263" s="28" t="s">
        <v>2824</v>
      </c>
      <c r="H263" s="28" t="s">
        <v>1035</v>
      </c>
      <c r="I263" s="28" t="s">
        <v>1686</v>
      </c>
      <c r="J263" s="28" t="s">
        <v>2823</v>
      </c>
      <c r="K263" s="28" t="s">
        <v>2822</v>
      </c>
      <c r="L263" s="28" t="s">
        <v>2821</v>
      </c>
      <c r="N263" s="28" t="s">
        <v>1983</v>
      </c>
      <c r="P263" s="28" t="s">
        <v>1028</v>
      </c>
      <c r="Q263" s="28" t="s">
        <v>1049</v>
      </c>
      <c r="S263" s="28">
        <v>103</v>
      </c>
      <c r="T263" s="28" t="s">
        <v>1025</v>
      </c>
      <c r="U263" s="28" t="s">
        <v>1076</v>
      </c>
      <c r="V263" s="28" t="s">
        <v>1075</v>
      </c>
      <c r="W263" s="28" t="s">
        <v>2820</v>
      </c>
      <c r="X263" s="29">
        <v>43230</v>
      </c>
      <c r="Y263" s="29">
        <v>44511</v>
      </c>
      <c r="Z263" s="29">
        <v>46265</v>
      </c>
      <c r="AA263" s="29">
        <v>43559</v>
      </c>
      <c r="AC263" s="29">
        <v>46050</v>
      </c>
      <c r="AD263" s="28" t="s">
        <v>2819</v>
      </c>
    </row>
    <row r="264" spans="1:30" hidden="1" x14ac:dyDescent="0.3">
      <c r="A264" s="28">
        <v>263</v>
      </c>
      <c r="B264" s="28" t="s">
        <v>2818</v>
      </c>
      <c r="C264" s="28" t="s">
        <v>2817</v>
      </c>
      <c r="D264" s="28" t="s">
        <v>2816</v>
      </c>
      <c r="F264" s="28" t="s">
        <v>1037</v>
      </c>
      <c r="G264" s="28" t="s">
        <v>2815</v>
      </c>
      <c r="H264" s="28" t="s">
        <v>1035</v>
      </c>
      <c r="I264" s="28" t="s">
        <v>2814</v>
      </c>
      <c r="J264" s="28" t="s">
        <v>2813</v>
      </c>
      <c r="K264" s="28" t="s">
        <v>2812</v>
      </c>
      <c r="L264" s="28" t="s">
        <v>2811</v>
      </c>
      <c r="M264" s="28" t="s">
        <v>2810</v>
      </c>
      <c r="N264" s="28" t="s">
        <v>2809</v>
      </c>
      <c r="O264" s="28" t="s">
        <v>2808</v>
      </c>
      <c r="P264" s="28" t="s">
        <v>1028</v>
      </c>
      <c r="Q264" s="28" t="s">
        <v>1049</v>
      </c>
      <c r="R264" s="28" t="s">
        <v>1048</v>
      </c>
      <c r="S264" s="28">
        <v>20</v>
      </c>
      <c r="T264" s="28" t="s">
        <v>1025</v>
      </c>
      <c r="U264" s="28" t="s">
        <v>1024</v>
      </c>
      <c r="V264" s="28" t="s">
        <v>1163</v>
      </c>
      <c r="W264" s="28" t="s">
        <v>2807</v>
      </c>
      <c r="X264" s="29">
        <v>45616</v>
      </c>
      <c r="Y264" s="28" t="s">
        <v>1137</v>
      </c>
      <c r="Z264" s="28" t="s">
        <v>2773</v>
      </c>
      <c r="AA264" s="29">
        <v>45202</v>
      </c>
      <c r="AC264" s="29">
        <v>46010</v>
      </c>
      <c r="AD264" s="28" t="s">
        <v>2806</v>
      </c>
    </row>
    <row r="265" spans="1:30" hidden="1" x14ac:dyDescent="0.3">
      <c r="A265" s="28">
        <v>264</v>
      </c>
      <c r="B265" s="28" t="s">
        <v>2805</v>
      </c>
      <c r="C265" s="28" t="s">
        <v>2804</v>
      </c>
      <c r="D265" s="28" t="s">
        <v>2803</v>
      </c>
      <c r="F265" s="28" t="s">
        <v>1529</v>
      </c>
      <c r="G265" s="28" t="s">
        <v>2802</v>
      </c>
      <c r="H265" s="28" t="s">
        <v>1035</v>
      </c>
      <c r="I265" s="28" t="s">
        <v>2801</v>
      </c>
      <c r="J265" s="28" t="s">
        <v>2800</v>
      </c>
      <c r="K265" s="28" t="s">
        <v>2799</v>
      </c>
      <c r="L265" s="28" t="s">
        <v>2798</v>
      </c>
      <c r="N265" s="28" t="s">
        <v>1111</v>
      </c>
      <c r="O265" s="28" t="s">
        <v>1165</v>
      </c>
      <c r="P265" s="28" t="s">
        <v>1028</v>
      </c>
      <c r="Q265" s="28" t="s">
        <v>1049</v>
      </c>
      <c r="R265" s="28" t="s">
        <v>1164</v>
      </c>
      <c r="S265" s="28">
        <v>0</v>
      </c>
      <c r="T265" s="28" t="s">
        <v>1025</v>
      </c>
      <c r="U265" s="28" t="s">
        <v>1024</v>
      </c>
      <c r="V265" s="28" t="s">
        <v>1163</v>
      </c>
      <c r="W265" s="28" t="s">
        <v>2797</v>
      </c>
      <c r="Y265" s="28" t="s">
        <v>2796</v>
      </c>
      <c r="AA265" s="29">
        <v>42291</v>
      </c>
      <c r="AC265" s="29">
        <v>42510</v>
      </c>
      <c r="AD265" s="28" t="s">
        <v>1108</v>
      </c>
    </row>
    <row r="266" spans="1:30" hidden="1" x14ac:dyDescent="0.3">
      <c r="A266" s="28">
        <v>265</v>
      </c>
      <c r="B266" s="28" t="s">
        <v>2795</v>
      </c>
      <c r="C266" s="28" t="s">
        <v>2794</v>
      </c>
      <c r="D266" s="28" t="s">
        <v>2793</v>
      </c>
      <c r="F266" s="28" t="s">
        <v>1118</v>
      </c>
      <c r="G266" s="28" t="s">
        <v>2792</v>
      </c>
      <c r="H266" s="28" t="s">
        <v>1170</v>
      </c>
      <c r="I266" s="28" t="s">
        <v>2791</v>
      </c>
      <c r="J266" s="28" t="s">
        <v>2790</v>
      </c>
      <c r="K266" s="28" t="s">
        <v>2789</v>
      </c>
      <c r="L266" s="28" t="s">
        <v>2788</v>
      </c>
      <c r="N266" s="28" t="s">
        <v>2787</v>
      </c>
      <c r="P266" s="28" t="s">
        <v>1028</v>
      </c>
      <c r="Q266" s="28" t="s">
        <v>1049</v>
      </c>
      <c r="R266" s="28" t="s">
        <v>1125</v>
      </c>
      <c r="S266" s="28">
        <v>50</v>
      </c>
      <c r="T266" s="28" t="s">
        <v>1025</v>
      </c>
      <c r="U266" s="28" t="s">
        <v>1024</v>
      </c>
      <c r="V266" s="28" t="s">
        <v>1163</v>
      </c>
      <c r="W266" s="28" t="s">
        <v>2786</v>
      </c>
      <c r="X266" s="29">
        <v>41311</v>
      </c>
      <c r="Y266" s="29">
        <v>43191</v>
      </c>
      <c r="Z266" s="29">
        <v>43252</v>
      </c>
      <c r="AA266" s="29">
        <v>40683</v>
      </c>
      <c r="AB266" s="29">
        <v>44524</v>
      </c>
      <c r="AC266" s="29">
        <v>44524</v>
      </c>
      <c r="AD266" s="28" t="s">
        <v>2785</v>
      </c>
    </row>
    <row r="267" spans="1:30" hidden="1" x14ac:dyDescent="0.3">
      <c r="A267" s="28">
        <v>266</v>
      </c>
      <c r="B267" s="28" t="s">
        <v>2784</v>
      </c>
      <c r="C267" s="28" t="s">
        <v>2783</v>
      </c>
      <c r="D267" s="28" t="s">
        <v>2782</v>
      </c>
      <c r="F267" s="28" t="s">
        <v>1037</v>
      </c>
      <c r="G267" s="28" t="s">
        <v>2781</v>
      </c>
      <c r="H267" s="28" t="s">
        <v>1035</v>
      </c>
      <c r="I267" s="28" t="s">
        <v>2780</v>
      </c>
      <c r="J267" s="28" t="s">
        <v>2779</v>
      </c>
      <c r="K267" s="28" t="s">
        <v>2778</v>
      </c>
      <c r="L267" s="28" t="s">
        <v>2777</v>
      </c>
      <c r="N267" s="28" t="s">
        <v>2776</v>
      </c>
      <c r="P267" s="28" t="s">
        <v>1028</v>
      </c>
      <c r="Q267" s="28" t="s">
        <v>1049</v>
      </c>
      <c r="R267" s="28" t="s">
        <v>1164</v>
      </c>
      <c r="S267" s="28">
        <v>29</v>
      </c>
      <c r="T267" s="28" t="s">
        <v>1025</v>
      </c>
      <c r="U267" s="28" t="s">
        <v>1024</v>
      </c>
      <c r="V267" s="28" t="s">
        <v>1163</v>
      </c>
      <c r="W267" s="28" t="s">
        <v>2775</v>
      </c>
      <c r="X267" s="29">
        <v>45649</v>
      </c>
      <c r="Y267" s="28" t="s">
        <v>2774</v>
      </c>
      <c r="Z267" s="28" t="s">
        <v>2773</v>
      </c>
      <c r="AA267" s="29">
        <v>45664</v>
      </c>
      <c r="AC267" s="29">
        <v>45664</v>
      </c>
      <c r="AD267" s="28" t="s">
        <v>2772</v>
      </c>
    </row>
    <row r="268" spans="1:30" hidden="1" x14ac:dyDescent="0.3">
      <c r="A268" s="28">
        <v>267</v>
      </c>
      <c r="B268" s="28" t="s">
        <v>2771</v>
      </c>
      <c r="C268" s="28" t="s">
        <v>2770</v>
      </c>
      <c r="D268" s="28" t="s">
        <v>2769</v>
      </c>
      <c r="F268" s="28" t="s">
        <v>1157</v>
      </c>
      <c r="G268" s="28" t="s">
        <v>2768</v>
      </c>
      <c r="H268" s="28" t="s">
        <v>1035</v>
      </c>
      <c r="I268" s="28" t="s">
        <v>2151</v>
      </c>
      <c r="J268" s="28" t="s">
        <v>2767</v>
      </c>
      <c r="K268" s="28" t="s">
        <v>2766</v>
      </c>
      <c r="N268" s="28" t="s">
        <v>2765</v>
      </c>
      <c r="P268" s="28" t="s">
        <v>1028</v>
      </c>
      <c r="Q268" s="28" t="s">
        <v>1049</v>
      </c>
      <c r="S268" s="28">
        <v>300</v>
      </c>
      <c r="T268" s="28" t="s">
        <v>1025</v>
      </c>
      <c r="U268" s="28" t="s">
        <v>1076</v>
      </c>
      <c r="V268" s="28" t="s">
        <v>1075</v>
      </c>
      <c r="W268" s="28" t="s">
        <v>2764</v>
      </c>
      <c r="X268" s="29">
        <v>44256</v>
      </c>
      <c r="Y268" s="29">
        <v>45664</v>
      </c>
      <c r="Z268" s="29">
        <v>46029</v>
      </c>
      <c r="AA268" s="29">
        <v>44257</v>
      </c>
      <c r="AC268" s="29">
        <v>44257</v>
      </c>
      <c r="AD268" s="28" t="s">
        <v>2763</v>
      </c>
    </row>
    <row r="269" spans="1:30" hidden="1" x14ac:dyDescent="0.3">
      <c r="A269" s="28">
        <v>268</v>
      </c>
      <c r="B269" s="28" t="s">
        <v>2762</v>
      </c>
      <c r="C269" s="28" t="s">
        <v>2761</v>
      </c>
      <c r="D269" s="28" t="s">
        <v>2760</v>
      </c>
      <c r="F269" s="28" t="s">
        <v>1118</v>
      </c>
      <c r="G269" s="28" t="s">
        <v>2759</v>
      </c>
      <c r="H269" s="28" t="s">
        <v>1170</v>
      </c>
      <c r="I269" s="28" t="s">
        <v>2758</v>
      </c>
      <c r="J269" s="28" t="s">
        <v>2757</v>
      </c>
      <c r="K269" s="28" t="s">
        <v>2756</v>
      </c>
      <c r="L269" s="28" t="s">
        <v>2755</v>
      </c>
      <c r="N269" s="28" t="s">
        <v>2754</v>
      </c>
      <c r="O269" s="28" t="s">
        <v>1165</v>
      </c>
      <c r="P269" s="28" t="s">
        <v>1028</v>
      </c>
      <c r="Q269" s="28" t="s">
        <v>1049</v>
      </c>
      <c r="R269" s="28" t="s">
        <v>1086</v>
      </c>
      <c r="S269" s="28">
        <v>20</v>
      </c>
      <c r="T269" s="28" t="s">
        <v>1025</v>
      </c>
      <c r="U269" s="28" t="s">
        <v>1024</v>
      </c>
      <c r="V269" s="28" t="s">
        <v>1163</v>
      </c>
      <c r="W269" s="28" t="s">
        <v>2753</v>
      </c>
      <c r="X269" s="28" t="s">
        <v>2089</v>
      </c>
      <c r="Y269" s="28" t="s">
        <v>2752</v>
      </c>
      <c r="Z269" s="29">
        <v>43830</v>
      </c>
      <c r="AA269" s="29">
        <v>40941</v>
      </c>
      <c r="AB269" s="29">
        <v>44195</v>
      </c>
      <c r="AC269" s="29">
        <v>45328</v>
      </c>
      <c r="AD269" s="28" t="s">
        <v>2751</v>
      </c>
    </row>
    <row r="270" spans="1:30" hidden="1" x14ac:dyDescent="0.3">
      <c r="A270" s="28">
        <v>269</v>
      </c>
      <c r="B270" s="28" t="s">
        <v>2750</v>
      </c>
      <c r="C270" s="28" t="s">
        <v>2749</v>
      </c>
      <c r="D270" s="28" t="s">
        <v>2748</v>
      </c>
      <c r="E270" s="28" t="s">
        <v>2747</v>
      </c>
      <c r="F270" s="28" t="s">
        <v>1529</v>
      </c>
      <c r="G270" s="28" t="s">
        <v>2746</v>
      </c>
      <c r="H270" s="28" t="s">
        <v>1035</v>
      </c>
      <c r="I270" s="28" t="s">
        <v>2745</v>
      </c>
      <c r="J270" s="28" t="s">
        <v>2744</v>
      </c>
      <c r="K270" s="28" t="s">
        <v>2743</v>
      </c>
      <c r="L270" s="28" t="s">
        <v>2742</v>
      </c>
      <c r="N270" s="28" t="s">
        <v>1791</v>
      </c>
      <c r="O270" s="28" t="s">
        <v>2741</v>
      </c>
      <c r="P270" s="28" t="s">
        <v>1028</v>
      </c>
      <c r="Q270" s="28" t="s">
        <v>1049</v>
      </c>
      <c r="R270" s="28" t="s">
        <v>1086</v>
      </c>
      <c r="S270" s="28">
        <v>0</v>
      </c>
      <c r="T270" s="28" t="s">
        <v>1025</v>
      </c>
      <c r="U270" s="28" t="s">
        <v>1024</v>
      </c>
      <c r="V270" s="28" t="s">
        <v>1046</v>
      </c>
      <c r="W270" s="28" t="s">
        <v>2740</v>
      </c>
      <c r="X270" s="28" t="s">
        <v>2739</v>
      </c>
      <c r="Y270" s="28" t="s">
        <v>2738</v>
      </c>
      <c r="Z270" s="28" t="s">
        <v>2738</v>
      </c>
      <c r="AA270" s="29">
        <v>43871</v>
      </c>
      <c r="AC270" s="29">
        <v>44152</v>
      </c>
      <c r="AD270" s="28" t="s">
        <v>2737</v>
      </c>
    </row>
    <row r="271" spans="1:30" hidden="1" x14ac:dyDescent="0.3">
      <c r="A271" s="28">
        <v>270</v>
      </c>
      <c r="B271" s="28" t="s">
        <v>2736</v>
      </c>
      <c r="C271" s="28" t="s">
        <v>2735</v>
      </c>
      <c r="D271" s="28" t="s">
        <v>2734</v>
      </c>
      <c r="E271" s="28" t="s">
        <v>2733</v>
      </c>
      <c r="F271" s="28" t="s">
        <v>1037</v>
      </c>
      <c r="G271" s="28" t="s">
        <v>2732</v>
      </c>
      <c r="H271" s="28" t="s">
        <v>1035</v>
      </c>
      <c r="I271" s="28" t="s">
        <v>2731</v>
      </c>
      <c r="J271" s="28" t="s">
        <v>2730</v>
      </c>
      <c r="K271" s="28" t="s">
        <v>2729</v>
      </c>
      <c r="L271" s="28" t="s">
        <v>2728</v>
      </c>
      <c r="N271" s="28" t="s">
        <v>2727</v>
      </c>
      <c r="P271" s="28" t="s">
        <v>1028</v>
      </c>
      <c r="Q271" s="28" t="s">
        <v>1049</v>
      </c>
      <c r="S271" s="28">
        <v>400</v>
      </c>
      <c r="T271" s="28" t="s">
        <v>1025</v>
      </c>
      <c r="U271" s="28" t="s">
        <v>1076</v>
      </c>
      <c r="V271" s="28" t="s">
        <v>1075</v>
      </c>
      <c r="W271" s="28" t="s">
        <v>2726</v>
      </c>
      <c r="X271" s="29">
        <v>43922</v>
      </c>
      <c r="Y271" s="29">
        <v>46023</v>
      </c>
      <c r="Z271" s="29">
        <v>46023</v>
      </c>
      <c r="AA271" s="29">
        <v>43956</v>
      </c>
      <c r="AC271" s="29">
        <v>45734</v>
      </c>
      <c r="AD271" s="28" t="s">
        <v>2725</v>
      </c>
    </row>
    <row r="272" spans="1:30" hidden="1" x14ac:dyDescent="0.3">
      <c r="A272" s="28">
        <v>271</v>
      </c>
      <c r="B272" s="28" t="s">
        <v>2724</v>
      </c>
      <c r="C272" s="28" t="s">
        <v>2723</v>
      </c>
      <c r="D272" s="28" t="s">
        <v>2722</v>
      </c>
      <c r="F272" s="28" t="s">
        <v>1118</v>
      </c>
      <c r="G272" s="28" t="s">
        <v>2721</v>
      </c>
      <c r="H272" s="28" t="s">
        <v>1035</v>
      </c>
      <c r="I272" s="28" t="s">
        <v>2720</v>
      </c>
      <c r="J272" s="28" t="s">
        <v>2719</v>
      </c>
      <c r="K272" s="28" t="s">
        <v>2718</v>
      </c>
      <c r="L272" s="28" t="s">
        <v>2717</v>
      </c>
      <c r="N272" s="28" t="s">
        <v>1111</v>
      </c>
      <c r="O272" s="28" t="s">
        <v>1227</v>
      </c>
      <c r="P272" s="28" t="s">
        <v>1028</v>
      </c>
      <c r="Q272" s="28" t="s">
        <v>1049</v>
      </c>
      <c r="R272" s="28" t="s">
        <v>1048</v>
      </c>
      <c r="S272" s="28">
        <v>12</v>
      </c>
      <c r="T272" s="28" t="s">
        <v>1025</v>
      </c>
      <c r="U272" s="28" t="s">
        <v>1024</v>
      </c>
      <c r="V272" s="28" t="s">
        <v>1163</v>
      </c>
      <c r="W272" s="28" t="s">
        <v>2716</v>
      </c>
      <c r="X272" s="28" t="s">
        <v>2609</v>
      </c>
      <c r="Y272" s="28" t="s">
        <v>2607</v>
      </c>
      <c r="Z272" s="28" t="s">
        <v>2089</v>
      </c>
      <c r="AA272" s="29">
        <v>40078</v>
      </c>
      <c r="AC272" s="29">
        <v>44817</v>
      </c>
      <c r="AD272" s="28" t="s">
        <v>2715</v>
      </c>
    </row>
    <row r="273" spans="1:30" hidden="1" x14ac:dyDescent="0.3">
      <c r="A273" s="28">
        <v>272</v>
      </c>
      <c r="B273" s="28" t="s">
        <v>2714</v>
      </c>
      <c r="C273" s="28" t="s">
        <v>2713</v>
      </c>
      <c r="D273" s="28" t="s">
        <v>2712</v>
      </c>
      <c r="F273" s="28" t="s">
        <v>1056</v>
      </c>
      <c r="G273" s="28" t="s">
        <v>2711</v>
      </c>
      <c r="H273" s="28" t="s">
        <v>1170</v>
      </c>
      <c r="I273" s="28" t="s">
        <v>2710</v>
      </c>
      <c r="J273" s="28" t="s">
        <v>2709</v>
      </c>
      <c r="K273" s="28" t="s">
        <v>2708</v>
      </c>
      <c r="L273" s="28" t="s">
        <v>2707</v>
      </c>
      <c r="M273" s="28" t="s">
        <v>2706</v>
      </c>
      <c r="N273" s="28" t="s">
        <v>1754</v>
      </c>
      <c r="O273" s="28" t="s">
        <v>1165</v>
      </c>
      <c r="P273" s="28" t="s">
        <v>1028</v>
      </c>
      <c r="Q273" s="28" t="s">
        <v>1049</v>
      </c>
      <c r="R273" s="28" t="s">
        <v>1086</v>
      </c>
      <c r="S273" s="28">
        <v>15</v>
      </c>
      <c r="T273" s="28" t="s">
        <v>1025</v>
      </c>
      <c r="U273" s="28" t="s">
        <v>1024</v>
      </c>
      <c r="V273" s="28" t="s">
        <v>1163</v>
      </c>
      <c r="W273" s="28" t="s">
        <v>2705</v>
      </c>
      <c r="X273" s="28" t="s">
        <v>2704</v>
      </c>
      <c r="Y273" s="28" t="s">
        <v>2703</v>
      </c>
      <c r="Z273" s="28" t="s">
        <v>2703</v>
      </c>
      <c r="AA273" s="29">
        <v>40473</v>
      </c>
      <c r="AB273" s="29">
        <v>41843</v>
      </c>
      <c r="AC273" s="29">
        <v>41843</v>
      </c>
      <c r="AD273" s="28" t="s">
        <v>2702</v>
      </c>
    </row>
    <row r="274" spans="1:30" hidden="1" x14ac:dyDescent="0.3">
      <c r="A274" s="28">
        <v>273</v>
      </c>
      <c r="B274" s="28" t="s">
        <v>2701</v>
      </c>
      <c r="C274" s="28" t="s">
        <v>2700</v>
      </c>
      <c r="D274" s="28" t="s">
        <v>2699</v>
      </c>
      <c r="F274" s="28" t="s">
        <v>1529</v>
      </c>
      <c r="G274" s="28" t="s">
        <v>2698</v>
      </c>
      <c r="H274" s="28" t="s">
        <v>1035</v>
      </c>
      <c r="I274" s="28" t="s">
        <v>1686</v>
      </c>
      <c r="J274" s="28" t="s">
        <v>2697</v>
      </c>
      <c r="K274" s="28" t="s">
        <v>2696</v>
      </c>
      <c r="L274" s="28" t="s">
        <v>2695</v>
      </c>
      <c r="N274" s="28" t="s">
        <v>1111</v>
      </c>
      <c r="O274" s="28" t="s">
        <v>1165</v>
      </c>
      <c r="P274" s="28" t="s">
        <v>1028</v>
      </c>
      <c r="Q274" s="28" t="s">
        <v>1049</v>
      </c>
      <c r="R274" s="28" t="s">
        <v>1125</v>
      </c>
      <c r="S274" s="28">
        <v>0</v>
      </c>
      <c r="T274" s="28" t="s">
        <v>1025</v>
      </c>
      <c r="U274" s="28" t="s">
        <v>1024</v>
      </c>
      <c r="V274" s="28" t="s">
        <v>2694</v>
      </c>
      <c r="W274" s="28" t="s">
        <v>2693</v>
      </c>
      <c r="X274" s="28" t="s">
        <v>2692</v>
      </c>
      <c r="Y274" s="28" t="s">
        <v>2691</v>
      </c>
      <c r="AA274" s="29">
        <v>39328</v>
      </c>
      <c r="AC274" s="29">
        <v>41306</v>
      </c>
    </row>
    <row r="275" spans="1:30" hidden="1" x14ac:dyDescent="0.3">
      <c r="A275" s="28">
        <v>274</v>
      </c>
      <c r="B275" s="28" t="s">
        <v>2690</v>
      </c>
      <c r="C275" s="28" t="s">
        <v>2689</v>
      </c>
      <c r="D275" s="28" t="s">
        <v>2688</v>
      </c>
      <c r="E275" s="28" t="s">
        <v>2681</v>
      </c>
      <c r="F275" s="28" t="s">
        <v>1037</v>
      </c>
      <c r="G275" s="28" t="s">
        <v>2687</v>
      </c>
      <c r="H275" s="28" t="s">
        <v>1035</v>
      </c>
      <c r="I275" s="28" t="s">
        <v>2686</v>
      </c>
      <c r="J275" s="28" t="s">
        <v>2685</v>
      </c>
      <c r="K275" s="28" t="s">
        <v>2684</v>
      </c>
      <c r="L275" s="28" t="s">
        <v>2683</v>
      </c>
      <c r="N275" s="28" t="s">
        <v>2682</v>
      </c>
      <c r="P275" s="28" t="s">
        <v>1028</v>
      </c>
      <c r="Q275" s="28" t="s">
        <v>1049</v>
      </c>
      <c r="S275" s="28">
        <v>6000</v>
      </c>
      <c r="T275" s="28" t="s">
        <v>1047</v>
      </c>
      <c r="U275" s="28" t="s">
        <v>1076</v>
      </c>
      <c r="V275" s="28" t="s">
        <v>1075</v>
      </c>
      <c r="W275" s="28" t="s">
        <v>2681</v>
      </c>
      <c r="X275" s="29">
        <v>46011</v>
      </c>
      <c r="Y275" s="29">
        <v>46600</v>
      </c>
      <c r="Z275" s="29">
        <v>46966</v>
      </c>
      <c r="AA275" s="29">
        <v>45631</v>
      </c>
      <c r="AC275" s="29">
        <v>46024</v>
      </c>
      <c r="AD275" s="28" t="s">
        <v>2680</v>
      </c>
    </row>
    <row r="276" spans="1:30" hidden="1" x14ac:dyDescent="0.3">
      <c r="A276" s="28">
        <v>275</v>
      </c>
      <c r="B276" s="28" t="s">
        <v>2679</v>
      </c>
      <c r="C276" s="28" t="s">
        <v>2678</v>
      </c>
      <c r="D276" s="28" t="s">
        <v>2677</v>
      </c>
      <c r="E276" s="28" t="s">
        <v>2676</v>
      </c>
      <c r="F276" s="28" t="s">
        <v>1118</v>
      </c>
      <c r="G276" s="28" t="s">
        <v>2675</v>
      </c>
      <c r="H276" s="28" t="s">
        <v>1035</v>
      </c>
      <c r="I276" s="28" t="s">
        <v>2674</v>
      </c>
      <c r="J276" s="28" t="s">
        <v>2673</v>
      </c>
      <c r="K276" s="28" t="s">
        <v>2672</v>
      </c>
      <c r="L276" s="28" t="s">
        <v>2671</v>
      </c>
      <c r="N276" s="28" t="s">
        <v>2670</v>
      </c>
      <c r="O276" s="28" t="s">
        <v>2669</v>
      </c>
      <c r="P276" s="28" t="s">
        <v>1028</v>
      </c>
      <c r="Q276" s="28" t="s">
        <v>1049</v>
      </c>
      <c r="R276" s="28" t="s">
        <v>1048</v>
      </c>
      <c r="S276" s="28">
        <v>18</v>
      </c>
      <c r="T276" s="28" t="s">
        <v>1025</v>
      </c>
      <c r="U276" s="28" t="s">
        <v>1024</v>
      </c>
      <c r="V276" s="28" t="s">
        <v>1163</v>
      </c>
      <c r="W276" s="28" t="s">
        <v>2668</v>
      </c>
      <c r="X276" s="29">
        <v>43277</v>
      </c>
      <c r="Y276" s="29">
        <v>44354</v>
      </c>
      <c r="Z276" s="29">
        <v>44592</v>
      </c>
      <c r="AA276" s="29">
        <v>42877</v>
      </c>
      <c r="AC276" s="29">
        <v>44658</v>
      </c>
      <c r="AD276" s="28" t="s">
        <v>2667</v>
      </c>
    </row>
    <row r="277" spans="1:30" hidden="1" x14ac:dyDescent="0.3">
      <c r="A277" s="28">
        <v>276</v>
      </c>
      <c r="B277" s="28" t="s">
        <v>2666</v>
      </c>
      <c r="C277" s="28" t="s">
        <v>2665</v>
      </c>
      <c r="D277" s="28" t="s">
        <v>2664</v>
      </c>
      <c r="E277" s="28" t="s">
        <v>2663</v>
      </c>
      <c r="F277" s="28" t="s">
        <v>1056</v>
      </c>
      <c r="G277" s="28" t="s">
        <v>2662</v>
      </c>
      <c r="H277" s="28" t="s">
        <v>1170</v>
      </c>
      <c r="I277" s="28" t="s">
        <v>2661</v>
      </c>
      <c r="J277" s="28" t="s">
        <v>2660</v>
      </c>
      <c r="K277" s="28" t="s">
        <v>2659</v>
      </c>
      <c r="L277" s="28" t="s">
        <v>2658</v>
      </c>
      <c r="N277" s="28" t="s">
        <v>2657</v>
      </c>
      <c r="P277" s="28" t="s">
        <v>1028</v>
      </c>
      <c r="Q277" s="28" t="s">
        <v>1049</v>
      </c>
      <c r="R277" s="28" t="s">
        <v>1086</v>
      </c>
      <c r="S277" s="28">
        <v>12</v>
      </c>
      <c r="T277" s="28" t="s">
        <v>1047</v>
      </c>
      <c r="U277" s="28" t="s">
        <v>1024</v>
      </c>
      <c r="V277" s="28" t="s">
        <v>1624</v>
      </c>
      <c r="W277" s="28" t="s">
        <v>2656</v>
      </c>
      <c r="X277" s="28" t="s">
        <v>2194</v>
      </c>
      <c r="Y277" s="28" t="s">
        <v>2655</v>
      </c>
      <c r="Z277" s="28" t="s">
        <v>2654</v>
      </c>
      <c r="AA277" s="29">
        <v>40765</v>
      </c>
      <c r="AB277" s="29">
        <v>43770</v>
      </c>
      <c r="AC277" s="29">
        <v>43770</v>
      </c>
      <c r="AD277" s="28" t="s">
        <v>2653</v>
      </c>
    </row>
    <row r="278" spans="1:30" hidden="1" x14ac:dyDescent="0.3">
      <c r="A278" s="28">
        <v>277</v>
      </c>
      <c r="B278" s="28" t="s">
        <v>2652</v>
      </c>
      <c r="C278" s="28" t="s">
        <v>2651</v>
      </c>
      <c r="D278" s="28" t="s">
        <v>2650</v>
      </c>
      <c r="F278" s="28" t="s">
        <v>1118</v>
      </c>
      <c r="G278" s="28" t="s">
        <v>2649</v>
      </c>
      <c r="H278" s="28" t="s">
        <v>1035</v>
      </c>
      <c r="I278" s="28" t="s">
        <v>2648</v>
      </c>
      <c r="J278" s="28" t="s">
        <v>2647</v>
      </c>
      <c r="K278" s="28" t="s">
        <v>2646</v>
      </c>
      <c r="L278" s="28" t="s">
        <v>2645</v>
      </c>
      <c r="M278" s="28" t="s">
        <v>2644</v>
      </c>
      <c r="N278" s="28" t="s">
        <v>1165</v>
      </c>
      <c r="P278" s="28" t="s">
        <v>1028</v>
      </c>
      <c r="Q278" s="28" t="s">
        <v>1049</v>
      </c>
      <c r="R278" s="28" t="s">
        <v>1048</v>
      </c>
      <c r="S278" s="28">
        <v>27</v>
      </c>
      <c r="T278" s="28" t="s">
        <v>1215</v>
      </c>
      <c r="U278" s="28" t="s">
        <v>1024</v>
      </c>
      <c r="V278" s="28" t="s">
        <v>1163</v>
      </c>
      <c r="W278" s="28" t="s">
        <v>2643</v>
      </c>
      <c r="X278" s="28" t="s">
        <v>2642</v>
      </c>
      <c r="Y278" s="28" t="s">
        <v>1138</v>
      </c>
      <c r="AA278" s="29">
        <v>40438</v>
      </c>
      <c r="AC278" s="29">
        <v>42566</v>
      </c>
      <c r="AD278" s="28" t="s">
        <v>1439</v>
      </c>
    </row>
    <row r="279" spans="1:30" hidden="1" x14ac:dyDescent="0.3">
      <c r="A279" s="28">
        <v>278</v>
      </c>
      <c r="B279" s="28" t="s">
        <v>2641</v>
      </c>
      <c r="C279" s="28" t="s">
        <v>2640</v>
      </c>
      <c r="D279" s="28" t="s">
        <v>2639</v>
      </c>
      <c r="F279" s="28" t="s">
        <v>1529</v>
      </c>
      <c r="G279" s="28" t="s">
        <v>2638</v>
      </c>
      <c r="H279" s="28" t="s">
        <v>1035</v>
      </c>
      <c r="I279" s="28" t="s">
        <v>2637</v>
      </c>
      <c r="J279" s="28" t="s">
        <v>2636</v>
      </c>
      <c r="K279" s="28" t="s">
        <v>2635</v>
      </c>
      <c r="L279" s="28" t="s">
        <v>2634</v>
      </c>
      <c r="M279" s="28" t="s">
        <v>2633</v>
      </c>
      <c r="N279" s="28" t="s">
        <v>1166</v>
      </c>
      <c r="O279" s="28" t="s">
        <v>1165</v>
      </c>
      <c r="P279" s="28" t="s">
        <v>1028</v>
      </c>
      <c r="Q279" s="28" t="s">
        <v>1049</v>
      </c>
      <c r="R279" s="28" t="s">
        <v>1086</v>
      </c>
      <c r="S279" s="28">
        <v>0</v>
      </c>
      <c r="T279" s="28" t="s">
        <v>1025</v>
      </c>
      <c r="U279" s="28" t="s">
        <v>1024</v>
      </c>
      <c r="V279" s="28" t="s">
        <v>1163</v>
      </c>
      <c r="W279" s="28" t="s">
        <v>2632</v>
      </c>
      <c r="X279" s="28" t="s">
        <v>1379</v>
      </c>
      <c r="Y279" s="28" t="s">
        <v>2631</v>
      </c>
      <c r="Z279" s="28" t="s">
        <v>2631</v>
      </c>
      <c r="AA279" s="29">
        <v>41738</v>
      </c>
      <c r="AC279" s="29">
        <v>42935</v>
      </c>
    </row>
    <row r="280" spans="1:30" hidden="1" x14ac:dyDescent="0.3">
      <c r="A280" s="28">
        <v>279</v>
      </c>
      <c r="B280" s="28" t="s">
        <v>2630</v>
      </c>
      <c r="C280" s="28" t="s">
        <v>2629</v>
      </c>
      <c r="D280" s="28" t="s">
        <v>2628</v>
      </c>
      <c r="E280" s="28" t="s">
        <v>2627</v>
      </c>
      <c r="F280" s="28" t="s">
        <v>1157</v>
      </c>
      <c r="G280" s="28" t="s">
        <v>2626</v>
      </c>
      <c r="H280" s="28" t="s">
        <v>1035</v>
      </c>
      <c r="I280" s="28" t="s">
        <v>2625</v>
      </c>
      <c r="K280" s="28" t="s">
        <v>2624</v>
      </c>
      <c r="L280" s="28" t="s">
        <v>2623</v>
      </c>
      <c r="N280" s="28" t="s">
        <v>2622</v>
      </c>
      <c r="O280" s="28" t="s">
        <v>2621</v>
      </c>
      <c r="P280" s="28" t="s">
        <v>1028</v>
      </c>
      <c r="Q280" s="28" t="s">
        <v>1049</v>
      </c>
      <c r="S280" s="28">
        <v>2522</v>
      </c>
      <c r="T280" s="28" t="s">
        <v>1025</v>
      </c>
      <c r="U280" s="28" t="s">
        <v>1076</v>
      </c>
      <c r="V280" s="28" t="s">
        <v>1075</v>
      </c>
      <c r="W280" s="28" t="s">
        <v>2620</v>
      </c>
      <c r="X280" s="29">
        <v>43747</v>
      </c>
      <c r="Y280" s="29">
        <v>45657</v>
      </c>
      <c r="Z280" s="29">
        <v>45838</v>
      </c>
      <c r="AA280" s="29">
        <v>43784</v>
      </c>
      <c r="AC280" s="29">
        <v>45035</v>
      </c>
      <c r="AD280" s="28" t="s">
        <v>2619</v>
      </c>
    </row>
    <row r="281" spans="1:30" hidden="1" x14ac:dyDescent="0.3">
      <c r="A281" s="28">
        <v>280</v>
      </c>
      <c r="B281" s="28" t="s">
        <v>2618</v>
      </c>
      <c r="C281" s="28" t="s">
        <v>2617</v>
      </c>
      <c r="D281" s="28" t="s">
        <v>2616</v>
      </c>
      <c r="F281" s="28" t="s">
        <v>1118</v>
      </c>
      <c r="G281" s="28" t="s">
        <v>2615</v>
      </c>
      <c r="H281" s="28" t="s">
        <v>1035</v>
      </c>
      <c r="I281" s="28" t="s">
        <v>2494</v>
      </c>
      <c r="J281" s="28" t="s">
        <v>2614</v>
      </c>
      <c r="K281" s="28" t="s">
        <v>2613</v>
      </c>
      <c r="L281" s="28" t="s">
        <v>2612</v>
      </c>
      <c r="N281" s="28" t="s">
        <v>2611</v>
      </c>
      <c r="P281" s="28" t="s">
        <v>1028</v>
      </c>
      <c r="Q281" s="28" t="s">
        <v>1049</v>
      </c>
      <c r="R281" s="28" t="s">
        <v>1164</v>
      </c>
      <c r="S281" s="28">
        <v>35</v>
      </c>
      <c r="T281" s="28" t="s">
        <v>1025</v>
      </c>
      <c r="U281" s="28" t="s">
        <v>1024</v>
      </c>
      <c r="V281" s="28" t="s">
        <v>1023</v>
      </c>
      <c r="W281" s="28" t="s">
        <v>2610</v>
      </c>
      <c r="X281" s="28" t="s">
        <v>2609</v>
      </c>
      <c r="Y281" s="28" t="s">
        <v>2608</v>
      </c>
      <c r="Z281" s="28" t="s">
        <v>2607</v>
      </c>
      <c r="AA281" s="29">
        <v>40239</v>
      </c>
      <c r="AC281" s="29">
        <v>44307</v>
      </c>
      <c r="AD281" s="28" t="s">
        <v>2606</v>
      </c>
    </row>
    <row r="282" spans="1:30" hidden="1" x14ac:dyDescent="0.3">
      <c r="A282" s="28">
        <v>281</v>
      </c>
      <c r="B282" s="28" t="s">
        <v>2605</v>
      </c>
      <c r="C282" s="28" t="s">
        <v>2604</v>
      </c>
      <c r="D282" s="28" t="s">
        <v>2603</v>
      </c>
      <c r="E282" s="28" t="s">
        <v>2594</v>
      </c>
      <c r="F282" s="28" t="s">
        <v>1094</v>
      </c>
      <c r="G282" s="28" t="s">
        <v>2602</v>
      </c>
      <c r="H282" s="28" t="s">
        <v>1035</v>
      </c>
      <c r="I282" s="28" t="s">
        <v>2601</v>
      </c>
      <c r="J282" s="28" t="s">
        <v>2600</v>
      </c>
      <c r="K282" s="28" t="s">
        <v>2599</v>
      </c>
      <c r="L282" s="28" t="s">
        <v>2598</v>
      </c>
      <c r="M282" s="28" t="s">
        <v>2597</v>
      </c>
      <c r="N282" s="28" t="s">
        <v>2596</v>
      </c>
      <c r="O282" s="28" t="s">
        <v>2595</v>
      </c>
      <c r="P282" s="28" t="s">
        <v>1028</v>
      </c>
      <c r="Q282" s="28" t="s">
        <v>1049</v>
      </c>
      <c r="S282" s="28">
        <v>900</v>
      </c>
      <c r="T282" s="28" t="s">
        <v>1025</v>
      </c>
      <c r="U282" s="28" t="s">
        <v>1076</v>
      </c>
      <c r="V282" s="28" t="s">
        <v>1075</v>
      </c>
      <c r="W282" s="28" t="s">
        <v>2594</v>
      </c>
      <c r="X282" s="28" t="s">
        <v>1822</v>
      </c>
      <c r="Y282" s="28" t="s">
        <v>2593</v>
      </c>
      <c r="Z282" s="28" t="s">
        <v>1137</v>
      </c>
      <c r="AA282" s="29">
        <v>45664</v>
      </c>
      <c r="AC282" s="29">
        <v>45664</v>
      </c>
    </row>
    <row r="283" spans="1:30" hidden="1" x14ac:dyDescent="0.3">
      <c r="A283" s="28">
        <v>282</v>
      </c>
      <c r="B283" s="28" t="s">
        <v>2592</v>
      </c>
      <c r="C283" s="28" t="s">
        <v>2591</v>
      </c>
      <c r="D283" s="28" t="s">
        <v>2590</v>
      </c>
      <c r="F283" s="28" t="s">
        <v>1145</v>
      </c>
      <c r="G283" s="28" t="s">
        <v>2589</v>
      </c>
      <c r="H283" s="28" t="s">
        <v>1035</v>
      </c>
      <c r="I283" s="28" t="s">
        <v>2588</v>
      </c>
      <c r="J283" s="28" t="s">
        <v>2587</v>
      </c>
      <c r="K283" s="28" t="s">
        <v>2586</v>
      </c>
      <c r="L283" s="28" t="s">
        <v>2585</v>
      </c>
      <c r="N283" s="28" t="s">
        <v>1536</v>
      </c>
      <c r="O283" s="28" t="s">
        <v>2584</v>
      </c>
      <c r="P283" s="28" t="s">
        <v>1028</v>
      </c>
      <c r="Q283" s="28" t="s">
        <v>1049</v>
      </c>
      <c r="R283" s="28" t="s">
        <v>1048</v>
      </c>
      <c r="S283" s="28">
        <v>55</v>
      </c>
      <c r="T283" s="28" t="s">
        <v>1025</v>
      </c>
      <c r="U283" s="28" t="s">
        <v>1024</v>
      </c>
      <c r="V283" s="28" t="s">
        <v>1163</v>
      </c>
      <c r="W283" s="28" t="s">
        <v>2583</v>
      </c>
      <c r="X283" s="29">
        <v>43138</v>
      </c>
      <c r="Y283" s="29">
        <v>44466</v>
      </c>
      <c r="Z283" s="29">
        <v>46234</v>
      </c>
      <c r="AA283" s="29">
        <v>42969</v>
      </c>
      <c r="AC283" s="29">
        <v>45996</v>
      </c>
      <c r="AD283" s="28" t="s">
        <v>2582</v>
      </c>
    </row>
    <row r="284" spans="1:30" hidden="1" x14ac:dyDescent="0.3">
      <c r="A284" s="28">
        <v>283</v>
      </c>
      <c r="B284" s="28" t="s">
        <v>2581</v>
      </c>
      <c r="C284" s="28" t="s">
        <v>2580</v>
      </c>
      <c r="D284" s="28" t="s">
        <v>2579</v>
      </c>
      <c r="F284" s="28" t="s">
        <v>1037</v>
      </c>
      <c r="G284" s="28" t="s">
        <v>2578</v>
      </c>
      <c r="H284" s="28" t="s">
        <v>1035</v>
      </c>
      <c r="I284" s="28" t="s">
        <v>2577</v>
      </c>
      <c r="J284" s="28" t="s">
        <v>2576</v>
      </c>
      <c r="K284" s="28" t="s">
        <v>2575</v>
      </c>
      <c r="L284" s="28" t="s">
        <v>2574</v>
      </c>
      <c r="M284" s="28" t="s">
        <v>2573</v>
      </c>
      <c r="N284" s="28" t="s">
        <v>2572</v>
      </c>
      <c r="P284" s="28" t="s">
        <v>1028</v>
      </c>
      <c r="Q284" s="28" t="s">
        <v>1049</v>
      </c>
      <c r="R284" s="28" t="s">
        <v>1048</v>
      </c>
      <c r="S284" s="28">
        <v>58</v>
      </c>
      <c r="T284" s="28" t="s">
        <v>1047</v>
      </c>
      <c r="U284" s="28" t="s">
        <v>1024</v>
      </c>
      <c r="V284" s="28" t="s">
        <v>1163</v>
      </c>
      <c r="W284" s="28" t="s">
        <v>2571</v>
      </c>
      <c r="X284" s="29">
        <v>45300</v>
      </c>
      <c r="Y284" s="28" t="s">
        <v>2205</v>
      </c>
      <c r="Z284" s="28" t="s">
        <v>2570</v>
      </c>
      <c r="AA284" s="29">
        <v>45348</v>
      </c>
      <c r="AC284" s="29">
        <v>45740</v>
      </c>
      <c r="AD284" s="28" t="s">
        <v>2569</v>
      </c>
    </row>
    <row r="285" spans="1:30" hidden="1" x14ac:dyDescent="0.3">
      <c r="A285" s="28">
        <v>284</v>
      </c>
      <c r="B285" s="28" t="s">
        <v>2568</v>
      </c>
      <c r="C285" s="28" t="s">
        <v>2567</v>
      </c>
      <c r="D285" s="28" t="s">
        <v>2566</v>
      </c>
      <c r="E285" s="28" t="s">
        <v>2565</v>
      </c>
      <c r="F285" s="28" t="s">
        <v>1037</v>
      </c>
      <c r="G285" s="28" t="s">
        <v>2564</v>
      </c>
      <c r="H285" s="28" t="s">
        <v>1035</v>
      </c>
      <c r="I285" s="28" t="s">
        <v>2563</v>
      </c>
      <c r="J285" s="28" t="s">
        <v>2562</v>
      </c>
      <c r="K285" s="28" t="s">
        <v>2561</v>
      </c>
      <c r="L285" s="28" t="s">
        <v>2560</v>
      </c>
      <c r="N285" s="28" t="s">
        <v>2559</v>
      </c>
      <c r="O285" s="28" t="s">
        <v>2558</v>
      </c>
      <c r="P285" s="28" t="s">
        <v>1028</v>
      </c>
      <c r="Q285" s="28" t="s">
        <v>1049</v>
      </c>
      <c r="R285" s="28" t="s">
        <v>1973</v>
      </c>
      <c r="S285" s="28">
        <v>100</v>
      </c>
      <c r="T285" s="28" t="s">
        <v>1025</v>
      </c>
      <c r="U285" s="28" t="s">
        <v>1024</v>
      </c>
      <c r="V285" s="28" t="s">
        <v>1046</v>
      </c>
      <c r="W285" s="28" t="s">
        <v>2557</v>
      </c>
      <c r="X285" s="29">
        <v>45302</v>
      </c>
      <c r="Y285" s="29">
        <v>46022</v>
      </c>
      <c r="Z285" s="29">
        <v>46387</v>
      </c>
      <c r="AA285" s="29">
        <v>45412</v>
      </c>
      <c r="AC285" s="29">
        <v>45412</v>
      </c>
      <c r="AD285" s="28" t="s">
        <v>2556</v>
      </c>
    </row>
    <row r="286" spans="1:30" hidden="1" x14ac:dyDescent="0.3">
      <c r="A286" s="28">
        <v>285</v>
      </c>
      <c r="B286" s="28" t="s">
        <v>2555</v>
      </c>
      <c r="C286" s="28" t="s">
        <v>2554</v>
      </c>
      <c r="D286" s="28" t="s">
        <v>2553</v>
      </c>
      <c r="F286" s="28" t="s">
        <v>1094</v>
      </c>
      <c r="G286" s="28" t="s">
        <v>2552</v>
      </c>
      <c r="H286" s="28" t="s">
        <v>1035</v>
      </c>
      <c r="I286" s="28" t="s">
        <v>2411</v>
      </c>
      <c r="K286" s="28" t="s">
        <v>2551</v>
      </c>
      <c r="N286" s="28" t="s">
        <v>2057</v>
      </c>
      <c r="O286" s="28" t="s">
        <v>2550</v>
      </c>
      <c r="P286" s="28" t="s">
        <v>1028</v>
      </c>
      <c r="Q286" s="28" t="s">
        <v>1027</v>
      </c>
      <c r="S286" s="28">
        <v>3000</v>
      </c>
      <c r="T286" s="28" t="s">
        <v>1025</v>
      </c>
      <c r="U286" s="28" t="s">
        <v>1076</v>
      </c>
      <c r="V286" s="28" t="s">
        <v>1075</v>
      </c>
      <c r="W286" s="28" t="s">
        <v>2549</v>
      </c>
      <c r="X286" s="29">
        <v>45505</v>
      </c>
      <c r="Y286" s="29">
        <v>46388</v>
      </c>
      <c r="Z286" s="29">
        <v>46752</v>
      </c>
      <c r="AA286" s="29">
        <v>45484</v>
      </c>
      <c r="AC286" s="29">
        <v>45489</v>
      </c>
      <c r="AD286" s="28" t="s">
        <v>2548</v>
      </c>
    </row>
    <row r="287" spans="1:30" hidden="1" x14ac:dyDescent="0.3">
      <c r="A287" s="28">
        <v>286</v>
      </c>
      <c r="B287" s="28" t="s">
        <v>2547</v>
      </c>
      <c r="C287" s="28" t="s">
        <v>2546</v>
      </c>
      <c r="D287" s="28" t="s">
        <v>2545</v>
      </c>
      <c r="E287" s="28" t="s">
        <v>2544</v>
      </c>
      <c r="F287" s="28" t="s">
        <v>1157</v>
      </c>
      <c r="G287" s="28" t="s">
        <v>2543</v>
      </c>
      <c r="H287" s="28" t="s">
        <v>1035</v>
      </c>
      <c r="I287" s="28" t="s">
        <v>2542</v>
      </c>
      <c r="J287" s="28" t="s">
        <v>2541</v>
      </c>
      <c r="K287" s="28" t="s">
        <v>2540</v>
      </c>
      <c r="L287" s="28" t="s">
        <v>2539</v>
      </c>
      <c r="N287" s="28" t="s">
        <v>2538</v>
      </c>
      <c r="P287" s="28" t="s">
        <v>1028</v>
      </c>
      <c r="Q287" s="28" t="s">
        <v>1049</v>
      </c>
      <c r="R287" s="28" t="s">
        <v>1164</v>
      </c>
      <c r="S287" s="28">
        <v>30</v>
      </c>
      <c r="T287" s="28" t="s">
        <v>1047</v>
      </c>
      <c r="U287" s="28" t="s">
        <v>1024</v>
      </c>
      <c r="V287" s="28" t="s">
        <v>1163</v>
      </c>
      <c r="W287" s="28" t="s">
        <v>2537</v>
      </c>
      <c r="X287" s="29">
        <v>42856</v>
      </c>
      <c r="Y287" s="29">
        <v>43889</v>
      </c>
      <c r="Z287" s="29">
        <v>44196</v>
      </c>
      <c r="AA287" s="29">
        <v>42879</v>
      </c>
      <c r="AC287" s="29">
        <v>43707</v>
      </c>
      <c r="AD287" s="28" t="s">
        <v>2536</v>
      </c>
    </row>
    <row r="288" spans="1:30" hidden="1" x14ac:dyDescent="0.3">
      <c r="A288" s="28">
        <v>287</v>
      </c>
      <c r="B288" s="28" t="s">
        <v>2535</v>
      </c>
      <c r="C288" s="28" t="s">
        <v>2534</v>
      </c>
      <c r="D288" s="28" t="s">
        <v>2533</v>
      </c>
      <c r="F288" s="28" t="s">
        <v>1145</v>
      </c>
      <c r="G288" s="28" t="s">
        <v>2532</v>
      </c>
      <c r="H288" s="28" t="s">
        <v>1035</v>
      </c>
      <c r="I288" s="28" t="s">
        <v>2531</v>
      </c>
      <c r="J288" s="28" t="s">
        <v>2530</v>
      </c>
      <c r="K288" s="28" t="s">
        <v>2529</v>
      </c>
      <c r="L288" s="28" t="s">
        <v>2528</v>
      </c>
      <c r="M288" s="28" t="s">
        <v>2527</v>
      </c>
      <c r="N288" s="28" t="s">
        <v>1442</v>
      </c>
      <c r="O288" s="28" t="s">
        <v>1165</v>
      </c>
      <c r="P288" s="28" t="s">
        <v>1028</v>
      </c>
      <c r="Q288" s="28" t="s">
        <v>1049</v>
      </c>
      <c r="R288" s="28" t="s">
        <v>1086</v>
      </c>
      <c r="S288" s="28">
        <v>133</v>
      </c>
      <c r="T288" s="28" t="s">
        <v>1025</v>
      </c>
      <c r="U288" s="28" t="s">
        <v>1024</v>
      </c>
      <c r="V288" s="28" t="s">
        <v>1163</v>
      </c>
      <c r="W288" s="28" t="s">
        <v>2526</v>
      </c>
      <c r="X288" s="29">
        <v>42797</v>
      </c>
      <c r="Y288" s="29">
        <v>46660</v>
      </c>
      <c r="Z288" s="29">
        <v>46660</v>
      </c>
      <c r="AA288" s="29">
        <v>42802</v>
      </c>
      <c r="AC288" s="29">
        <v>46086</v>
      </c>
      <c r="AD288" s="28" t="s">
        <v>1439</v>
      </c>
    </row>
    <row r="289" spans="1:30" hidden="1" x14ac:dyDescent="0.3">
      <c r="A289" s="28">
        <v>288</v>
      </c>
      <c r="B289" s="28" t="s">
        <v>2525</v>
      </c>
      <c r="C289" s="28" t="s">
        <v>2524</v>
      </c>
      <c r="D289" s="28" t="s">
        <v>2523</v>
      </c>
      <c r="F289" s="28" t="s">
        <v>1037</v>
      </c>
      <c r="G289" s="28" t="s">
        <v>2522</v>
      </c>
      <c r="H289" s="28" t="s">
        <v>1035</v>
      </c>
      <c r="I289" s="28" t="s">
        <v>2521</v>
      </c>
      <c r="J289" s="28" t="s">
        <v>2520</v>
      </c>
      <c r="K289" s="28" t="s">
        <v>2519</v>
      </c>
      <c r="L289" s="28" t="s">
        <v>2518</v>
      </c>
      <c r="N289" s="28" t="s">
        <v>2517</v>
      </c>
      <c r="P289" s="28" t="s">
        <v>1028</v>
      </c>
      <c r="Q289" s="28" t="s">
        <v>1049</v>
      </c>
      <c r="R289" s="28" t="s">
        <v>1086</v>
      </c>
      <c r="S289" s="28">
        <v>67</v>
      </c>
      <c r="T289" s="28" t="s">
        <v>1025</v>
      </c>
      <c r="U289" s="28" t="s">
        <v>1024</v>
      </c>
      <c r="V289" s="28" t="s">
        <v>1163</v>
      </c>
      <c r="W289" s="28" t="s">
        <v>2516</v>
      </c>
      <c r="X289" s="29">
        <v>44006</v>
      </c>
      <c r="Y289" s="29">
        <v>46387</v>
      </c>
      <c r="Z289" s="29">
        <v>46387</v>
      </c>
      <c r="AA289" s="29">
        <v>43741</v>
      </c>
      <c r="AC289" s="29">
        <v>46064</v>
      </c>
      <c r="AD289" s="28" t="s">
        <v>2515</v>
      </c>
    </row>
    <row r="290" spans="1:30" hidden="1" x14ac:dyDescent="0.3">
      <c r="A290" s="28">
        <v>289</v>
      </c>
      <c r="B290" s="28" t="s">
        <v>2514</v>
      </c>
      <c r="C290" s="28" t="s">
        <v>2513</v>
      </c>
      <c r="D290" s="28" t="s">
        <v>2512</v>
      </c>
      <c r="E290" s="28" t="s">
        <v>2511</v>
      </c>
      <c r="F290" s="28" t="s">
        <v>1037</v>
      </c>
      <c r="G290" s="28" t="s">
        <v>2510</v>
      </c>
      <c r="H290" s="28" t="s">
        <v>1035</v>
      </c>
      <c r="I290" s="28" t="s">
        <v>2509</v>
      </c>
      <c r="J290" s="28" t="s">
        <v>2508</v>
      </c>
      <c r="K290" s="28" t="s">
        <v>2507</v>
      </c>
      <c r="L290" s="28" t="s">
        <v>2506</v>
      </c>
      <c r="N290" s="28" t="s">
        <v>2505</v>
      </c>
      <c r="O290" s="28" t="s">
        <v>2504</v>
      </c>
      <c r="P290" s="28" t="s">
        <v>1028</v>
      </c>
      <c r="Q290" s="28" t="s">
        <v>1049</v>
      </c>
      <c r="S290" s="28">
        <v>300</v>
      </c>
      <c r="T290" s="28" t="s">
        <v>1025</v>
      </c>
      <c r="U290" s="28" t="s">
        <v>1076</v>
      </c>
      <c r="V290" s="28" t="s">
        <v>1075</v>
      </c>
      <c r="W290" s="28" t="s">
        <v>2503</v>
      </c>
      <c r="X290" s="29">
        <v>45962</v>
      </c>
      <c r="Y290" s="28" t="s">
        <v>2502</v>
      </c>
      <c r="Z290" s="28" t="s">
        <v>2501</v>
      </c>
      <c r="AA290" s="29">
        <v>45987</v>
      </c>
      <c r="AC290" s="29">
        <v>45987</v>
      </c>
      <c r="AD290" s="28" t="s">
        <v>2500</v>
      </c>
    </row>
    <row r="291" spans="1:30" hidden="1" x14ac:dyDescent="0.3">
      <c r="A291" s="28">
        <v>290</v>
      </c>
      <c r="B291" s="28" t="s">
        <v>2499</v>
      </c>
      <c r="C291" s="28" t="s">
        <v>2498</v>
      </c>
      <c r="D291" s="28" t="s">
        <v>2497</v>
      </c>
      <c r="E291" s="28" t="s">
        <v>2496</v>
      </c>
      <c r="F291" s="28" t="s">
        <v>1145</v>
      </c>
      <c r="G291" s="28" t="s">
        <v>2495</v>
      </c>
      <c r="H291" s="28" t="s">
        <v>1035</v>
      </c>
      <c r="I291" s="28" t="s">
        <v>2494</v>
      </c>
      <c r="J291" s="28" t="s">
        <v>2493</v>
      </c>
      <c r="K291" s="28" t="s">
        <v>2492</v>
      </c>
      <c r="L291" s="28" t="s">
        <v>2491</v>
      </c>
      <c r="N291" s="28" t="s">
        <v>2490</v>
      </c>
      <c r="P291" s="28" t="s">
        <v>1028</v>
      </c>
      <c r="Q291" s="28" t="s">
        <v>1049</v>
      </c>
      <c r="R291" s="28" t="s">
        <v>1086</v>
      </c>
      <c r="S291" s="28">
        <v>30</v>
      </c>
      <c r="T291" s="28" t="s">
        <v>1025</v>
      </c>
      <c r="U291" s="28" t="s">
        <v>1024</v>
      </c>
      <c r="V291" s="28" t="s">
        <v>2489</v>
      </c>
      <c r="W291" s="28" t="s">
        <v>2488</v>
      </c>
      <c r="X291" s="29">
        <v>45322</v>
      </c>
      <c r="Y291" s="28" t="s">
        <v>2487</v>
      </c>
      <c r="Z291" s="28" t="s">
        <v>2487</v>
      </c>
      <c r="AA291" s="29">
        <v>45040</v>
      </c>
      <c r="AC291" s="29">
        <v>45800</v>
      </c>
      <c r="AD291" s="28" t="s">
        <v>2486</v>
      </c>
    </row>
    <row r="292" spans="1:30" hidden="1" x14ac:dyDescent="0.3">
      <c r="A292" s="28">
        <v>291</v>
      </c>
      <c r="B292" s="28" t="s">
        <v>2485</v>
      </c>
      <c r="C292" s="28" t="s">
        <v>2484</v>
      </c>
      <c r="D292" s="28" t="s">
        <v>2483</v>
      </c>
      <c r="F292" s="28" t="s">
        <v>1145</v>
      </c>
      <c r="G292" s="28" t="s">
        <v>2482</v>
      </c>
      <c r="H292" s="28" t="s">
        <v>1035</v>
      </c>
      <c r="I292" s="28" t="s">
        <v>2151</v>
      </c>
      <c r="J292" s="28" t="s">
        <v>2481</v>
      </c>
      <c r="K292" s="28" t="s">
        <v>2480</v>
      </c>
      <c r="N292" s="28" t="s">
        <v>1442</v>
      </c>
      <c r="O292" s="28" t="s">
        <v>1165</v>
      </c>
      <c r="P292" s="28" t="s">
        <v>1028</v>
      </c>
      <c r="Q292" s="28" t="s">
        <v>1049</v>
      </c>
      <c r="R292" s="28" t="s">
        <v>1048</v>
      </c>
      <c r="S292" s="28">
        <v>19</v>
      </c>
      <c r="T292" s="28" t="s">
        <v>1025</v>
      </c>
      <c r="U292" s="28" t="s">
        <v>1024</v>
      </c>
      <c r="V292" s="28" t="s">
        <v>1163</v>
      </c>
      <c r="W292" s="28" t="s">
        <v>2479</v>
      </c>
      <c r="X292" s="29">
        <v>44855</v>
      </c>
      <c r="Y292" s="29">
        <v>46420</v>
      </c>
      <c r="Z292" s="29">
        <v>46420</v>
      </c>
      <c r="AA292" s="29">
        <v>44784</v>
      </c>
      <c r="AC292" s="29">
        <v>45944</v>
      </c>
      <c r="AD292" s="28" t="s">
        <v>1970</v>
      </c>
    </row>
    <row r="293" spans="1:30" hidden="1" x14ac:dyDescent="0.3">
      <c r="A293" s="28">
        <v>292</v>
      </c>
      <c r="B293" s="28" t="s">
        <v>2478</v>
      </c>
      <c r="C293" s="28" t="s">
        <v>2477</v>
      </c>
      <c r="D293" s="28" t="s">
        <v>2476</v>
      </c>
      <c r="F293" s="28" t="s">
        <v>1094</v>
      </c>
      <c r="G293" s="28" t="s">
        <v>2475</v>
      </c>
      <c r="H293" s="28" t="s">
        <v>1035</v>
      </c>
      <c r="I293" s="28" t="s">
        <v>2474</v>
      </c>
      <c r="J293" s="28" t="s">
        <v>2473</v>
      </c>
      <c r="K293" s="28" t="s">
        <v>2472</v>
      </c>
      <c r="L293" s="28" t="s">
        <v>2471</v>
      </c>
      <c r="N293" s="28" t="s">
        <v>2470</v>
      </c>
      <c r="P293" s="28" t="s">
        <v>1028</v>
      </c>
      <c r="Q293" s="28" t="s">
        <v>1049</v>
      </c>
      <c r="R293" s="28" t="s">
        <v>1086</v>
      </c>
      <c r="S293" s="28">
        <v>30</v>
      </c>
      <c r="T293" s="28" t="s">
        <v>1025</v>
      </c>
      <c r="U293" s="28" t="s">
        <v>1024</v>
      </c>
      <c r="V293" s="28" t="s">
        <v>1163</v>
      </c>
      <c r="W293" s="28" t="s">
        <v>2469</v>
      </c>
      <c r="X293" s="29">
        <v>45879</v>
      </c>
      <c r="Y293" s="29">
        <v>46244</v>
      </c>
      <c r="Z293" s="29">
        <v>46975</v>
      </c>
      <c r="AA293" s="29">
        <v>45876</v>
      </c>
      <c r="AC293" s="29">
        <v>45876</v>
      </c>
    </row>
    <row r="294" spans="1:30" hidden="1" x14ac:dyDescent="0.3">
      <c r="A294" s="28">
        <v>293</v>
      </c>
      <c r="B294" s="28" t="s">
        <v>2468</v>
      </c>
      <c r="C294" s="28" t="s">
        <v>2467</v>
      </c>
      <c r="D294" s="28" t="s">
        <v>2466</v>
      </c>
      <c r="E294" s="28" t="s">
        <v>2461</v>
      </c>
      <c r="F294" s="28" t="s">
        <v>1037</v>
      </c>
      <c r="G294" s="28" t="s">
        <v>2465</v>
      </c>
      <c r="H294" s="28" t="s">
        <v>1035</v>
      </c>
      <c r="I294" s="28" t="s">
        <v>2464</v>
      </c>
      <c r="K294" s="28" t="s">
        <v>2463</v>
      </c>
      <c r="N294" s="28" t="s">
        <v>2462</v>
      </c>
      <c r="P294" s="28" t="s">
        <v>1028</v>
      </c>
      <c r="Q294" s="28" t="s">
        <v>1049</v>
      </c>
      <c r="S294" s="28">
        <v>60</v>
      </c>
      <c r="T294" s="28" t="s">
        <v>1025</v>
      </c>
      <c r="U294" s="28" t="s">
        <v>1076</v>
      </c>
      <c r="V294" s="28" t="s">
        <v>1075</v>
      </c>
      <c r="W294" s="28" t="s">
        <v>2461</v>
      </c>
      <c r="X294" s="29">
        <v>45678</v>
      </c>
      <c r="Y294" s="28" t="s">
        <v>2206</v>
      </c>
      <c r="Z294" s="28" t="s">
        <v>2205</v>
      </c>
      <c r="AA294" s="29">
        <v>45774</v>
      </c>
      <c r="AC294" s="29">
        <v>45774</v>
      </c>
      <c r="AD294" s="28" t="s">
        <v>2460</v>
      </c>
    </row>
    <row r="295" spans="1:30" x14ac:dyDescent="0.3">
      <c r="A295" s="28">
        <v>294</v>
      </c>
      <c r="B295" s="28" t="s">
        <v>2459</v>
      </c>
      <c r="C295" s="28" t="s">
        <v>2458</v>
      </c>
      <c r="D295" s="28" t="s">
        <v>2457</v>
      </c>
      <c r="F295" s="28" t="s">
        <v>1118</v>
      </c>
      <c r="G295" s="28" t="s">
        <v>2456</v>
      </c>
      <c r="H295" s="28" t="s">
        <v>1170</v>
      </c>
      <c r="I295" s="28" t="s">
        <v>1686</v>
      </c>
      <c r="J295" s="28" t="s">
        <v>2455</v>
      </c>
      <c r="K295" s="28" t="s">
        <v>2454</v>
      </c>
      <c r="N295" s="28" t="s">
        <v>1696</v>
      </c>
      <c r="O295" s="28" t="s">
        <v>1165</v>
      </c>
      <c r="P295" s="28" t="s">
        <v>1028</v>
      </c>
      <c r="Q295" s="28" t="s">
        <v>1049</v>
      </c>
      <c r="R295" s="28" t="s">
        <v>1086</v>
      </c>
      <c r="S295" s="28">
        <v>47</v>
      </c>
      <c r="T295" s="28" t="s">
        <v>1025</v>
      </c>
      <c r="U295" s="28" t="s">
        <v>1024</v>
      </c>
      <c r="V295" s="28" t="s">
        <v>1163</v>
      </c>
      <c r="W295" s="28" t="s">
        <v>2453</v>
      </c>
      <c r="X295" s="28" t="s">
        <v>1657</v>
      </c>
      <c r="Y295" s="28" t="s">
        <v>2452</v>
      </c>
      <c r="Z295" s="28" t="s">
        <v>2254</v>
      </c>
      <c r="AA295" s="29">
        <v>39274</v>
      </c>
      <c r="AB295" s="29">
        <v>42662</v>
      </c>
      <c r="AC295" s="29">
        <v>42662</v>
      </c>
      <c r="AD295" s="28" t="s">
        <v>2066</v>
      </c>
    </row>
    <row r="296" spans="1:30" hidden="1" x14ac:dyDescent="0.3">
      <c r="A296" s="28">
        <v>295</v>
      </c>
      <c r="B296" s="28" t="s">
        <v>2451</v>
      </c>
      <c r="C296" s="28" t="s">
        <v>2450</v>
      </c>
      <c r="D296" s="28" t="s">
        <v>2449</v>
      </c>
      <c r="F296" s="28" t="s">
        <v>1118</v>
      </c>
      <c r="G296" s="28" t="s">
        <v>2448</v>
      </c>
      <c r="H296" s="28" t="s">
        <v>1035</v>
      </c>
      <c r="I296" s="28" t="s">
        <v>2447</v>
      </c>
      <c r="J296" s="28" t="s">
        <v>2446</v>
      </c>
      <c r="K296" s="28" t="s">
        <v>2445</v>
      </c>
      <c r="L296" s="28" t="s">
        <v>2444</v>
      </c>
      <c r="N296" s="28" t="s">
        <v>2443</v>
      </c>
      <c r="P296" s="28" t="s">
        <v>1028</v>
      </c>
      <c r="Q296" s="28" t="s">
        <v>1049</v>
      </c>
      <c r="R296" s="28" t="s">
        <v>1048</v>
      </c>
      <c r="S296" s="28">
        <v>10</v>
      </c>
      <c r="T296" s="28" t="s">
        <v>1025</v>
      </c>
      <c r="U296" s="28" t="s">
        <v>1024</v>
      </c>
      <c r="V296" s="28" t="s">
        <v>1150</v>
      </c>
      <c r="W296" s="28" t="s">
        <v>2442</v>
      </c>
      <c r="X296" s="29">
        <v>43468</v>
      </c>
      <c r="Y296" s="29">
        <v>43787</v>
      </c>
      <c r="Z296" s="29">
        <v>43787</v>
      </c>
      <c r="AA296" s="29">
        <v>43465</v>
      </c>
      <c r="AC296" s="29">
        <v>44154</v>
      </c>
      <c r="AD296" s="28" t="s">
        <v>2441</v>
      </c>
    </row>
    <row r="297" spans="1:30" hidden="1" x14ac:dyDescent="0.3">
      <c r="A297" s="28">
        <v>296</v>
      </c>
      <c r="B297" s="28" t="s">
        <v>2440</v>
      </c>
      <c r="C297" s="28" t="s">
        <v>2439</v>
      </c>
      <c r="D297" s="28" t="s">
        <v>2438</v>
      </c>
      <c r="F297" s="28" t="s">
        <v>1094</v>
      </c>
      <c r="G297" s="28" t="s">
        <v>2437</v>
      </c>
      <c r="H297" s="28" t="s">
        <v>1035</v>
      </c>
      <c r="I297" s="28" t="s">
        <v>2436</v>
      </c>
      <c r="K297" s="28" t="s">
        <v>2435</v>
      </c>
      <c r="L297" s="28" t="s">
        <v>2434</v>
      </c>
      <c r="N297" s="28" t="s">
        <v>2433</v>
      </c>
      <c r="O297" s="28" t="s">
        <v>2432</v>
      </c>
      <c r="P297" s="28" t="s">
        <v>1028</v>
      </c>
      <c r="Q297" s="28" t="s">
        <v>1049</v>
      </c>
      <c r="S297" s="28">
        <v>185</v>
      </c>
      <c r="T297" s="28" t="s">
        <v>1025</v>
      </c>
      <c r="U297" s="28" t="s">
        <v>1076</v>
      </c>
      <c r="V297" s="28" t="s">
        <v>1075</v>
      </c>
      <c r="W297" s="28" t="s">
        <v>2431</v>
      </c>
      <c r="X297" s="29">
        <v>46174</v>
      </c>
      <c r="Y297" s="28" t="s">
        <v>2430</v>
      </c>
      <c r="Z297" s="28" t="s">
        <v>2429</v>
      </c>
      <c r="AA297" s="29">
        <v>45562</v>
      </c>
      <c r="AC297" s="29">
        <v>46064</v>
      </c>
    </row>
    <row r="298" spans="1:30" hidden="1" x14ac:dyDescent="0.3">
      <c r="A298" s="28">
        <v>297</v>
      </c>
      <c r="B298" s="28" t="s">
        <v>2428</v>
      </c>
      <c r="C298" s="28" t="s">
        <v>2427</v>
      </c>
      <c r="D298" s="28" t="s">
        <v>2426</v>
      </c>
      <c r="E298" s="28" t="s">
        <v>2425</v>
      </c>
      <c r="F298" s="28" t="s">
        <v>1037</v>
      </c>
      <c r="G298" s="28" t="s">
        <v>2424</v>
      </c>
      <c r="H298" s="28" t="s">
        <v>1035</v>
      </c>
      <c r="I298" s="28" t="s">
        <v>2423</v>
      </c>
      <c r="J298" s="28" t="s">
        <v>2422</v>
      </c>
      <c r="K298" s="28" t="s">
        <v>2421</v>
      </c>
      <c r="L298" s="28" t="s">
        <v>2420</v>
      </c>
      <c r="N298" s="28" t="s">
        <v>2419</v>
      </c>
      <c r="O298" s="28" t="s">
        <v>2418</v>
      </c>
      <c r="P298" s="28" t="s">
        <v>1028</v>
      </c>
      <c r="Q298" s="28" t="s">
        <v>1049</v>
      </c>
      <c r="S298" s="28">
        <v>400</v>
      </c>
      <c r="T298" s="28" t="s">
        <v>1025</v>
      </c>
      <c r="U298" s="28" t="s">
        <v>1076</v>
      </c>
      <c r="V298" s="28" t="s">
        <v>1075</v>
      </c>
      <c r="W298" s="28" t="s">
        <v>2417</v>
      </c>
      <c r="X298" s="29">
        <v>44738</v>
      </c>
      <c r="Y298" s="29">
        <v>46904</v>
      </c>
      <c r="Z298" s="29">
        <v>46965</v>
      </c>
      <c r="AA298" s="29">
        <v>44799</v>
      </c>
      <c r="AC298" s="29">
        <v>45685</v>
      </c>
      <c r="AD298" s="28" t="s">
        <v>2416</v>
      </c>
    </row>
    <row r="299" spans="1:30" hidden="1" x14ac:dyDescent="0.3">
      <c r="A299" s="28">
        <v>298</v>
      </c>
      <c r="B299" s="28" t="s">
        <v>2415</v>
      </c>
      <c r="C299" s="28" t="s">
        <v>2414</v>
      </c>
      <c r="D299" s="28" t="s">
        <v>2413</v>
      </c>
      <c r="F299" s="28" t="s">
        <v>1118</v>
      </c>
      <c r="G299" s="28" t="s">
        <v>2412</v>
      </c>
      <c r="H299" s="28" t="s">
        <v>1035</v>
      </c>
      <c r="I299" s="28" t="s">
        <v>2411</v>
      </c>
      <c r="J299" s="28" t="s">
        <v>2410</v>
      </c>
      <c r="K299" s="28" t="s">
        <v>2409</v>
      </c>
      <c r="N299" s="28" t="s">
        <v>2408</v>
      </c>
      <c r="O299" s="28" t="s">
        <v>2407</v>
      </c>
      <c r="P299" s="28" t="s">
        <v>1028</v>
      </c>
      <c r="Q299" s="28" t="s">
        <v>1049</v>
      </c>
      <c r="S299" s="28">
        <v>226</v>
      </c>
      <c r="T299" s="28" t="s">
        <v>1025</v>
      </c>
      <c r="U299" s="28" t="s">
        <v>1076</v>
      </c>
      <c r="V299" s="28" t="s">
        <v>1075</v>
      </c>
      <c r="W299" s="28" t="s">
        <v>2406</v>
      </c>
      <c r="X299" s="29">
        <v>43173</v>
      </c>
      <c r="Y299" s="29">
        <v>44046</v>
      </c>
      <c r="Z299" s="29">
        <v>44452</v>
      </c>
      <c r="AA299" s="29">
        <v>44775</v>
      </c>
      <c r="AC299" s="29">
        <v>44775</v>
      </c>
      <c r="AD299" s="28" t="s">
        <v>2405</v>
      </c>
    </row>
    <row r="300" spans="1:30" hidden="1" x14ac:dyDescent="0.3">
      <c r="A300" s="28">
        <v>299</v>
      </c>
      <c r="B300" s="28" t="s">
        <v>2404</v>
      </c>
      <c r="C300" s="28" t="s">
        <v>2403</v>
      </c>
      <c r="D300" s="28" t="s">
        <v>2402</v>
      </c>
      <c r="F300" s="28" t="s">
        <v>1037</v>
      </c>
      <c r="G300" s="28" t="s">
        <v>2401</v>
      </c>
      <c r="H300" s="28" t="s">
        <v>1035</v>
      </c>
      <c r="I300" s="28" t="s">
        <v>2400</v>
      </c>
      <c r="J300" s="28" t="s">
        <v>2399</v>
      </c>
      <c r="K300" s="28" t="s">
        <v>2398</v>
      </c>
      <c r="L300" s="28" t="s">
        <v>2397</v>
      </c>
      <c r="N300" s="28" t="s">
        <v>1983</v>
      </c>
      <c r="O300" s="28" t="s">
        <v>1165</v>
      </c>
      <c r="P300" s="28" t="s">
        <v>1028</v>
      </c>
      <c r="Q300" s="28" t="s">
        <v>1049</v>
      </c>
      <c r="R300" s="28" t="s">
        <v>1086</v>
      </c>
      <c r="S300" s="28">
        <v>25</v>
      </c>
      <c r="T300" s="28" t="s">
        <v>1025</v>
      </c>
      <c r="U300" s="28" t="s">
        <v>1024</v>
      </c>
      <c r="V300" s="28" t="s">
        <v>1163</v>
      </c>
      <c r="W300" s="28" t="s">
        <v>2396</v>
      </c>
      <c r="X300" s="29">
        <v>45632</v>
      </c>
      <c r="Y300" s="29">
        <v>47458</v>
      </c>
      <c r="Z300" s="29">
        <v>47458</v>
      </c>
      <c r="AA300" s="29">
        <v>45406</v>
      </c>
      <c r="AC300" s="29">
        <v>46052</v>
      </c>
      <c r="AD300" s="28" t="s">
        <v>2395</v>
      </c>
    </row>
    <row r="301" spans="1:30" hidden="1" x14ac:dyDescent="0.3">
      <c r="A301" s="28">
        <v>300</v>
      </c>
      <c r="B301" s="28" t="s">
        <v>2394</v>
      </c>
      <c r="C301" s="28" t="s">
        <v>2393</v>
      </c>
      <c r="D301" s="28" t="s">
        <v>2392</v>
      </c>
      <c r="F301" s="28" t="s">
        <v>1118</v>
      </c>
      <c r="G301" s="28" t="s">
        <v>2391</v>
      </c>
      <c r="H301" s="28" t="s">
        <v>1035</v>
      </c>
      <c r="I301" s="28" t="s">
        <v>1686</v>
      </c>
      <c r="J301" s="28" t="s">
        <v>2390</v>
      </c>
      <c r="K301" s="28" t="s">
        <v>2389</v>
      </c>
      <c r="L301" s="28" t="s">
        <v>2388</v>
      </c>
      <c r="M301" s="28" t="s">
        <v>2387</v>
      </c>
      <c r="N301" s="28" t="s">
        <v>2386</v>
      </c>
      <c r="P301" s="28" t="s">
        <v>1028</v>
      </c>
      <c r="Q301" s="28" t="s">
        <v>1049</v>
      </c>
      <c r="R301" s="28" t="s">
        <v>1125</v>
      </c>
      <c r="S301" s="28">
        <v>20</v>
      </c>
      <c r="T301" s="28" t="s">
        <v>1025</v>
      </c>
      <c r="U301" s="28" t="s">
        <v>1024</v>
      </c>
      <c r="V301" s="28" t="s">
        <v>2385</v>
      </c>
      <c r="W301" s="28" t="s">
        <v>2384</v>
      </c>
      <c r="X301" s="29">
        <v>42005</v>
      </c>
      <c r="Y301" s="29">
        <v>44166</v>
      </c>
      <c r="Z301" s="29">
        <v>44317</v>
      </c>
      <c r="AA301" s="29">
        <v>42026</v>
      </c>
      <c r="AC301" s="29">
        <v>44444</v>
      </c>
      <c r="AD301" s="28" t="s">
        <v>2383</v>
      </c>
    </row>
    <row r="302" spans="1:30" hidden="1" x14ac:dyDescent="0.3">
      <c r="A302" s="28">
        <v>301</v>
      </c>
      <c r="B302" s="28" t="s">
        <v>2382</v>
      </c>
      <c r="C302" s="28" t="s">
        <v>2381</v>
      </c>
      <c r="D302" s="28" t="s">
        <v>2380</v>
      </c>
      <c r="F302" s="28" t="s">
        <v>1118</v>
      </c>
      <c r="G302" s="28" t="s">
        <v>2379</v>
      </c>
      <c r="H302" s="28" t="s">
        <v>1035</v>
      </c>
      <c r="I302" s="28" t="s">
        <v>2378</v>
      </c>
      <c r="J302" s="28" t="s">
        <v>2377</v>
      </c>
      <c r="K302" s="28" t="s">
        <v>2376</v>
      </c>
      <c r="L302" s="28" t="s">
        <v>2375</v>
      </c>
      <c r="N302" s="28" t="s">
        <v>2374</v>
      </c>
      <c r="P302" s="28" t="s">
        <v>1028</v>
      </c>
      <c r="Q302" s="28" t="s">
        <v>1049</v>
      </c>
      <c r="R302" s="28" t="s">
        <v>1164</v>
      </c>
      <c r="S302" s="28">
        <v>157</v>
      </c>
      <c r="T302" s="28" t="s">
        <v>1047</v>
      </c>
      <c r="U302" s="28" t="s">
        <v>1024</v>
      </c>
      <c r="V302" s="28" t="s">
        <v>1163</v>
      </c>
      <c r="W302" s="28" t="s">
        <v>2373</v>
      </c>
      <c r="X302" s="28" t="s">
        <v>1043</v>
      </c>
      <c r="Y302" s="29">
        <v>43117</v>
      </c>
      <c r="Z302" s="29">
        <v>43390</v>
      </c>
      <c r="AA302" s="29">
        <v>41702</v>
      </c>
      <c r="AC302" s="29">
        <v>43979</v>
      </c>
      <c r="AD302" s="28" t="s">
        <v>2372</v>
      </c>
    </row>
    <row r="303" spans="1:30" hidden="1" x14ac:dyDescent="0.3">
      <c r="A303" s="28">
        <v>302</v>
      </c>
      <c r="B303" s="28" t="s">
        <v>2371</v>
      </c>
      <c r="C303" s="28" t="s">
        <v>2370</v>
      </c>
      <c r="D303" s="28" t="s">
        <v>2369</v>
      </c>
      <c r="E303" s="28" t="s">
        <v>2368</v>
      </c>
      <c r="F303" s="28" t="s">
        <v>1118</v>
      </c>
      <c r="G303" s="28" t="s">
        <v>2367</v>
      </c>
      <c r="H303" s="28" t="s">
        <v>1035</v>
      </c>
      <c r="I303" s="28" t="s">
        <v>2366</v>
      </c>
      <c r="J303" s="28" t="s">
        <v>2365</v>
      </c>
      <c r="K303" s="28" t="s">
        <v>2364</v>
      </c>
      <c r="L303" s="28" t="s">
        <v>2363</v>
      </c>
      <c r="N303" s="28" t="s">
        <v>2362</v>
      </c>
      <c r="O303" s="28" t="s">
        <v>2361</v>
      </c>
      <c r="P303" s="28" t="s">
        <v>1028</v>
      </c>
      <c r="Q303" s="28" t="s">
        <v>1049</v>
      </c>
      <c r="R303" s="28" t="s">
        <v>1048</v>
      </c>
      <c r="S303" s="28">
        <v>16</v>
      </c>
      <c r="T303" s="28" t="s">
        <v>1025</v>
      </c>
      <c r="U303" s="28" t="s">
        <v>1024</v>
      </c>
      <c r="V303" s="28" t="s">
        <v>1163</v>
      </c>
      <c r="W303" s="28" t="s">
        <v>2360</v>
      </c>
      <c r="X303" s="29">
        <v>43024</v>
      </c>
      <c r="Y303" s="29">
        <v>43790</v>
      </c>
      <c r="Z303" s="29">
        <v>44131</v>
      </c>
      <c r="AA303" s="29">
        <v>42921</v>
      </c>
      <c r="AC303" s="29">
        <v>44195</v>
      </c>
      <c r="AD303" s="28" t="s">
        <v>2359</v>
      </c>
    </row>
    <row r="304" spans="1:30" x14ac:dyDescent="0.3">
      <c r="A304" s="28">
        <v>303</v>
      </c>
      <c r="B304" s="28" t="s">
        <v>2358</v>
      </c>
      <c r="C304" s="28" t="s">
        <v>2357</v>
      </c>
      <c r="D304" s="28" t="s">
        <v>2356</v>
      </c>
      <c r="F304" s="28" t="s">
        <v>1118</v>
      </c>
      <c r="G304" s="28" t="s">
        <v>2355</v>
      </c>
      <c r="H304" s="28" t="s">
        <v>1170</v>
      </c>
      <c r="I304" s="28" t="s">
        <v>1686</v>
      </c>
      <c r="J304" s="28" t="s">
        <v>2354</v>
      </c>
      <c r="K304" s="28" t="s">
        <v>2353</v>
      </c>
      <c r="L304" s="28" t="s">
        <v>2352</v>
      </c>
      <c r="N304" s="28" t="s">
        <v>1442</v>
      </c>
      <c r="P304" s="28" t="s">
        <v>1028</v>
      </c>
      <c r="Q304" s="28" t="s">
        <v>1049</v>
      </c>
      <c r="R304" s="28" t="s">
        <v>1086</v>
      </c>
      <c r="S304" s="28">
        <v>34</v>
      </c>
      <c r="T304" s="28" t="s">
        <v>1025</v>
      </c>
      <c r="U304" s="28" t="s">
        <v>1024</v>
      </c>
      <c r="V304" s="28" t="s">
        <v>1163</v>
      </c>
      <c r="W304" s="28" t="s">
        <v>2351</v>
      </c>
      <c r="X304" s="29">
        <v>41074</v>
      </c>
      <c r="Y304" s="29">
        <v>43516</v>
      </c>
      <c r="Z304" s="29">
        <v>43516</v>
      </c>
      <c r="AA304" s="29">
        <v>40990</v>
      </c>
      <c r="AB304" s="29">
        <v>44053</v>
      </c>
      <c r="AC304" s="29">
        <v>44053</v>
      </c>
      <c r="AD304" s="28" t="s">
        <v>2350</v>
      </c>
    </row>
    <row r="305" spans="1:30" hidden="1" x14ac:dyDescent="0.3">
      <c r="A305" s="28">
        <v>304</v>
      </c>
      <c r="B305" s="28" t="s">
        <v>2349</v>
      </c>
      <c r="C305" s="28" t="s">
        <v>2348</v>
      </c>
      <c r="D305" s="28" t="s">
        <v>2347</v>
      </c>
      <c r="F305" s="28" t="s">
        <v>1118</v>
      </c>
      <c r="G305" s="28" t="s">
        <v>2346</v>
      </c>
      <c r="H305" s="28" t="s">
        <v>1035</v>
      </c>
      <c r="I305" s="28" t="s">
        <v>2345</v>
      </c>
      <c r="J305" s="28" t="s">
        <v>2344</v>
      </c>
      <c r="K305" s="28" t="s">
        <v>2343</v>
      </c>
      <c r="L305" s="28" t="s">
        <v>2342</v>
      </c>
      <c r="N305" s="28" t="s">
        <v>2341</v>
      </c>
      <c r="P305" s="28" t="s">
        <v>1028</v>
      </c>
      <c r="Q305" s="28" t="s">
        <v>1049</v>
      </c>
      <c r="S305" s="28">
        <v>200</v>
      </c>
      <c r="T305" s="28" t="s">
        <v>1025</v>
      </c>
      <c r="U305" s="28" t="s">
        <v>1076</v>
      </c>
      <c r="V305" s="28" t="s">
        <v>1075</v>
      </c>
      <c r="W305" s="28" t="s">
        <v>2340</v>
      </c>
      <c r="X305" s="29">
        <v>43600</v>
      </c>
      <c r="Y305" s="29">
        <v>44519</v>
      </c>
      <c r="Z305" s="29">
        <v>44519</v>
      </c>
      <c r="AA305" s="29">
        <v>44257</v>
      </c>
      <c r="AC305" s="29">
        <v>44777</v>
      </c>
      <c r="AD305" s="28" t="s">
        <v>2339</v>
      </c>
    </row>
    <row r="306" spans="1:30" hidden="1" x14ac:dyDescent="0.3">
      <c r="A306" s="28">
        <v>305</v>
      </c>
      <c r="B306" s="28" t="s">
        <v>2338</v>
      </c>
      <c r="C306" s="28" t="s">
        <v>2337</v>
      </c>
      <c r="D306" s="28" t="s">
        <v>2336</v>
      </c>
      <c r="E306" s="28" t="s">
        <v>2335</v>
      </c>
      <c r="F306" s="28" t="s">
        <v>1037</v>
      </c>
      <c r="G306" s="28" t="s">
        <v>2334</v>
      </c>
      <c r="H306" s="28" t="s">
        <v>1035</v>
      </c>
      <c r="I306" s="28" t="s">
        <v>2333</v>
      </c>
      <c r="J306" s="28" t="s">
        <v>2332</v>
      </c>
      <c r="K306" s="28" t="s">
        <v>2331</v>
      </c>
      <c r="L306" s="28" t="s">
        <v>2330</v>
      </c>
      <c r="M306" s="28" t="s">
        <v>2329</v>
      </c>
      <c r="N306" s="28" t="s">
        <v>2328</v>
      </c>
      <c r="O306" s="28" t="s">
        <v>2327</v>
      </c>
      <c r="P306" s="28" t="s">
        <v>1028</v>
      </c>
      <c r="Q306" s="28" t="s">
        <v>1049</v>
      </c>
      <c r="R306" s="28" t="s">
        <v>1125</v>
      </c>
      <c r="S306" s="28">
        <v>15000</v>
      </c>
      <c r="T306" s="28" t="s">
        <v>1025</v>
      </c>
      <c r="U306" s="28" t="s">
        <v>1024</v>
      </c>
      <c r="V306" s="28" t="s">
        <v>2326</v>
      </c>
      <c r="W306" s="28" t="s">
        <v>2325</v>
      </c>
      <c r="X306" s="29">
        <v>45798</v>
      </c>
      <c r="Y306" s="29">
        <v>46811</v>
      </c>
      <c r="Z306" s="28" t="s">
        <v>2324</v>
      </c>
      <c r="AA306" s="29">
        <v>45688</v>
      </c>
      <c r="AC306" s="29">
        <v>45898</v>
      </c>
      <c r="AD306" s="28" t="s">
        <v>2323</v>
      </c>
    </row>
    <row r="307" spans="1:30" hidden="1" x14ac:dyDescent="0.3">
      <c r="A307" s="28">
        <v>306</v>
      </c>
      <c r="B307" s="28" t="s">
        <v>2322</v>
      </c>
      <c r="C307" s="28" t="s">
        <v>2321</v>
      </c>
      <c r="D307" s="28" t="s">
        <v>2320</v>
      </c>
      <c r="F307" s="28" t="s">
        <v>1145</v>
      </c>
      <c r="G307" s="28" t="s">
        <v>2319</v>
      </c>
      <c r="H307" s="28" t="s">
        <v>1035</v>
      </c>
      <c r="I307" s="28" t="s">
        <v>2318</v>
      </c>
      <c r="J307" s="28" t="s">
        <v>2317</v>
      </c>
      <c r="K307" s="28" t="s">
        <v>2316</v>
      </c>
      <c r="L307" s="28" t="s">
        <v>2315</v>
      </c>
      <c r="N307" s="28" t="s">
        <v>2314</v>
      </c>
      <c r="P307" s="28" t="s">
        <v>1028</v>
      </c>
      <c r="Q307" s="28" t="s">
        <v>1049</v>
      </c>
      <c r="R307" s="28" t="s">
        <v>1164</v>
      </c>
      <c r="S307" s="28">
        <v>71</v>
      </c>
      <c r="T307" s="28" t="s">
        <v>1047</v>
      </c>
      <c r="U307" s="28" t="s">
        <v>1024</v>
      </c>
      <c r="V307" s="28" t="s">
        <v>1163</v>
      </c>
      <c r="W307" s="28" t="s">
        <v>2313</v>
      </c>
      <c r="X307" s="29">
        <v>44965</v>
      </c>
      <c r="Y307" s="29">
        <v>45737</v>
      </c>
      <c r="Z307" s="29">
        <v>45950</v>
      </c>
      <c r="AA307" s="29">
        <v>45342</v>
      </c>
      <c r="AC307" s="29">
        <v>45858</v>
      </c>
      <c r="AD307" s="28" t="s">
        <v>2312</v>
      </c>
    </row>
    <row r="308" spans="1:30" hidden="1" x14ac:dyDescent="0.3">
      <c r="A308" s="28">
        <v>307</v>
      </c>
      <c r="B308" s="28" t="s">
        <v>2311</v>
      </c>
      <c r="C308" s="28" t="s">
        <v>2310</v>
      </c>
      <c r="D308" s="28" t="s">
        <v>2309</v>
      </c>
      <c r="F308" s="28" t="s">
        <v>1529</v>
      </c>
      <c r="G308" s="28" t="s">
        <v>2308</v>
      </c>
      <c r="H308" s="28" t="s">
        <v>1035</v>
      </c>
      <c r="I308" s="28" t="s">
        <v>1686</v>
      </c>
      <c r="J308" s="28" t="s">
        <v>2307</v>
      </c>
      <c r="K308" s="28" t="s">
        <v>2306</v>
      </c>
      <c r="L308" s="28" t="s">
        <v>2305</v>
      </c>
      <c r="N308" s="28" t="s">
        <v>1682</v>
      </c>
      <c r="P308" s="28" t="s">
        <v>1028</v>
      </c>
      <c r="Q308" s="28" t="s">
        <v>1049</v>
      </c>
      <c r="R308" s="28" t="s">
        <v>2091</v>
      </c>
      <c r="S308" s="28">
        <v>0</v>
      </c>
      <c r="T308" s="28" t="s">
        <v>1025</v>
      </c>
      <c r="U308" s="28" t="s">
        <v>1024</v>
      </c>
      <c r="V308" s="28" t="s">
        <v>1163</v>
      </c>
      <c r="W308" s="28" t="s">
        <v>2304</v>
      </c>
      <c r="X308" s="29">
        <v>43600</v>
      </c>
      <c r="Y308" s="28" t="s">
        <v>2303</v>
      </c>
      <c r="Z308" s="28" t="s">
        <v>2302</v>
      </c>
      <c r="AA308" s="29">
        <v>43244</v>
      </c>
      <c r="AC308" s="29">
        <v>44280</v>
      </c>
      <c r="AD308" s="28" t="s">
        <v>2301</v>
      </c>
    </row>
    <row r="309" spans="1:30" hidden="1" x14ac:dyDescent="0.3">
      <c r="A309" s="28">
        <v>308</v>
      </c>
      <c r="B309" s="28" t="s">
        <v>2300</v>
      </c>
      <c r="C309" s="28" t="s">
        <v>2299</v>
      </c>
      <c r="D309" s="28" t="s">
        <v>2298</v>
      </c>
      <c r="F309" s="28" t="s">
        <v>1037</v>
      </c>
      <c r="G309" s="28" t="s">
        <v>2297</v>
      </c>
      <c r="H309" s="28" t="s">
        <v>1035</v>
      </c>
      <c r="I309" s="28" t="s">
        <v>2296</v>
      </c>
      <c r="J309" s="28" t="s">
        <v>2295</v>
      </c>
      <c r="K309" s="28" t="s">
        <v>2294</v>
      </c>
      <c r="L309" s="28" t="s">
        <v>2293</v>
      </c>
      <c r="M309" s="28" t="s">
        <v>2292</v>
      </c>
      <c r="N309" s="28" t="s">
        <v>2291</v>
      </c>
      <c r="P309" s="28" t="s">
        <v>1028</v>
      </c>
      <c r="Q309" s="28" t="s">
        <v>1049</v>
      </c>
      <c r="R309" s="28" t="s">
        <v>1164</v>
      </c>
      <c r="S309" s="28">
        <v>78</v>
      </c>
      <c r="T309" s="28" t="s">
        <v>1047</v>
      </c>
      <c r="U309" s="28" t="s">
        <v>1024</v>
      </c>
      <c r="V309" s="28" t="s">
        <v>1062</v>
      </c>
      <c r="W309" s="28" t="s">
        <v>2290</v>
      </c>
      <c r="X309" s="29">
        <v>45555</v>
      </c>
      <c r="Y309" s="29">
        <v>46558</v>
      </c>
      <c r="Z309" s="29">
        <v>46568</v>
      </c>
      <c r="AA309" s="29">
        <v>45554</v>
      </c>
      <c r="AC309" s="29">
        <v>45600</v>
      </c>
      <c r="AD309" s="28" t="s">
        <v>1970</v>
      </c>
    </row>
    <row r="310" spans="1:30" hidden="1" x14ac:dyDescent="0.3">
      <c r="A310" s="28">
        <v>309</v>
      </c>
      <c r="B310" s="28" t="s">
        <v>2289</v>
      </c>
      <c r="C310" s="28" t="s">
        <v>2288</v>
      </c>
      <c r="D310" s="28" t="s">
        <v>2287</v>
      </c>
      <c r="E310" s="28" t="s">
        <v>2286</v>
      </c>
      <c r="F310" s="28" t="s">
        <v>1118</v>
      </c>
      <c r="G310" s="28" t="s">
        <v>2285</v>
      </c>
      <c r="H310" s="28" t="s">
        <v>1035</v>
      </c>
      <c r="I310" s="28" t="s">
        <v>2284</v>
      </c>
      <c r="J310" s="28" t="s">
        <v>2283</v>
      </c>
      <c r="K310" s="28" t="s">
        <v>2282</v>
      </c>
      <c r="L310" s="28" t="s">
        <v>2281</v>
      </c>
      <c r="N310" s="28" t="s">
        <v>1498</v>
      </c>
      <c r="O310" s="28" t="s">
        <v>2280</v>
      </c>
      <c r="P310" s="28" t="s">
        <v>1028</v>
      </c>
      <c r="Q310" s="28" t="s">
        <v>1049</v>
      </c>
      <c r="R310" s="28" t="s">
        <v>1086</v>
      </c>
      <c r="S310" s="28">
        <v>146</v>
      </c>
      <c r="T310" s="28" t="s">
        <v>1025</v>
      </c>
      <c r="U310" s="28" t="s">
        <v>1024</v>
      </c>
      <c r="V310" s="28" t="s">
        <v>1624</v>
      </c>
      <c r="W310" s="28" t="s">
        <v>2279</v>
      </c>
      <c r="X310" s="28" t="s">
        <v>2278</v>
      </c>
      <c r="Y310" s="28" t="s">
        <v>1355</v>
      </c>
      <c r="Z310" s="28" t="s">
        <v>1355</v>
      </c>
      <c r="AA310" s="29">
        <v>43238</v>
      </c>
      <c r="AC310" s="29">
        <v>43662</v>
      </c>
      <c r="AD310" s="28" t="s">
        <v>2277</v>
      </c>
    </row>
    <row r="311" spans="1:30" hidden="1" x14ac:dyDescent="0.3">
      <c r="A311" s="28">
        <v>310</v>
      </c>
      <c r="B311" s="28" t="s">
        <v>2276</v>
      </c>
      <c r="C311" s="28" t="s">
        <v>2275</v>
      </c>
      <c r="D311" s="28" t="s">
        <v>2274</v>
      </c>
      <c r="E311" s="28" t="s">
        <v>2269</v>
      </c>
      <c r="F311" s="28" t="s">
        <v>1037</v>
      </c>
      <c r="G311" s="28" t="s">
        <v>2273</v>
      </c>
      <c r="H311" s="28" t="s">
        <v>1035</v>
      </c>
      <c r="I311" s="28" t="s">
        <v>2151</v>
      </c>
      <c r="J311" s="28" t="s">
        <v>2272</v>
      </c>
      <c r="K311" s="28" t="s">
        <v>2271</v>
      </c>
      <c r="L311" s="28" t="s">
        <v>2270</v>
      </c>
      <c r="N311" s="28" t="s">
        <v>2057</v>
      </c>
      <c r="P311" s="28" t="s">
        <v>1028</v>
      </c>
      <c r="Q311" s="28" t="s">
        <v>1049</v>
      </c>
      <c r="R311" s="28" t="s">
        <v>1164</v>
      </c>
      <c r="S311" s="28">
        <v>63</v>
      </c>
      <c r="T311" s="28" t="s">
        <v>1025</v>
      </c>
      <c r="U311" s="28" t="s">
        <v>1024</v>
      </c>
      <c r="V311" s="28" t="s">
        <v>1062</v>
      </c>
      <c r="W311" s="28" t="s">
        <v>2269</v>
      </c>
      <c r="X311" s="29">
        <v>45611</v>
      </c>
      <c r="Y311" s="29">
        <v>46266</v>
      </c>
      <c r="Z311" s="28" t="s">
        <v>2268</v>
      </c>
      <c r="AA311" s="29">
        <v>45531</v>
      </c>
      <c r="AC311" s="29">
        <v>45667</v>
      </c>
      <c r="AD311" s="28" t="s">
        <v>2267</v>
      </c>
    </row>
    <row r="312" spans="1:30" hidden="1" x14ac:dyDescent="0.3">
      <c r="A312" s="28">
        <v>311</v>
      </c>
      <c r="B312" s="28" t="s">
        <v>2266</v>
      </c>
      <c r="C312" s="28" t="s">
        <v>2265</v>
      </c>
      <c r="D312" s="28" t="s">
        <v>2264</v>
      </c>
      <c r="F312" s="28" t="s">
        <v>1118</v>
      </c>
      <c r="G312" s="28" t="s">
        <v>2263</v>
      </c>
      <c r="H312" s="28" t="s">
        <v>1035</v>
      </c>
      <c r="I312" s="28" t="s">
        <v>2262</v>
      </c>
      <c r="J312" s="28" t="s">
        <v>2261</v>
      </c>
      <c r="K312" s="28" t="s">
        <v>2260</v>
      </c>
      <c r="L312" s="28" t="s">
        <v>2259</v>
      </c>
      <c r="N312" s="28" t="s">
        <v>2258</v>
      </c>
      <c r="O312" s="28" t="s">
        <v>2257</v>
      </c>
      <c r="P312" s="28" t="s">
        <v>1028</v>
      </c>
      <c r="Q312" s="28" t="s">
        <v>1049</v>
      </c>
      <c r="R312" s="28" t="s">
        <v>1973</v>
      </c>
      <c r="S312" s="28">
        <v>336</v>
      </c>
      <c r="T312" s="28" t="s">
        <v>1025</v>
      </c>
      <c r="U312" s="28" t="s">
        <v>1024</v>
      </c>
      <c r="V312" s="28" t="s">
        <v>2256</v>
      </c>
      <c r="W312" s="28" t="s">
        <v>2255</v>
      </c>
      <c r="X312" s="28" t="s">
        <v>2254</v>
      </c>
      <c r="Y312" s="28" t="s">
        <v>2253</v>
      </c>
      <c r="Z312" s="28" t="s">
        <v>1369</v>
      </c>
      <c r="AA312" s="29">
        <v>39841</v>
      </c>
      <c r="AC312" s="29">
        <v>41164</v>
      </c>
      <c r="AD312" s="28" t="s">
        <v>2252</v>
      </c>
    </row>
    <row r="313" spans="1:30" hidden="1" x14ac:dyDescent="0.3">
      <c r="A313" s="28">
        <v>312</v>
      </c>
      <c r="B313" s="28" t="s">
        <v>2251</v>
      </c>
      <c r="C313" s="28" t="s">
        <v>2250</v>
      </c>
      <c r="D313" s="28" t="s">
        <v>2249</v>
      </c>
      <c r="F313" s="28" t="s">
        <v>1529</v>
      </c>
      <c r="G313" s="28" t="s">
        <v>2248</v>
      </c>
      <c r="H313" s="28" t="s">
        <v>1035</v>
      </c>
      <c r="I313" s="28" t="s">
        <v>2247</v>
      </c>
      <c r="J313" s="28" t="s">
        <v>2246</v>
      </c>
      <c r="K313" s="28" t="s">
        <v>2245</v>
      </c>
      <c r="L313" s="28" t="s">
        <v>2244</v>
      </c>
      <c r="M313" s="28" t="s">
        <v>2243</v>
      </c>
      <c r="N313" s="28" t="s">
        <v>2242</v>
      </c>
      <c r="P313" s="28" t="s">
        <v>1028</v>
      </c>
      <c r="Q313" s="28" t="s">
        <v>1049</v>
      </c>
      <c r="R313" s="28" t="s">
        <v>1086</v>
      </c>
      <c r="S313" s="28">
        <v>0</v>
      </c>
      <c r="T313" s="28" t="s">
        <v>1047</v>
      </c>
      <c r="U313" s="28" t="s">
        <v>1024</v>
      </c>
      <c r="V313" s="28" t="s">
        <v>1163</v>
      </c>
      <c r="W313" s="28" t="s">
        <v>2241</v>
      </c>
      <c r="X313" s="28" t="s">
        <v>2240</v>
      </c>
      <c r="Y313" s="28" t="s">
        <v>1521</v>
      </c>
      <c r="Z313" s="28" t="s">
        <v>1521</v>
      </c>
      <c r="AA313" s="29">
        <v>41981</v>
      </c>
      <c r="AC313" s="29">
        <v>42097</v>
      </c>
    </row>
    <row r="314" spans="1:30" hidden="1" x14ac:dyDescent="0.3">
      <c r="A314" s="28">
        <v>313</v>
      </c>
      <c r="B314" s="28" t="s">
        <v>2239</v>
      </c>
      <c r="C314" s="28" t="s">
        <v>2238</v>
      </c>
      <c r="D314" s="28" t="s">
        <v>2237</v>
      </c>
      <c r="F314" s="28" t="s">
        <v>1157</v>
      </c>
      <c r="G314" s="28" t="s">
        <v>2236</v>
      </c>
      <c r="H314" s="28" t="s">
        <v>1035</v>
      </c>
      <c r="I314" s="28" t="s">
        <v>2235</v>
      </c>
      <c r="J314" s="28" t="s">
        <v>2234</v>
      </c>
      <c r="K314" s="28" t="s">
        <v>2233</v>
      </c>
      <c r="L314" s="28" t="s">
        <v>2232</v>
      </c>
      <c r="N314" s="28" t="s">
        <v>2231</v>
      </c>
      <c r="P314" s="28" t="s">
        <v>1028</v>
      </c>
      <c r="Q314" s="28" t="s">
        <v>1049</v>
      </c>
      <c r="R314" s="28" t="s">
        <v>1026</v>
      </c>
      <c r="S314" s="28">
        <v>52</v>
      </c>
      <c r="T314" s="28" t="s">
        <v>1025</v>
      </c>
      <c r="U314" s="28" t="s">
        <v>1024</v>
      </c>
      <c r="V314" s="28" t="s">
        <v>2230</v>
      </c>
      <c r="W314" s="28" t="s">
        <v>2229</v>
      </c>
      <c r="X314" s="29">
        <v>44929</v>
      </c>
      <c r="Y314" s="28" t="s">
        <v>1467</v>
      </c>
      <c r="Z314" s="28" t="s">
        <v>1262</v>
      </c>
      <c r="AA314" s="29">
        <v>45128</v>
      </c>
      <c r="AC314" s="29">
        <v>45301</v>
      </c>
      <c r="AD314" s="28" t="s">
        <v>2228</v>
      </c>
    </row>
    <row r="315" spans="1:30" hidden="1" x14ac:dyDescent="0.3">
      <c r="A315" s="28">
        <v>314</v>
      </c>
      <c r="B315" s="28" t="s">
        <v>2227</v>
      </c>
      <c r="C315" s="28" t="s">
        <v>2226</v>
      </c>
      <c r="D315" s="28" t="s">
        <v>2225</v>
      </c>
      <c r="F315" s="28" t="s">
        <v>1118</v>
      </c>
      <c r="G315" s="28" t="s">
        <v>2224</v>
      </c>
      <c r="H315" s="28" t="s">
        <v>1035</v>
      </c>
      <c r="I315" s="28" t="s">
        <v>2223</v>
      </c>
      <c r="J315" s="28" t="s">
        <v>2222</v>
      </c>
      <c r="K315" s="28" t="s">
        <v>2221</v>
      </c>
      <c r="L315" s="28" t="s">
        <v>2220</v>
      </c>
      <c r="N315" s="28" t="s">
        <v>2219</v>
      </c>
      <c r="P315" s="28" t="s">
        <v>1028</v>
      </c>
      <c r="Q315" s="28" t="s">
        <v>1049</v>
      </c>
      <c r="R315" s="28" t="s">
        <v>1048</v>
      </c>
      <c r="S315" s="28">
        <v>41</v>
      </c>
      <c r="T315" s="28" t="s">
        <v>1025</v>
      </c>
      <c r="U315" s="28" t="s">
        <v>1024</v>
      </c>
      <c r="V315" s="28" t="s">
        <v>1163</v>
      </c>
      <c r="W315" s="28" t="s">
        <v>2218</v>
      </c>
      <c r="X315" s="29">
        <v>42313</v>
      </c>
      <c r="Y315" s="29">
        <v>44667</v>
      </c>
      <c r="Z315" s="29">
        <v>44667</v>
      </c>
      <c r="AA315" s="29">
        <v>42146</v>
      </c>
      <c r="AC315" s="29">
        <v>44719</v>
      </c>
      <c r="AD315" s="28" t="s">
        <v>2217</v>
      </c>
    </row>
    <row r="316" spans="1:30" hidden="1" x14ac:dyDescent="0.3">
      <c r="A316" s="28">
        <v>315</v>
      </c>
      <c r="B316" s="28" t="s">
        <v>2216</v>
      </c>
      <c r="C316" s="28" t="s">
        <v>2215</v>
      </c>
      <c r="D316" s="28" t="s">
        <v>2214</v>
      </c>
      <c r="F316" s="28" t="s">
        <v>1037</v>
      </c>
      <c r="G316" s="28" t="s">
        <v>2213</v>
      </c>
      <c r="H316" s="28" t="s">
        <v>1035</v>
      </c>
      <c r="I316" s="28" t="s">
        <v>2212</v>
      </c>
      <c r="J316" s="28" t="s">
        <v>2211</v>
      </c>
      <c r="K316" s="28" t="s">
        <v>2210</v>
      </c>
      <c r="N316" s="28" t="s">
        <v>2209</v>
      </c>
      <c r="P316" s="28" t="s">
        <v>1028</v>
      </c>
      <c r="Q316" s="28" t="s">
        <v>1049</v>
      </c>
      <c r="R316" s="28" t="s">
        <v>1086</v>
      </c>
      <c r="S316" s="28">
        <v>30</v>
      </c>
      <c r="T316" s="28" t="s">
        <v>1025</v>
      </c>
      <c r="U316" s="28" t="s">
        <v>1024</v>
      </c>
      <c r="V316" s="28" t="s">
        <v>1163</v>
      </c>
      <c r="W316" s="28" t="s">
        <v>2208</v>
      </c>
      <c r="X316" s="28" t="s">
        <v>2207</v>
      </c>
      <c r="Y316" s="28" t="s">
        <v>2206</v>
      </c>
      <c r="Z316" s="28" t="s">
        <v>2205</v>
      </c>
      <c r="AA316" s="29">
        <v>46080</v>
      </c>
      <c r="AC316" s="29">
        <v>46080</v>
      </c>
      <c r="AD316" s="28" t="s">
        <v>2204</v>
      </c>
    </row>
    <row r="317" spans="1:30" hidden="1" x14ac:dyDescent="0.3">
      <c r="A317" s="28">
        <v>316</v>
      </c>
      <c r="B317" s="28" t="s">
        <v>2203</v>
      </c>
      <c r="C317" s="28" t="s">
        <v>2202</v>
      </c>
      <c r="D317" s="28" t="s">
        <v>2201</v>
      </c>
      <c r="F317" s="28" t="s">
        <v>1118</v>
      </c>
      <c r="G317" s="28" t="s">
        <v>2200</v>
      </c>
      <c r="H317" s="28" t="s">
        <v>1035</v>
      </c>
      <c r="I317" s="28" t="s">
        <v>1686</v>
      </c>
      <c r="J317" s="28" t="s">
        <v>2199</v>
      </c>
      <c r="K317" s="28" t="s">
        <v>2198</v>
      </c>
      <c r="L317" s="28" t="s">
        <v>2197</v>
      </c>
      <c r="N317" s="28" t="s">
        <v>1140</v>
      </c>
      <c r="O317" s="28" t="s">
        <v>1165</v>
      </c>
      <c r="P317" s="28" t="s">
        <v>1028</v>
      </c>
      <c r="Q317" s="28" t="s">
        <v>1049</v>
      </c>
      <c r="R317" s="28" t="s">
        <v>1086</v>
      </c>
      <c r="S317" s="28">
        <v>19</v>
      </c>
      <c r="T317" s="28" t="s">
        <v>1025</v>
      </c>
      <c r="U317" s="28" t="s">
        <v>1024</v>
      </c>
      <c r="V317" s="28" t="s">
        <v>1163</v>
      </c>
      <c r="W317" s="28" t="s">
        <v>2196</v>
      </c>
      <c r="X317" s="28" t="s">
        <v>2195</v>
      </c>
      <c r="Y317" s="28" t="s">
        <v>2194</v>
      </c>
      <c r="Z317" s="28" t="s">
        <v>2194</v>
      </c>
      <c r="AA317" s="29">
        <v>39475</v>
      </c>
      <c r="AC317" s="29">
        <v>43948</v>
      </c>
      <c r="AD317" s="28" t="s">
        <v>2193</v>
      </c>
    </row>
    <row r="318" spans="1:30" hidden="1" x14ac:dyDescent="0.3">
      <c r="A318" s="28">
        <v>317</v>
      </c>
      <c r="B318" s="28" t="s">
        <v>2192</v>
      </c>
      <c r="C318" s="28" t="s">
        <v>2191</v>
      </c>
      <c r="D318" s="28" t="s">
        <v>2190</v>
      </c>
      <c r="E318" s="28" t="s">
        <v>2189</v>
      </c>
      <c r="F318" s="28" t="s">
        <v>1157</v>
      </c>
      <c r="G318" s="28" t="s">
        <v>2188</v>
      </c>
      <c r="H318" s="28" t="s">
        <v>1035</v>
      </c>
      <c r="I318" s="28" t="s">
        <v>2187</v>
      </c>
      <c r="J318" s="28" t="s">
        <v>2186</v>
      </c>
      <c r="K318" s="28" t="s">
        <v>2185</v>
      </c>
      <c r="L318" s="28" t="s">
        <v>2184</v>
      </c>
      <c r="N318" s="28" t="s">
        <v>1204</v>
      </c>
      <c r="P318" s="28" t="s">
        <v>1028</v>
      </c>
      <c r="Q318" s="28" t="s">
        <v>1049</v>
      </c>
      <c r="S318" s="28">
        <v>20</v>
      </c>
      <c r="T318" s="28" t="s">
        <v>1025</v>
      </c>
      <c r="U318" s="28" t="s">
        <v>1076</v>
      </c>
      <c r="V318" s="28" t="s">
        <v>1075</v>
      </c>
      <c r="W318" s="28" t="s">
        <v>2183</v>
      </c>
      <c r="X318" s="29">
        <v>43862</v>
      </c>
      <c r="Y318" s="29">
        <v>45565</v>
      </c>
      <c r="Z318" s="29">
        <v>45657</v>
      </c>
      <c r="AA318" s="29">
        <v>43879</v>
      </c>
      <c r="AC318" s="29">
        <v>44943</v>
      </c>
      <c r="AD318" s="28" t="s">
        <v>2182</v>
      </c>
    </row>
    <row r="319" spans="1:30" hidden="1" x14ac:dyDescent="0.3">
      <c r="A319" s="28">
        <v>318</v>
      </c>
      <c r="B319" s="28" t="s">
        <v>2181</v>
      </c>
      <c r="C319" s="28" t="s">
        <v>2180</v>
      </c>
      <c r="D319" s="28" t="s">
        <v>2179</v>
      </c>
      <c r="F319" s="28" t="s">
        <v>1118</v>
      </c>
      <c r="G319" s="28" t="s">
        <v>2178</v>
      </c>
      <c r="H319" s="28" t="s">
        <v>1170</v>
      </c>
      <c r="I319" s="28" t="s">
        <v>2177</v>
      </c>
      <c r="J319" s="28" t="s">
        <v>2176</v>
      </c>
      <c r="K319" s="28" t="s">
        <v>2175</v>
      </c>
      <c r="L319" s="28" t="s">
        <v>2174</v>
      </c>
      <c r="N319" s="28" t="s">
        <v>2173</v>
      </c>
      <c r="O319" s="28" t="s">
        <v>1165</v>
      </c>
      <c r="P319" s="28" t="s">
        <v>1028</v>
      </c>
      <c r="Q319" s="28" t="s">
        <v>1049</v>
      </c>
      <c r="R319" s="28" t="s">
        <v>1164</v>
      </c>
      <c r="S319" s="28">
        <v>25</v>
      </c>
      <c r="T319" s="28" t="s">
        <v>1025</v>
      </c>
      <c r="U319" s="28" t="s">
        <v>1024</v>
      </c>
      <c r="V319" s="28" t="s">
        <v>2172</v>
      </c>
      <c r="W319" s="28" t="s">
        <v>2171</v>
      </c>
      <c r="X319" s="29">
        <v>41337</v>
      </c>
      <c r="Y319" s="29">
        <v>42711</v>
      </c>
      <c r="Z319" s="28" t="s">
        <v>2170</v>
      </c>
      <c r="AA319" s="29">
        <v>41340</v>
      </c>
      <c r="AB319" s="29">
        <v>43714</v>
      </c>
      <c r="AC319" s="29">
        <v>43741</v>
      </c>
      <c r="AD319" s="28" t="s">
        <v>2169</v>
      </c>
    </row>
    <row r="320" spans="1:30" hidden="1" x14ac:dyDescent="0.3">
      <c r="A320" s="28">
        <v>319</v>
      </c>
      <c r="B320" s="28" t="s">
        <v>2168</v>
      </c>
      <c r="C320" s="28" t="s">
        <v>2167</v>
      </c>
      <c r="D320" s="28" t="s">
        <v>2166</v>
      </c>
      <c r="E320" s="28" t="s">
        <v>2165</v>
      </c>
      <c r="F320" s="28" t="s">
        <v>1037</v>
      </c>
      <c r="G320" s="28" t="s">
        <v>2164</v>
      </c>
      <c r="H320" s="28" t="s">
        <v>1035</v>
      </c>
      <c r="I320" s="28" t="s">
        <v>2163</v>
      </c>
      <c r="J320" s="28" t="s">
        <v>2162</v>
      </c>
      <c r="K320" s="28" t="s">
        <v>2161</v>
      </c>
      <c r="L320" s="28" t="s">
        <v>2160</v>
      </c>
      <c r="N320" s="28" t="s">
        <v>2159</v>
      </c>
      <c r="P320" s="28" t="s">
        <v>1028</v>
      </c>
      <c r="Q320" s="28" t="s">
        <v>1049</v>
      </c>
      <c r="R320" s="28" t="s">
        <v>1164</v>
      </c>
      <c r="S320" s="28">
        <v>25</v>
      </c>
      <c r="T320" s="28" t="s">
        <v>1025</v>
      </c>
      <c r="U320" s="28" t="s">
        <v>1024</v>
      </c>
      <c r="V320" s="28" t="s">
        <v>2158</v>
      </c>
      <c r="W320" s="28" t="s">
        <v>2157</v>
      </c>
      <c r="X320" s="29">
        <v>45399</v>
      </c>
      <c r="Y320" s="28" t="s">
        <v>1467</v>
      </c>
      <c r="Z320" s="28" t="s">
        <v>1467</v>
      </c>
      <c r="AA320" s="29">
        <v>45180</v>
      </c>
      <c r="AC320" s="29">
        <v>45401</v>
      </c>
      <c r="AD320" s="28" t="s">
        <v>2156</v>
      </c>
    </row>
    <row r="321" spans="1:30" hidden="1" x14ac:dyDescent="0.3">
      <c r="A321" s="28">
        <v>320</v>
      </c>
      <c r="B321" s="28" t="s">
        <v>2155</v>
      </c>
      <c r="C321" s="28" t="s">
        <v>2154</v>
      </c>
      <c r="D321" s="28" t="s">
        <v>2153</v>
      </c>
      <c r="F321" s="28" t="s">
        <v>1157</v>
      </c>
      <c r="G321" s="28" t="s">
        <v>2152</v>
      </c>
      <c r="H321" s="28" t="s">
        <v>1035</v>
      </c>
      <c r="I321" s="28" t="s">
        <v>2151</v>
      </c>
      <c r="J321" s="28" t="s">
        <v>2150</v>
      </c>
      <c r="K321" s="28" t="s">
        <v>2149</v>
      </c>
      <c r="N321" s="28" t="s">
        <v>2148</v>
      </c>
      <c r="P321" s="28" t="s">
        <v>1028</v>
      </c>
      <c r="Q321" s="28" t="s">
        <v>1027</v>
      </c>
      <c r="S321" s="28">
        <v>90</v>
      </c>
      <c r="T321" s="28" t="s">
        <v>1025</v>
      </c>
      <c r="U321" s="28" t="s">
        <v>1076</v>
      </c>
      <c r="V321" s="28" t="s">
        <v>1075</v>
      </c>
      <c r="W321" s="28" t="s">
        <v>2147</v>
      </c>
      <c r="X321" s="29">
        <v>43466</v>
      </c>
      <c r="Y321" s="29">
        <v>43831</v>
      </c>
      <c r="Z321" s="29">
        <v>43891</v>
      </c>
      <c r="AA321" s="29">
        <v>43364</v>
      </c>
      <c r="AC321" s="29">
        <v>43364</v>
      </c>
      <c r="AD321" s="28" t="s">
        <v>2146</v>
      </c>
    </row>
    <row r="322" spans="1:30" hidden="1" x14ac:dyDescent="0.3">
      <c r="A322" s="28">
        <v>321</v>
      </c>
      <c r="B322" s="28" t="s">
        <v>2145</v>
      </c>
      <c r="C322" s="28" t="s">
        <v>2144</v>
      </c>
      <c r="D322" s="28" t="s">
        <v>2143</v>
      </c>
      <c r="F322" s="28" t="s">
        <v>1056</v>
      </c>
      <c r="G322" s="28" t="s">
        <v>2142</v>
      </c>
      <c r="H322" s="28" t="s">
        <v>1035</v>
      </c>
      <c r="I322" s="28" t="s">
        <v>2141</v>
      </c>
      <c r="J322" s="28" t="s">
        <v>2140</v>
      </c>
      <c r="K322" s="28" t="s">
        <v>2139</v>
      </c>
      <c r="L322" s="28" t="s">
        <v>2138</v>
      </c>
      <c r="N322" s="28" t="s">
        <v>2137</v>
      </c>
      <c r="P322" s="28" t="s">
        <v>1028</v>
      </c>
      <c r="Q322" s="28" t="s">
        <v>1049</v>
      </c>
      <c r="R322" s="28" t="s">
        <v>1048</v>
      </c>
      <c r="S322" s="28">
        <v>29</v>
      </c>
      <c r="T322" s="28" t="s">
        <v>1047</v>
      </c>
      <c r="U322" s="28" t="s">
        <v>1024</v>
      </c>
      <c r="V322" s="28" t="s">
        <v>1163</v>
      </c>
      <c r="W322" s="28" t="s">
        <v>2136</v>
      </c>
      <c r="X322" s="29">
        <v>44644</v>
      </c>
      <c r="Y322" s="29">
        <v>45257</v>
      </c>
      <c r="Z322" s="29">
        <v>45257</v>
      </c>
      <c r="AA322" s="29">
        <v>44579</v>
      </c>
      <c r="AC322" s="29">
        <v>45268</v>
      </c>
      <c r="AD322" s="28" t="s">
        <v>2135</v>
      </c>
    </row>
    <row r="323" spans="1:30" hidden="1" x14ac:dyDescent="0.3">
      <c r="A323" s="28">
        <v>322</v>
      </c>
      <c r="B323" s="28" t="s">
        <v>2134</v>
      </c>
      <c r="C323" s="28" t="s">
        <v>2133</v>
      </c>
      <c r="D323" s="28" t="s">
        <v>2132</v>
      </c>
      <c r="E323" s="28" t="s">
        <v>2127</v>
      </c>
      <c r="F323" s="28" t="s">
        <v>1145</v>
      </c>
      <c r="G323" s="28" t="s">
        <v>2131</v>
      </c>
      <c r="H323" s="28" t="s">
        <v>1035</v>
      </c>
      <c r="I323" s="28" t="s">
        <v>1848</v>
      </c>
      <c r="J323" s="28" t="s">
        <v>2130</v>
      </c>
      <c r="K323" s="28" t="s">
        <v>2129</v>
      </c>
      <c r="L323" s="28" t="s">
        <v>2128</v>
      </c>
      <c r="N323" s="28" t="s">
        <v>1204</v>
      </c>
      <c r="P323" s="28" t="s">
        <v>1028</v>
      </c>
      <c r="Q323" s="28" t="s">
        <v>1049</v>
      </c>
      <c r="S323" s="28">
        <v>100</v>
      </c>
      <c r="T323" s="28" t="s">
        <v>1025</v>
      </c>
      <c r="U323" s="28" t="s">
        <v>1076</v>
      </c>
      <c r="V323" s="28" t="s">
        <v>1075</v>
      </c>
      <c r="W323" s="28" t="s">
        <v>2127</v>
      </c>
      <c r="X323" s="29">
        <v>45444</v>
      </c>
      <c r="Y323" s="29">
        <v>45746</v>
      </c>
      <c r="Z323" s="29">
        <v>47452</v>
      </c>
      <c r="AA323" s="29">
        <v>45421</v>
      </c>
      <c r="AC323" s="29">
        <v>46035</v>
      </c>
      <c r="AD323" s="28" t="s">
        <v>2126</v>
      </c>
    </row>
    <row r="324" spans="1:30" x14ac:dyDescent="0.3">
      <c r="A324" s="28">
        <v>323</v>
      </c>
      <c r="B324" s="28" t="s">
        <v>2125</v>
      </c>
      <c r="C324" s="28" t="s">
        <v>2124</v>
      </c>
      <c r="D324" s="28" t="s">
        <v>2123</v>
      </c>
      <c r="F324" s="28" t="s">
        <v>1118</v>
      </c>
      <c r="G324" s="28" t="s">
        <v>2122</v>
      </c>
      <c r="H324" s="28" t="s">
        <v>1170</v>
      </c>
      <c r="I324" s="28" t="s">
        <v>1686</v>
      </c>
      <c r="J324" s="28" t="s">
        <v>2121</v>
      </c>
      <c r="K324" s="28" t="s">
        <v>2120</v>
      </c>
      <c r="L324" s="28" t="s">
        <v>2119</v>
      </c>
      <c r="N324" s="28" t="s">
        <v>2118</v>
      </c>
      <c r="O324" s="28" t="s">
        <v>2117</v>
      </c>
      <c r="P324" s="28" t="s">
        <v>1028</v>
      </c>
      <c r="Q324" s="28" t="s">
        <v>1049</v>
      </c>
      <c r="R324" s="28" t="s">
        <v>1086</v>
      </c>
      <c r="S324" s="28">
        <v>59</v>
      </c>
      <c r="T324" s="28" t="s">
        <v>1025</v>
      </c>
      <c r="U324" s="28" t="s">
        <v>1024</v>
      </c>
      <c r="V324" s="28" t="s">
        <v>1163</v>
      </c>
      <c r="W324" s="28" t="s">
        <v>2116</v>
      </c>
      <c r="X324" s="28" t="s">
        <v>2115</v>
      </c>
      <c r="Y324" s="28" t="s">
        <v>2114</v>
      </c>
      <c r="Z324" s="28" t="s">
        <v>2113</v>
      </c>
      <c r="AA324" s="29">
        <v>40346</v>
      </c>
      <c r="AB324" s="29">
        <v>42870</v>
      </c>
      <c r="AC324" s="29">
        <v>43088</v>
      </c>
      <c r="AD324" s="28" t="s">
        <v>2112</v>
      </c>
    </row>
    <row r="325" spans="1:30" hidden="1" x14ac:dyDescent="0.3">
      <c r="A325" s="28">
        <v>324</v>
      </c>
      <c r="B325" s="28" t="s">
        <v>2111</v>
      </c>
      <c r="C325" s="28" t="s">
        <v>2110</v>
      </c>
      <c r="D325" s="28" t="s">
        <v>2109</v>
      </c>
      <c r="E325" s="28">
        <v>10</v>
      </c>
      <c r="F325" s="28" t="s">
        <v>1118</v>
      </c>
      <c r="G325" s="28" t="s">
        <v>2108</v>
      </c>
      <c r="H325" s="28" t="s">
        <v>1035</v>
      </c>
      <c r="I325" s="28" t="s">
        <v>1686</v>
      </c>
      <c r="J325" s="28" t="s">
        <v>2107</v>
      </c>
      <c r="K325" s="28" t="s">
        <v>2106</v>
      </c>
      <c r="N325" s="28" t="s">
        <v>1394</v>
      </c>
      <c r="P325" s="28" t="s">
        <v>1028</v>
      </c>
      <c r="Q325" s="28" t="s">
        <v>1049</v>
      </c>
      <c r="R325" s="28" t="s">
        <v>1086</v>
      </c>
      <c r="S325" s="28">
        <v>24</v>
      </c>
      <c r="T325" s="28" t="s">
        <v>1151</v>
      </c>
      <c r="U325" s="28" t="s">
        <v>1024</v>
      </c>
      <c r="V325" s="28" t="s">
        <v>1163</v>
      </c>
      <c r="W325" s="28" t="s">
        <v>2105</v>
      </c>
      <c r="X325" s="28" t="s">
        <v>1692</v>
      </c>
      <c r="Y325" s="29">
        <v>44304</v>
      </c>
      <c r="Z325" s="29">
        <v>44304</v>
      </c>
      <c r="AA325" s="29">
        <v>42214</v>
      </c>
      <c r="AC325" s="29">
        <v>45035</v>
      </c>
      <c r="AD325" s="28" t="s">
        <v>2104</v>
      </c>
    </row>
    <row r="326" spans="1:30" hidden="1" x14ac:dyDescent="0.3">
      <c r="A326" s="28">
        <v>325</v>
      </c>
      <c r="B326" s="28" t="s">
        <v>2103</v>
      </c>
      <c r="C326" s="28" t="s">
        <v>2102</v>
      </c>
      <c r="D326" s="28" t="s">
        <v>2101</v>
      </c>
      <c r="E326" s="28" t="s">
        <v>2100</v>
      </c>
      <c r="F326" s="28" t="s">
        <v>1157</v>
      </c>
      <c r="G326" s="28" t="s">
        <v>2099</v>
      </c>
      <c r="H326" s="28" t="s">
        <v>1035</v>
      </c>
      <c r="I326" s="28" t="s">
        <v>2098</v>
      </c>
      <c r="J326" s="28" t="s">
        <v>2097</v>
      </c>
      <c r="K326" s="28" t="s">
        <v>2096</v>
      </c>
      <c r="L326" s="28" t="s">
        <v>2095</v>
      </c>
      <c r="M326" s="28" t="s">
        <v>2094</v>
      </c>
      <c r="N326" s="28" t="s">
        <v>2093</v>
      </c>
      <c r="O326" s="28" t="s">
        <v>2092</v>
      </c>
      <c r="P326" s="28" t="s">
        <v>1028</v>
      </c>
      <c r="Q326" s="28" t="s">
        <v>1049</v>
      </c>
      <c r="R326" s="28" t="s">
        <v>2091</v>
      </c>
      <c r="S326" s="28">
        <v>21</v>
      </c>
      <c r="T326" s="28" t="s">
        <v>1025</v>
      </c>
      <c r="U326" s="28" t="s">
        <v>1024</v>
      </c>
      <c r="V326" s="28" t="s">
        <v>1163</v>
      </c>
      <c r="W326" s="28" t="s">
        <v>2090</v>
      </c>
      <c r="X326" s="28" t="s">
        <v>2089</v>
      </c>
      <c r="Y326" s="28" t="s">
        <v>1192</v>
      </c>
      <c r="Z326" s="28" t="s">
        <v>2088</v>
      </c>
      <c r="AA326" s="29">
        <v>41206</v>
      </c>
      <c r="AC326" s="29">
        <v>41206</v>
      </c>
      <c r="AD326" s="28" t="s">
        <v>2087</v>
      </c>
    </row>
    <row r="327" spans="1:30" hidden="1" x14ac:dyDescent="0.3">
      <c r="A327" s="28">
        <v>326</v>
      </c>
      <c r="B327" s="28" t="s">
        <v>2086</v>
      </c>
      <c r="C327" s="28" t="s">
        <v>2085</v>
      </c>
      <c r="D327" s="28" t="s">
        <v>2084</v>
      </c>
      <c r="F327" s="28" t="s">
        <v>1037</v>
      </c>
      <c r="G327" s="28" t="s">
        <v>2083</v>
      </c>
      <c r="H327" s="28" t="s">
        <v>1035</v>
      </c>
      <c r="I327" s="28" t="s">
        <v>2082</v>
      </c>
      <c r="J327" s="28" t="s">
        <v>2081</v>
      </c>
      <c r="K327" s="28" t="s">
        <v>2080</v>
      </c>
      <c r="L327" s="28" t="s">
        <v>2079</v>
      </c>
      <c r="N327" s="28" t="s">
        <v>2078</v>
      </c>
      <c r="O327" s="28" t="s">
        <v>1165</v>
      </c>
      <c r="P327" s="28" t="s">
        <v>1028</v>
      </c>
      <c r="Q327" s="28" t="s">
        <v>1049</v>
      </c>
      <c r="R327" s="28" t="s">
        <v>1086</v>
      </c>
      <c r="S327" s="28">
        <v>94</v>
      </c>
      <c r="T327" s="28" t="s">
        <v>1025</v>
      </c>
      <c r="U327" s="28" t="s">
        <v>1024</v>
      </c>
      <c r="V327" s="28" t="s">
        <v>1046</v>
      </c>
      <c r="W327" s="28" t="s">
        <v>2077</v>
      </c>
      <c r="X327" s="29">
        <v>44993</v>
      </c>
      <c r="Y327" s="29">
        <v>46756</v>
      </c>
      <c r="Z327" s="29">
        <v>47546</v>
      </c>
      <c r="AA327" s="29">
        <v>44974</v>
      </c>
      <c r="AC327" s="29">
        <v>44995</v>
      </c>
      <c r="AD327" s="28" t="s">
        <v>2076</v>
      </c>
    </row>
    <row r="328" spans="1:30" x14ac:dyDescent="0.3">
      <c r="A328" s="28">
        <v>327</v>
      </c>
      <c r="B328" s="28" t="s">
        <v>2075</v>
      </c>
      <c r="C328" s="28" t="s">
        <v>2074</v>
      </c>
      <c r="D328" s="28" t="s">
        <v>2073</v>
      </c>
      <c r="F328" s="28" t="s">
        <v>1118</v>
      </c>
      <c r="G328" s="28" t="s">
        <v>2072</v>
      </c>
      <c r="H328" s="28" t="s">
        <v>1170</v>
      </c>
      <c r="I328" s="28" t="s">
        <v>1686</v>
      </c>
      <c r="J328" s="28" t="s">
        <v>2071</v>
      </c>
      <c r="K328" s="28" t="s">
        <v>2070</v>
      </c>
      <c r="N328" s="28" t="s">
        <v>1696</v>
      </c>
      <c r="O328" s="28" t="s">
        <v>1165</v>
      </c>
      <c r="P328" s="28" t="s">
        <v>1028</v>
      </c>
      <c r="Q328" s="28" t="s">
        <v>1049</v>
      </c>
      <c r="R328" s="28" t="s">
        <v>1086</v>
      </c>
      <c r="S328" s="28">
        <v>60</v>
      </c>
      <c r="T328" s="28" t="s">
        <v>1025</v>
      </c>
      <c r="U328" s="28" t="s">
        <v>1024</v>
      </c>
      <c r="V328" s="28" t="s">
        <v>1163</v>
      </c>
      <c r="W328" s="28" t="s">
        <v>2069</v>
      </c>
      <c r="X328" s="28" t="s">
        <v>2068</v>
      </c>
      <c r="Y328" s="28" t="s">
        <v>2067</v>
      </c>
      <c r="Z328" s="28" t="s">
        <v>2067</v>
      </c>
      <c r="AA328" s="29">
        <v>38798</v>
      </c>
      <c r="AB328" s="29">
        <v>42200</v>
      </c>
      <c r="AC328" s="29">
        <v>43880</v>
      </c>
      <c r="AD328" s="28" t="s">
        <v>2066</v>
      </c>
    </row>
    <row r="329" spans="1:30" hidden="1" x14ac:dyDescent="0.3">
      <c r="A329" s="28">
        <v>328</v>
      </c>
      <c r="B329" s="28" t="s">
        <v>2065</v>
      </c>
      <c r="C329" s="28" t="s">
        <v>2064</v>
      </c>
      <c r="D329" s="28" t="s">
        <v>2063</v>
      </c>
      <c r="F329" s="28" t="s">
        <v>1157</v>
      </c>
      <c r="G329" s="28" t="s">
        <v>2062</v>
      </c>
      <c r="H329" s="28" t="s">
        <v>1035</v>
      </c>
      <c r="I329" s="28" t="s">
        <v>2061</v>
      </c>
      <c r="J329" s="28" t="s">
        <v>2060</v>
      </c>
      <c r="K329" s="28" t="s">
        <v>2059</v>
      </c>
      <c r="L329" s="28" t="s">
        <v>2058</v>
      </c>
      <c r="N329" s="28" t="s">
        <v>2057</v>
      </c>
      <c r="P329" s="28" t="s">
        <v>1028</v>
      </c>
      <c r="Q329" s="28" t="s">
        <v>1049</v>
      </c>
      <c r="R329" s="28" t="s">
        <v>1048</v>
      </c>
      <c r="S329" s="28">
        <v>48</v>
      </c>
      <c r="T329" s="28" t="s">
        <v>1025</v>
      </c>
      <c r="U329" s="28" t="s">
        <v>1024</v>
      </c>
      <c r="V329" s="28" t="s">
        <v>1636</v>
      </c>
      <c r="W329" s="28" t="s">
        <v>2056</v>
      </c>
      <c r="X329" s="29">
        <v>44469</v>
      </c>
      <c r="Y329" s="29">
        <v>45656</v>
      </c>
      <c r="Z329" s="29">
        <v>45657</v>
      </c>
      <c r="AA329" s="29">
        <v>44439</v>
      </c>
      <c r="AC329" s="29">
        <v>45334</v>
      </c>
      <c r="AD329" s="28" t="s">
        <v>2055</v>
      </c>
    </row>
    <row r="330" spans="1:30" hidden="1" x14ac:dyDescent="0.3">
      <c r="A330" s="28">
        <v>329</v>
      </c>
      <c r="B330" s="28" t="s">
        <v>2054</v>
      </c>
      <c r="C330" s="28" t="s">
        <v>2053</v>
      </c>
      <c r="D330" s="28" t="s">
        <v>2052</v>
      </c>
      <c r="E330" s="28" t="s">
        <v>2046</v>
      </c>
      <c r="F330" s="28" t="s">
        <v>1118</v>
      </c>
      <c r="G330" s="28" t="s">
        <v>2051</v>
      </c>
      <c r="H330" s="28" t="s">
        <v>1035</v>
      </c>
      <c r="I330" s="28" t="s">
        <v>1686</v>
      </c>
      <c r="J330" s="28" t="s">
        <v>2050</v>
      </c>
      <c r="K330" s="28" t="s">
        <v>2049</v>
      </c>
      <c r="N330" s="28" t="s">
        <v>2048</v>
      </c>
      <c r="O330" s="28" t="s">
        <v>2047</v>
      </c>
      <c r="P330" s="28" t="s">
        <v>1028</v>
      </c>
      <c r="Q330" s="28" t="s">
        <v>1049</v>
      </c>
      <c r="R330" s="28" t="s">
        <v>1125</v>
      </c>
      <c r="S330" s="28">
        <v>290</v>
      </c>
      <c r="T330" s="28" t="s">
        <v>1025</v>
      </c>
      <c r="U330" s="28" t="s">
        <v>1024</v>
      </c>
      <c r="V330" s="28" t="s">
        <v>1681</v>
      </c>
      <c r="W330" s="28" t="s">
        <v>2046</v>
      </c>
      <c r="X330" s="29">
        <v>42509</v>
      </c>
      <c r="Y330" s="29">
        <v>45114</v>
      </c>
      <c r="Z330" s="29">
        <v>45114</v>
      </c>
      <c r="AA330" s="29">
        <v>42551</v>
      </c>
      <c r="AC330" s="29">
        <v>45554</v>
      </c>
      <c r="AD330" s="28" t="s">
        <v>2045</v>
      </c>
    </row>
    <row r="331" spans="1:30" hidden="1" x14ac:dyDescent="0.3">
      <c r="A331" s="28">
        <v>330</v>
      </c>
      <c r="B331" s="28" t="s">
        <v>2044</v>
      </c>
      <c r="C331" s="28" t="s">
        <v>2043</v>
      </c>
      <c r="D331" s="28" t="s">
        <v>2042</v>
      </c>
      <c r="F331" s="28" t="s">
        <v>1145</v>
      </c>
      <c r="G331" s="28" t="s">
        <v>2041</v>
      </c>
      <c r="H331" s="28" t="s">
        <v>1035</v>
      </c>
      <c r="I331" s="28" t="s">
        <v>2040</v>
      </c>
      <c r="J331" s="28" t="s">
        <v>2039</v>
      </c>
      <c r="K331" s="28" t="s">
        <v>2038</v>
      </c>
      <c r="N331" s="28" t="s">
        <v>1442</v>
      </c>
      <c r="O331" s="28" t="s">
        <v>2037</v>
      </c>
      <c r="P331" s="28" t="s">
        <v>1028</v>
      </c>
      <c r="Q331" s="28" t="s">
        <v>1049</v>
      </c>
      <c r="R331" s="28" t="s">
        <v>1048</v>
      </c>
      <c r="S331" s="28">
        <v>15</v>
      </c>
      <c r="T331" s="28" t="s">
        <v>1025</v>
      </c>
      <c r="U331" s="28" t="s">
        <v>1024</v>
      </c>
      <c r="V331" s="28" t="s">
        <v>1972</v>
      </c>
      <c r="W331" s="28" t="s">
        <v>2036</v>
      </c>
      <c r="X331" s="29">
        <v>44804</v>
      </c>
      <c r="Y331" s="29">
        <v>46752</v>
      </c>
      <c r="Z331" s="29">
        <v>46752</v>
      </c>
      <c r="AA331" s="29">
        <v>44630</v>
      </c>
      <c r="AC331" s="29">
        <v>46034</v>
      </c>
      <c r="AD331" s="28" t="s">
        <v>1439</v>
      </c>
    </row>
    <row r="332" spans="1:30" hidden="1" x14ac:dyDescent="0.3">
      <c r="A332" s="28">
        <v>331</v>
      </c>
      <c r="B332" s="28" t="s">
        <v>2035</v>
      </c>
      <c r="C332" s="28" t="s">
        <v>2034</v>
      </c>
      <c r="D332" s="28" t="s">
        <v>2033</v>
      </c>
      <c r="F332" s="28" t="s">
        <v>1037</v>
      </c>
      <c r="G332" s="28" t="s">
        <v>2032</v>
      </c>
      <c r="H332" s="28" t="s">
        <v>1035</v>
      </c>
      <c r="I332" s="28" t="s">
        <v>2031</v>
      </c>
      <c r="J332" s="28" t="s">
        <v>2030</v>
      </c>
      <c r="K332" s="28" t="s">
        <v>2029</v>
      </c>
      <c r="L332" s="28" t="s">
        <v>2028</v>
      </c>
      <c r="N332" s="28" t="s">
        <v>2027</v>
      </c>
      <c r="P332" s="28" t="s">
        <v>1028</v>
      </c>
      <c r="Q332" s="28" t="s">
        <v>1049</v>
      </c>
      <c r="R332" s="28" t="s">
        <v>1125</v>
      </c>
      <c r="S332" s="28">
        <v>20</v>
      </c>
      <c r="T332" s="28" t="s">
        <v>1025</v>
      </c>
      <c r="U332" s="28" t="s">
        <v>1024</v>
      </c>
      <c r="V332" s="28" t="s">
        <v>2026</v>
      </c>
      <c r="W332" s="28" t="s">
        <v>2025</v>
      </c>
      <c r="X332" s="29">
        <v>45806</v>
      </c>
      <c r="Y332" s="29">
        <v>46174</v>
      </c>
      <c r="Z332" s="29">
        <v>46266</v>
      </c>
      <c r="AA332" s="29">
        <v>45716</v>
      </c>
      <c r="AC332" s="29">
        <v>45902</v>
      </c>
      <c r="AD332" s="28" t="s">
        <v>2024</v>
      </c>
    </row>
    <row r="333" spans="1:30" hidden="1" x14ac:dyDescent="0.3">
      <c r="A333" s="28">
        <v>332</v>
      </c>
      <c r="B333" s="28" t="s">
        <v>2023</v>
      </c>
      <c r="C333" s="28" t="s">
        <v>2022</v>
      </c>
      <c r="D333" s="28" t="s">
        <v>2021</v>
      </c>
      <c r="F333" s="28" t="s">
        <v>1056</v>
      </c>
      <c r="G333" s="28" t="s">
        <v>2020</v>
      </c>
      <c r="H333" s="28" t="s">
        <v>1035</v>
      </c>
      <c r="I333" s="28" t="s">
        <v>2019</v>
      </c>
      <c r="J333" s="28" t="s">
        <v>2018</v>
      </c>
      <c r="K333" s="28" t="s">
        <v>2017</v>
      </c>
      <c r="L333" s="28" t="s">
        <v>2016</v>
      </c>
      <c r="N333" s="28" t="s">
        <v>2015</v>
      </c>
      <c r="P333" s="28" t="s">
        <v>1028</v>
      </c>
      <c r="Q333" s="28" t="s">
        <v>1049</v>
      </c>
      <c r="R333" s="28" t="s">
        <v>1048</v>
      </c>
      <c r="S333" s="28">
        <v>58</v>
      </c>
      <c r="T333" s="28" t="s">
        <v>1047</v>
      </c>
      <c r="U333" s="28" t="s">
        <v>1024</v>
      </c>
      <c r="V333" s="28" t="s">
        <v>1062</v>
      </c>
      <c r="W333" s="28" t="s">
        <v>2014</v>
      </c>
      <c r="X333" s="29">
        <v>43850</v>
      </c>
      <c r="Y333" s="29">
        <v>45078</v>
      </c>
      <c r="Z333" s="29">
        <v>45078</v>
      </c>
      <c r="AA333" s="29">
        <v>43745</v>
      </c>
      <c r="AC333" s="29">
        <v>45944</v>
      </c>
      <c r="AD333" s="28" t="s">
        <v>2013</v>
      </c>
    </row>
    <row r="334" spans="1:30" hidden="1" x14ac:dyDescent="0.3">
      <c r="A334" s="28">
        <v>333</v>
      </c>
      <c r="B334" s="28" t="s">
        <v>2012</v>
      </c>
      <c r="C334" s="28" t="s">
        <v>2011</v>
      </c>
      <c r="D334" s="28" t="s">
        <v>2010</v>
      </c>
      <c r="F334" s="28" t="s">
        <v>1118</v>
      </c>
      <c r="G334" s="28" t="s">
        <v>2009</v>
      </c>
      <c r="H334" s="28" t="s">
        <v>1035</v>
      </c>
      <c r="I334" s="28" t="s">
        <v>2008</v>
      </c>
      <c r="J334" s="28" t="s">
        <v>2007</v>
      </c>
      <c r="K334" s="28" t="s">
        <v>2006</v>
      </c>
      <c r="L334" s="28" t="s">
        <v>2005</v>
      </c>
      <c r="M334" s="28" t="s">
        <v>2004</v>
      </c>
      <c r="N334" s="28" t="s">
        <v>1165</v>
      </c>
      <c r="P334" s="28" t="s">
        <v>1028</v>
      </c>
      <c r="Q334" s="28" t="s">
        <v>1049</v>
      </c>
      <c r="R334" s="28" t="s">
        <v>1048</v>
      </c>
      <c r="S334" s="28">
        <v>42</v>
      </c>
      <c r="T334" s="28" t="s">
        <v>1215</v>
      </c>
      <c r="U334" s="28" t="s">
        <v>1024</v>
      </c>
      <c r="V334" s="28" t="s">
        <v>1624</v>
      </c>
      <c r="W334" s="28" t="s">
        <v>2003</v>
      </c>
      <c r="X334" s="29">
        <v>41289</v>
      </c>
      <c r="Y334" s="29">
        <v>42563</v>
      </c>
      <c r="Z334" s="29">
        <v>42563</v>
      </c>
      <c r="AA334" s="29">
        <v>41309</v>
      </c>
      <c r="AC334" s="29">
        <v>42969</v>
      </c>
      <c r="AD334" s="28" t="s">
        <v>2002</v>
      </c>
    </row>
    <row r="335" spans="1:30" hidden="1" x14ac:dyDescent="0.3">
      <c r="A335" s="28">
        <v>334</v>
      </c>
      <c r="B335" s="28" t="s">
        <v>2001</v>
      </c>
      <c r="C335" s="28" t="s">
        <v>2000</v>
      </c>
      <c r="D335" s="28" t="s">
        <v>1999</v>
      </c>
      <c r="E335" s="28" t="s">
        <v>1998</v>
      </c>
      <c r="F335" s="28" t="s">
        <v>1037</v>
      </c>
      <c r="G335" s="28" t="s">
        <v>1997</v>
      </c>
      <c r="H335" s="28" t="s">
        <v>1035</v>
      </c>
      <c r="I335" s="28" t="s">
        <v>1996</v>
      </c>
      <c r="J335" s="28" t="s">
        <v>1995</v>
      </c>
      <c r="K335" s="28" t="s">
        <v>1994</v>
      </c>
      <c r="L335" s="28" t="s">
        <v>1993</v>
      </c>
      <c r="N335" s="28" t="s">
        <v>1469</v>
      </c>
      <c r="P335" s="28" t="s">
        <v>1028</v>
      </c>
      <c r="Q335" s="28" t="s">
        <v>1049</v>
      </c>
      <c r="S335" s="28">
        <v>5000</v>
      </c>
      <c r="T335" s="28" t="s">
        <v>1025</v>
      </c>
      <c r="U335" s="28" t="s">
        <v>1076</v>
      </c>
      <c r="V335" s="28" t="s">
        <v>1075</v>
      </c>
      <c r="W335" s="28" t="s">
        <v>1992</v>
      </c>
      <c r="X335" s="29">
        <v>44166</v>
      </c>
      <c r="Y335" s="29">
        <v>46021</v>
      </c>
      <c r="Z335" s="29">
        <v>47847</v>
      </c>
      <c r="AA335" s="29">
        <v>44235</v>
      </c>
      <c r="AC335" s="29">
        <v>45170</v>
      </c>
      <c r="AD335" s="28" t="s">
        <v>1991</v>
      </c>
    </row>
    <row r="336" spans="1:30" hidden="1" x14ac:dyDescent="0.3">
      <c r="A336" s="28">
        <v>335</v>
      </c>
      <c r="B336" s="28" t="s">
        <v>1990</v>
      </c>
      <c r="C336" s="28" t="s">
        <v>1989</v>
      </c>
      <c r="D336" s="28" t="s">
        <v>1988</v>
      </c>
      <c r="F336" s="28" t="s">
        <v>1145</v>
      </c>
      <c r="G336" s="28" t="s">
        <v>1987</v>
      </c>
      <c r="H336" s="28" t="s">
        <v>1035</v>
      </c>
      <c r="I336" s="28" t="s">
        <v>1986</v>
      </c>
      <c r="K336" s="28" t="s">
        <v>1985</v>
      </c>
      <c r="L336" s="28" t="s">
        <v>1984</v>
      </c>
      <c r="N336" s="28" t="s">
        <v>1983</v>
      </c>
      <c r="O336" s="28" t="s">
        <v>1165</v>
      </c>
      <c r="P336" s="28" t="s">
        <v>1028</v>
      </c>
      <c r="Q336" s="28" t="s">
        <v>1049</v>
      </c>
      <c r="S336" s="28">
        <v>419</v>
      </c>
      <c r="T336" s="28" t="s">
        <v>1025</v>
      </c>
      <c r="U336" s="28" t="s">
        <v>1076</v>
      </c>
      <c r="V336" s="28" t="s">
        <v>1075</v>
      </c>
      <c r="W336" s="28" t="s">
        <v>1982</v>
      </c>
      <c r="X336" s="29">
        <v>43810</v>
      </c>
      <c r="Y336" s="29">
        <v>46752</v>
      </c>
      <c r="Z336" s="29">
        <v>46752</v>
      </c>
      <c r="AA336" s="29">
        <v>43860</v>
      </c>
      <c r="AC336" s="29">
        <v>46072</v>
      </c>
      <c r="AD336" s="28" t="s">
        <v>1981</v>
      </c>
    </row>
    <row r="337" spans="1:30" hidden="1" x14ac:dyDescent="0.3">
      <c r="A337" s="28">
        <v>336</v>
      </c>
      <c r="B337" s="28" t="s">
        <v>1980</v>
      </c>
      <c r="C337" s="28" t="s">
        <v>1979</v>
      </c>
      <c r="D337" s="28" t="s">
        <v>1978</v>
      </c>
      <c r="F337" s="28" t="s">
        <v>1037</v>
      </c>
      <c r="G337" s="28" t="s">
        <v>1977</v>
      </c>
      <c r="H337" s="28" t="s">
        <v>1035</v>
      </c>
      <c r="I337" s="28" t="s">
        <v>1976</v>
      </c>
      <c r="J337" s="28" t="s">
        <v>1975</v>
      </c>
      <c r="K337" s="28" t="s">
        <v>1974</v>
      </c>
      <c r="N337" s="28" t="s">
        <v>1442</v>
      </c>
      <c r="P337" s="28" t="s">
        <v>1028</v>
      </c>
      <c r="Q337" s="28" t="s">
        <v>1049</v>
      </c>
      <c r="R337" s="28" t="s">
        <v>1973</v>
      </c>
      <c r="S337" s="28">
        <v>80</v>
      </c>
      <c r="T337" s="28" t="s">
        <v>1025</v>
      </c>
      <c r="U337" s="28" t="s">
        <v>1024</v>
      </c>
      <c r="V337" s="28" t="s">
        <v>1972</v>
      </c>
      <c r="W337" s="28" t="s">
        <v>1971</v>
      </c>
      <c r="X337" s="29">
        <v>45588</v>
      </c>
      <c r="Y337" s="29">
        <v>47298</v>
      </c>
      <c r="Z337" s="29">
        <v>47298</v>
      </c>
      <c r="AA337" s="29">
        <v>45554</v>
      </c>
      <c r="AC337" s="29">
        <v>45951</v>
      </c>
      <c r="AD337" s="28" t="s">
        <v>1970</v>
      </c>
    </row>
    <row r="338" spans="1:30" hidden="1" x14ac:dyDescent="0.3">
      <c r="A338" s="28">
        <v>337</v>
      </c>
      <c r="B338" s="28" t="s">
        <v>1969</v>
      </c>
      <c r="C338" s="28" t="s">
        <v>1968</v>
      </c>
      <c r="D338" s="28" t="s">
        <v>1967</v>
      </c>
      <c r="E338" s="28" t="s">
        <v>1966</v>
      </c>
      <c r="F338" s="28" t="s">
        <v>1094</v>
      </c>
      <c r="G338" s="28" t="s">
        <v>1965</v>
      </c>
      <c r="H338" s="28" t="s">
        <v>1035</v>
      </c>
      <c r="I338" s="28" t="s">
        <v>1964</v>
      </c>
      <c r="J338" s="28" t="s">
        <v>1963</v>
      </c>
      <c r="K338" s="28" t="s">
        <v>1962</v>
      </c>
      <c r="L338" s="28" t="s">
        <v>1961</v>
      </c>
      <c r="M338" s="28" t="s">
        <v>1960</v>
      </c>
      <c r="N338" s="28" t="s">
        <v>1959</v>
      </c>
      <c r="O338" s="28" t="s">
        <v>1958</v>
      </c>
      <c r="P338" s="28" t="s">
        <v>1028</v>
      </c>
      <c r="Q338" s="28" t="s">
        <v>1049</v>
      </c>
      <c r="S338" s="28">
        <v>165</v>
      </c>
      <c r="T338" s="28" t="s">
        <v>1025</v>
      </c>
      <c r="U338" s="28" t="s">
        <v>1076</v>
      </c>
      <c r="V338" s="28" t="s">
        <v>1075</v>
      </c>
      <c r="W338" s="28" t="s">
        <v>1957</v>
      </c>
      <c r="X338" s="28" t="s">
        <v>1286</v>
      </c>
      <c r="Y338" s="28" t="s">
        <v>1956</v>
      </c>
      <c r="Z338" s="28" t="s">
        <v>1955</v>
      </c>
      <c r="AA338" s="29">
        <v>46048</v>
      </c>
      <c r="AC338" s="29">
        <v>46048</v>
      </c>
      <c r="AD338" s="28" t="s">
        <v>1954</v>
      </c>
    </row>
    <row r="339" spans="1:30" hidden="1" x14ac:dyDescent="0.3">
      <c r="A339" s="28">
        <v>338</v>
      </c>
      <c r="B339" s="28" t="s">
        <v>1953</v>
      </c>
      <c r="C339" s="28" t="s">
        <v>1952</v>
      </c>
      <c r="D339" s="28" t="s">
        <v>1951</v>
      </c>
      <c r="E339" s="28" t="s">
        <v>1950</v>
      </c>
      <c r="F339" s="28" t="s">
        <v>1157</v>
      </c>
      <c r="G339" s="28" t="s">
        <v>1949</v>
      </c>
      <c r="H339" s="28" t="s">
        <v>1035</v>
      </c>
      <c r="I339" s="28" t="s">
        <v>1948</v>
      </c>
      <c r="J339" s="28" t="s">
        <v>1947</v>
      </c>
      <c r="K339" s="28" t="s">
        <v>1946</v>
      </c>
      <c r="L339" s="28" t="s">
        <v>1945</v>
      </c>
      <c r="N339" s="28" t="s">
        <v>1944</v>
      </c>
      <c r="P339" s="28" t="s">
        <v>1028</v>
      </c>
      <c r="Q339" s="28" t="s">
        <v>1049</v>
      </c>
      <c r="R339" s="28" t="s">
        <v>1086</v>
      </c>
      <c r="S339" s="28">
        <v>30</v>
      </c>
      <c r="T339" s="28" t="s">
        <v>1025</v>
      </c>
      <c r="U339" s="28" t="s">
        <v>1024</v>
      </c>
      <c r="V339" s="28" t="s">
        <v>1163</v>
      </c>
      <c r="W339" s="28" t="s">
        <v>1943</v>
      </c>
      <c r="X339" s="29">
        <v>45139</v>
      </c>
      <c r="Y339" s="29">
        <v>45474</v>
      </c>
      <c r="Z339" s="29">
        <v>45868</v>
      </c>
      <c r="AA339" s="29">
        <v>45132</v>
      </c>
      <c r="AC339" s="29">
        <v>45132</v>
      </c>
    </row>
    <row r="340" spans="1:30" hidden="1" x14ac:dyDescent="0.3">
      <c r="A340" s="28">
        <v>339</v>
      </c>
      <c r="B340" s="28" t="s">
        <v>1942</v>
      </c>
      <c r="C340" s="28" t="s">
        <v>1941</v>
      </c>
      <c r="D340" s="28" t="s">
        <v>1940</v>
      </c>
      <c r="F340" s="28" t="s">
        <v>1118</v>
      </c>
      <c r="G340" s="28" t="s">
        <v>1939</v>
      </c>
      <c r="H340" s="28" t="s">
        <v>1170</v>
      </c>
      <c r="I340" s="28" t="s">
        <v>1938</v>
      </c>
      <c r="J340" s="28" t="s">
        <v>1937</v>
      </c>
      <c r="K340" s="28" t="s">
        <v>1936</v>
      </c>
      <c r="L340" s="28" t="s">
        <v>1935</v>
      </c>
      <c r="N340" s="28" t="s">
        <v>1934</v>
      </c>
      <c r="P340" s="28" t="s">
        <v>1028</v>
      </c>
      <c r="Q340" s="28" t="s">
        <v>1049</v>
      </c>
      <c r="R340" s="28" t="s">
        <v>1086</v>
      </c>
      <c r="S340" s="28">
        <v>61</v>
      </c>
      <c r="T340" s="28" t="s">
        <v>1025</v>
      </c>
      <c r="U340" s="28" t="s">
        <v>1024</v>
      </c>
      <c r="V340" s="28" t="s">
        <v>1046</v>
      </c>
      <c r="W340" s="28" t="s">
        <v>1933</v>
      </c>
      <c r="X340" s="28" t="s">
        <v>1193</v>
      </c>
      <c r="Y340" s="28" t="s">
        <v>1932</v>
      </c>
      <c r="Z340" s="28" t="s">
        <v>1931</v>
      </c>
      <c r="AA340" s="29">
        <v>40854</v>
      </c>
      <c r="AB340" s="29">
        <v>45127</v>
      </c>
      <c r="AC340" s="29">
        <v>45356</v>
      </c>
      <c r="AD340" s="28" t="s">
        <v>1930</v>
      </c>
    </row>
    <row r="341" spans="1:30" hidden="1" x14ac:dyDescent="0.3">
      <c r="A341" s="28">
        <v>340</v>
      </c>
      <c r="B341" s="28" t="s">
        <v>1929</v>
      </c>
      <c r="C341" s="28" t="s">
        <v>1928</v>
      </c>
      <c r="D341" s="28" t="s">
        <v>1927</v>
      </c>
      <c r="E341" s="28" t="s">
        <v>1926</v>
      </c>
      <c r="F341" s="28" t="s">
        <v>1037</v>
      </c>
      <c r="G341" s="28" t="s">
        <v>1925</v>
      </c>
      <c r="H341" s="28" t="s">
        <v>1035</v>
      </c>
      <c r="I341" s="28" t="s">
        <v>1924</v>
      </c>
      <c r="J341" s="28" t="s">
        <v>1923</v>
      </c>
      <c r="K341" s="28" t="s">
        <v>1922</v>
      </c>
      <c r="L341" s="28" t="s">
        <v>1921</v>
      </c>
      <c r="N341" s="28" t="s">
        <v>1920</v>
      </c>
      <c r="O341" s="28" t="s">
        <v>1165</v>
      </c>
      <c r="P341" s="28" t="s">
        <v>1028</v>
      </c>
      <c r="Q341" s="28" t="s">
        <v>1049</v>
      </c>
      <c r="S341" s="28">
        <v>800</v>
      </c>
      <c r="T341" s="28" t="s">
        <v>1025</v>
      </c>
      <c r="U341" s="28" t="s">
        <v>1076</v>
      </c>
      <c r="V341" s="28" t="s">
        <v>1075</v>
      </c>
      <c r="W341" s="28" t="s">
        <v>1919</v>
      </c>
      <c r="X341" s="29">
        <v>45264</v>
      </c>
      <c r="Y341" s="29">
        <v>46704</v>
      </c>
      <c r="Z341" s="29">
        <v>47026</v>
      </c>
      <c r="AA341" s="29">
        <v>45209</v>
      </c>
      <c r="AC341" s="29">
        <v>46031</v>
      </c>
      <c r="AD341" s="28" t="s">
        <v>1918</v>
      </c>
    </row>
    <row r="342" spans="1:30" hidden="1" x14ac:dyDescent="0.3">
      <c r="A342" s="28">
        <v>341</v>
      </c>
      <c r="B342" s="28" t="s">
        <v>1917</v>
      </c>
      <c r="C342" s="28" t="s">
        <v>1916</v>
      </c>
      <c r="D342" s="28" t="s">
        <v>1915</v>
      </c>
      <c r="F342" s="28" t="s">
        <v>1118</v>
      </c>
      <c r="G342" s="28" t="s">
        <v>1914</v>
      </c>
      <c r="H342" s="28" t="s">
        <v>1170</v>
      </c>
      <c r="I342" s="28" t="s">
        <v>1913</v>
      </c>
      <c r="J342" s="28" t="s">
        <v>1912</v>
      </c>
      <c r="K342" s="28" t="s">
        <v>1911</v>
      </c>
      <c r="L342" s="28" t="s">
        <v>1910</v>
      </c>
      <c r="N342" s="28" t="s">
        <v>1165</v>
      </c>
      <c r="P342" s="28" t="s">
        <v>1028</v>
      </c>
      <c r="Q342" s="28" t="s">
        <v>1049</v>
      </c>
      <c r="R342" s="28" t="s">
        <v>1086</v>
      </c>
      <c r="S342" s="28">
        <v>8</v>
      </c>
      <c r="T342" s="28" t="s">
        <v>1215</v>
      </c>
      <c r="U342" s="28" t="s">
        <v>1024</v>
      </c>
      <c r="V342" s="28" t="s">
        <v>1163</v>
      </c>
      <c r="W342" s="28" t="s">
        <v>1909</v>
      </c>
      <c r="X342" s="29">
        <v>42937</v>
      </c>
      <c r="Y342" s="29">
        <v>43322</v>
      </c>
      <c r="Z342" s="29">
        <v>44119</v>
      </c>
      <c r="AA342" s="29">
        <v>42768</v>
      </c>
      <c r="AB342" s="29">
        <v>44207</v>
      </c>
      <c r="AC342" s="29">
        <v>44236</v>
      </c>
      <c r="AD342" s="28" t="s">
        <v>1908</v>
      </c>
    </row>
    <row r="343" spans="1:30" hidden="1" x14ac:dyDescent="0.3">
      <c r="A343" s="28">
        <v>342</v>
      </c>
      <c r="B343" s="28" t="s">
        <v>1907</v>
      </c>
      <c r="C343" s="28" t="s">
        <v>1906</v>
      </c>
      <c r="D343" s="28" t="s">
        <v>1905</v>
      </c>
      <c r="F343" s="28" t="s">
        <v>1529</v>
      </c>
      <c r="G343" s="28" t="s">
        <v>1904</v>
      </c>
      <c r="H343" s="28" t="s">
        <v>1035</v>
      </c>
      <c r="I343" s="28" t="s">
        <v>1903</v>
      </c>
      <c r="J343" s="28" t="s">
        <v>1902</v>
      </c>
      <c r="K343" s="28" t="s">
        <v>1901</v>
      </c>
      <c r="N343" s="28" t="s">
        <v>1442</v>
      </c>
      <c r="O343" s="28" t="s">
        <v>1900</v>
      </c>
      <c r="P343" s="28" t="s">
        <v>1028</v>
      </c>
      <c r="Q343" s="28" t="s">
        <v>1049</v>
      </c>
      <c r="R343" s="28" t="s">
        <v>1048</v>
      </c>
      <c r="S343" s="28">
        <v>0</v>
      </c>
      <c r="T343" s="28" t="s">
        <v>1025</v>
      </c>
      <c r="U343" s="28" t="s">
        <v>1024</v>
      </c>
      <c r="V343" s="28" t="s">
        <v>1163</v>
      </c>
      <c r="W343" s="28" t="s">
        <v>1899</v>
      </c>
      <c r="X343" s="29">
        <v>44909</v>
      </c>
      <c r="Y343" s="29">
        <v>44909</v>
      </c>
      <c r="Z343" s="29">
        <v>44909</v>
      </c>
      <c r="AA343" s="29">
        <v>44736</v>
      </c>
      <c r="AC343" s="29">
        <v>45092</v>
      </c>
    </row>
    <row r="344" spans="1:30" hidden="1" x14ac:dyDescent="0.3">
      <c r="A344" s="28">
        <v>343</v>
      </c>
      <c r="B344" s="28" t="s">
        <v>1898</v>
      </c>
      <c r="C344" s="28" t="s">
        <v>1897</v>
      </c>
      <c r="D344" s="28" t="s">
        <v>1896</v>
      </c>
      <c r="E344" s="28" t="s">
        <v>1895</v>
      </c>
      <c r="F344" s="28" t="s">
        <v>1157</v>
      </c>
      <c r="G344" s="28" t="s">
        <v>1894</v>
      </c>
      <c r="H344" s="28" t="s">
        <v>1035</v>
      </c>
      <c r="I344" s="28" t="s">
        <v>1686</v>
      </c>
      <c r="J344" s="28" t="s">
        <v>1893</v>
      </c>
      <c r="K344" s="28" t="s">
        <v>1892</v>
      </c>
      <c r="L344" s="28" t="s">
        <v>1891</v>
      </c>
      <c r="N344" s="28" t="s">
        <v>1469</v>
      </c>
      <c r="P344" s="28" t="s">
        <v>1028</v>
      </c>
      <c r="Q344" s="28" t="s">
        <v>1049</v>
      </c>
      <c r="R344" s="28" t="s">
        <v>1125</v>
      </c>
      <c r="S344" s="28">
        <v>100</v>
      </c>
      <c r="T344" s="28" t="s">
        <v>1025</v>
      </c>
      <c r="U344" s="28" t="s">
        <v>1024</v>
      </c>
      <c r="V344" s="28" t="s">
        <v>1624</v>
      </c>
      <c r="W344" s="28" t="s">
        <v>1890</v>
      </c>
      <c r="X344" s="29">
        <v>43049</v>
      </c>
      <c r="Y344" s="29">
        <v>45657</v>
      </c>
      <c r="Z344" s="29">
        <v>45657</v>
      </c>
      <c r="AA344" s="29">
        <v>43956</v>
      </c>
      <c r="AC344" s="29">
        <v>45170</v>
      </c>
      <c r="AD344" s="28" t="s">
        <v>1889</v>
      </c>
    </row>
    <row r="345" spans="1:30" hidden="1" x14ac:dyDescent="0.3">
      <c r="A345" s="28">
        <v>344</v>
      </c>
      <c r="B345" s="28" t="s">
        <v>1888</v>
      </c>
      <c r="C345" s="28" t="s">
        <v>1887</v>
      </c>
      <c r="D345" s="28" t="s">
        <v>1886</v>
      </c>
      <c r="F345" s="28" t="s">
        <v>1118</v>
      </c>
      <c r="G345" s="28" t="s">
        <v>1885</v>
      </c>
      <c r="H345" s="28" t="s">
        <v>1170</v>
      </c>
      <c r="I345" s="28" t="s">
        <v>1884</v>
      </c>
      <c r="J345" s="28" t="s">
        <v>1883</v>
      </c>
      <c r="K345" s="28" t="s">
        <v>1882</v>
      </c>
      <c r="L345" s="28" t="s">
        <v>1881</v>
      </c>
      <c r="M345" s="28" t="s">
        <v>1880</v>
      </c>
      <c r="N345" s="28" t="s">
        <v>1165</v>
      </c>
      <c r="P345" s="28" t="s">
        <v>1028</v>
      </c>
      <c r="Q345" s="28" t="s">
        <v>1049</v>
      </c>
      <c r="R345" s="28" t="s">
        <v>1086</v>
      </c>
      <c r="S345" s="28">
        <v>10</v>
      </c>
      <c r="T345" s="28" t="s">
        <v>1215</v>
      </c>
      <c r="U345" s="28" t="s">
        <v>1024</v>
      </c>
      <c r="V345" s="28" t="s">
        <v>1062</v>
      </c>
      <c r="W345" s="28" t="s">
        <v>1879</v>
      </c>
      <c r="X345" s="29">
        <v>43782</v>
      </c>
      <c r="Y345" s="29">
        <v>44708</v>
      </c>
      <c r="Z345" s="29">
        <v>44708</v>
      </c>
      <c r="AA345" s="29">
        <v>43479</v>
      </c>
      <c r="AB345" s="29">
        <v>45006</v>
      </c>
      <c r="AC345" s="29">
        <v>45006</v>
      </c>
      <c r="AD345" s="28" t="s">
        <v>1878</v>
      </c>
    </row>
    <row r="346" spans="1:30" hidden="1" x14ac:dyDescent="0.3">
      <c r="A346" s="28">
        <v>345</v>
      </c>
      <c r="B346" s="28" t="s">
        <v>1877</v>
      </c>
      <c r="C346" s="28" t="s">
        <v>1876</v>
      </c>
      <c r="D346" s="28" t="s">
        <v>1875</v>
      </c>
      <c r="E346" s="28" t="s">
        <v>1874</v>
      </c>
      <c r="F346" s="28" t="s">
        <v>1037</v>
      </c>
      <c r="G346" s="28" t="s">
        <v>1873</v>
      </c>
      <c r="H346" s="28" t="s">
        <v>1035</v>
      </c>
      <c r="I346" s="28" t="s">
        <v>1872</v>
      </c>
      <c r="J346" s="28" t="s">
        <v>1871</v>
      </c>
      <c r="K346" s="28" t="s">
        <v>1870</v>
      </c>
      <c r="N346" s="28" t="s">
        <v>1869</v>
      </c>
      <c r="O346" s="28" t="s">
        <v>1868</v>
      </c>
      <c r="P346" s="28" t="s">
        <v>1028</v>
      </c>
      <c r="Q346" s="28" t="s">
        <v>1049</v>
      </c>
      <c r="S346" s="28">
        <v>450</v>
      </c>
      <c r="T346" s="28" t="s">
        <v>1047</v>
      </c>
      <c r="U346" s="28" t="s">
        <v>1076</v>
      </c>
      <c r="V346" s="28" t="s">
        <v>1075</v>
      </c>
      <c r="W346" s="28" t="s">
        <v>1867</v>
      </c>
      <c r="X346" s="29">
        <v>44531</v>
      </c>
      <c r="Y346" s="29">
        <v>46598</v>
      </c>
      <c r="Z346" s="29">
        <v>46722</v>
      </c>
      <c r="AA346" s="29">
        <v>44501</v>
      </c>
      <c r="AC346" s="29">
        <v>46066</v>
      </c>
      <c r="AD346" s="28" t="s">
        <v>1866</v>
      </c>
    </row>
    <row r="347" spans="1:30" hidden="1" x14ac:dyDescent="0.3">
      <c r="A347" s="28">
        <v>346</v>
      </c>
      <c r="B347" s="28" t="s">
        <v>1865</v>
      </c>
      <c r="C347" s="28" t="s">
        <v>1864</v>
      </c>
      <c r="D347" s="28" t="s">
        <v>1863</v>
      </c>
      <c r="E347" s="28" t="s">
        <v>1862</v>
      </c>
      <c r="F347" s="28" t="s">
        <v>1118</v>
      </c>
      <c r="G347" s="28" t="s">
        <v>1861</v>
      </c>
      <c r="H347" s="28" t="s">
        <v>1170</v>
      </c>
      <c r="I347" s="28" t="s">
        <v>1860</v>
      </c>
      <c r="J347" s="28" t="s">
        <v>1859</v>
      </c>
      <c r="K347" s="28" t="s">
        <v>1858</v>
      </c>
      <c r="L347" s="28" t="s">
        <v>1857</v>
      </c>
      <c r="N347" s="28" t="s">
        <v>1289</v>
      </c>
      <c r="O347" s="28" t="s">
        <v>1856</v>
      </c>
      <c r="P347" s="28" t="s">
        <v>1028</v>
      </c>
      <c r="Q347" s="28" t="s">
        <v>1049</v>
      </c>
      <c r="R347" s="28" t="s">
        <v>1048</v>
      </c>
      <c r="S347" s="28">
        <v>20</v>
      </c>
      <c r="T347" s="28" t="s">
        <v>1025</v>
      </c>
      <c r="U347" s="28" t="s">
        <v>1024</v>
      </c>
      <c r="V347" s="28" t="s">
        <v>1855</v>
      </c>
      <c r="W347" s="28" t="s">
        <v>1854</v>
      </c>
      <c r="X347" s="29">
        <v>42994</v>
      </c>
      <c r="Y347" s="29">
        <v>43957</v>
      </c>
      <c r="Z347" s="29">
        <v>43957</v>
      </c>
      <c r="AA347" s="29">
        <v>43014</v>
      </c>
      <c r="AB347" s="29">
        <v>45237</v>
      </c>
      <c r="AC347" s="29">
        <v>45237</v>
      </c>
      <c r="AD347" s="28" t="s">
        <v>1284</v>
      </c>
    </row>
    <row r="348" spans="1:30" hidden="1" x14ac:dyDescent="0.3">
      <c r="A348" s="28">
        <v>347</v>
      </c>
      <c r="B348" s="28" t="s">
        <v>1853</v>
      </c>
      <c r="C348" s="28" t="s">
        <v>1852</v>
      </c>
      <c r="D348" s="28" t="s">
        <v>1851</v>
      </c>
      <c r="E348" s="28" t="s">
        <v>1850</v>
      </c>
      <c r="F348" s="28" t="s">
        <v>1056</v>
      </c>
      <c r="G348" s="28" t="s">
        <v>1849</v>
      </c>
      <c r="H348" s="28" t="s">
        <v>1035</v>
      </c>
      <c r="I348" s="28" t="s">
        <v>1848</v>
      </c>
      <c r="J348" s="28" t="s">
        <v>1847</v>
      </c>
      <c r="K348" s="28" t="s">
        <v>1846</v>
      </c>
      <c r="L348" s="28" t="s">
        <v>1845</v>
      </c>
      <c r="N348" s="28" t="s">
        <v>1844</v>
      </c>
      <c r="O348" s="28" t="s">
        <v>1843</v>
      </c>
      <c r="P348" s="28" t="s">
        <v>1028</v>
      </c>
      <c r="Q348" s="28" t="s">
        <v>1049</v>
      </c>
      <c r="R348" s="28" t="s">
        <v>1086</v>
      </c>
      <c r="S348" s="28">
        <v>11</v>
      </c>
      <c r="T348" s="28" t="s">
        <v>1025</v>
      </c>
      <c r="U348" s="28" t="s">
        <v>1024</v>
      </c>
      <c r="V348" s="28" t="s">
        <v>1163</v>
      </c>
      <c r="W348" s="28" t="s">
        <v>1842</v>
      </c>
      <c r="X348" s="29">
        <v>44089</v>
      </c>
      <c r="Y348" s="29">
        <v>44827</v>
      </c>
      <c r="Z348" s="29">
        <v>45607</v>
      </c>
      <c r="AA348" s="29">
        <v>44839</v>
      </c>
      <c r="AC348" s="29">
        <v>45616</v>
      </c>
      <c r="AD348" s="28" t="s">
        <v>1841</v>
      </c>
    </row>
    <row r="349" spans="1:30" hidden="1" x14ac:dyDescent="0.3">
      <c r="A349" s="28">
        <v>348</v>
      </c>
      <c r="B349" s="28" t="s">
        <v>1840</v>
      </c>
      <c r="C349" s="28" t="s">
        <v>1839</v>
      </c>
      <c r="D349" s="28" t="s">
        <v>1838</v>
      </c>
      <c r="F349" s="28" t="s">
        <v>1145</v>
      </c>
      <c r="G349" s="28" t="s">
        <v>1837</v>
      </c>
      <c r="H349" s="28" t="s">
        <v>1035</v>
      </c>
      <c r="I349" s="28" t="s">
        <v>1836</v>
      </c>
      <c r="J349" s="28" t="s">
        <v>1835</v>
      </c>
      <c r="K349" s="28" t="s">
        <v>1834</v>
      </c>
      <c r="M349" s="28" t="s">
        <v>1833</v>
      </c>
      <c r="N349" s="28" t="s">
        <v>1442</v>
      </c>
      <c r="P349" s="28" t="s">
        <v>1028</v>
      </c>
      <c r="Q349" s="28" t="s">
        <v>1049</v>
      </c>
      <c r="R349" s="28" t="s">
        <v>1086</v>
      </c>
      <c r="S349" s="28">
        <v>13</v>
      </c>
      <c r="T349" s="28" t="s">
        <v>1025</v>
      </c>
      <c r="U349" s="28" t="s">
        <v>1024</v>
      </c>
      <c r="V349" s="28" t="s">
        <v>1163</v>
      </c>
      <c r="W349" s="28" t="s">
        <v>1832</v>
      </c>
      <c r="X349" s="29">
        <v>44467</v>
      </c>
      <c r="Y349" s="29">
        <v>46690</v>
      </c>
      <c r="Z349" s="29">
        <v>46690</v>
      </c>
      <c r="AA349" s="29">
        <v>44372</v>
      </c>
      <c r="AC349" s="29">
        <v>45938</v>
      </c>
      <c r="AD349" s="28" t="s">
        <v>1439</v>
      </c>
    </row>
    <row r="350" spans="1:30" hidden="1" x14ac:dyDescent="0.3">
      <c r="A350" s="28">
        <v>349</v>
      </c>
      <c r="B350" s="28" t="s">
        <v>1831</v>
      </c>
      <c r="C350" s="28" t="s">
        <v>1830</v>
      </c>
      <c r="D350" s="28" t="s">
        <v>1829</v>
      </c>
      <c r="E350" s="28" t="s">
        <v>1828</v>
      </c>
      <c r="F350" s="28" t="s">
        <v>1037</v>
      </c>
      <c r="G350" s="28" t="s">
        <v>1827</v>
      </c>
      <c r="H350" s="28" t="s">
        <v>1035</v>
      </c>
      <c r="I350" s="28" t="s">
        <v>1826</v>
      </c>
      <c r="K350" s="28" t="s">
        <v>1825</v>
      </c>
      <c r="N350" s="28" t="s">
        <v>1824</v>
      </c>
      <c r="P350" s="28" t="s">
        <v>1028</v>
      </c>
      <c r="Q350" s="28" t="s">
        <v>1049</v>
      </c>
      <c r="S350" s="28">
        <v>2000</v>
      </c>
      <c r="T350" s="28" t="s">
        <v>1025</v>
      </c>
      <c r="U350" s="28" t="s">
        <v>1076</v>
      </c>
      <c r="V350" s="28" t="s">
        <v>1075</v>
      </c>
      <c r="W350" s="28" t="s">
        <v>1823</v>
      </c>
      <c r="X350" s="29">
        <v>40980</v>
      </c>
      <c r="Y350" s="28" t="s">
        <v>1822</v>
      </c>
      <c r="Z350" s="28" t="s">
        <v>1822</v>
      </c>
      <c r="AA350" s="29">
        <v>43734</v>
      </c>
      <c r="AC350" s="29">
        <v>45399</v>
      </c>
      <c r="AD350" s="28" t="s">
        <v>1821</v>
      </c>
    </row>
    <row r="351" spans="1:30" hidden="1" x14ac:dyDescent="0.3">
      <c r="A351" s="28">
        <v>350</v>
      </c>
      <c r="B351" s="28" t="s">
        <v>1820</v>
      </c>
      <c r="C351" s="28" t="s">
        <v>1819</v>
      </c>
      <c r="D351" s="28" t="s">
        <v>1818</v>
      </c>
      <c r="F351" s="28" t="s">
        <v>1056</v>
      </c>
      <c r="G351" s="28" t="s">
        <v>1817</v>
      </c>
      <c r="H351" s="28" t="s">
        <v>1170</v>
      </c>
      <c r="I351" s="28" t="s">
        <v>1816</v>
      </c>
      <c r="J351" s="28" t="s">
        <v>1815</v>
      </c>
      <c r="K351" s="28" t="s">
        <v>1814</v>
      </c>
      <c r="L351" s="28" t="s">
        <v>1813</v>
      </c>
      <c r="M351" s="28" t="s">
        <v>1812</v>
      </c>
      <c r="N351" s="28" t="s">
        <v>1165</v>
      </c>
      <c r="P351" s="28" t="s">
        <v>1028</v>
      </c>
      <c r="Q351" s="28" t="s">
        <v>1049</v>
      </c>
      <c r="S351" s="28">
        <v>9</v>
      </c>
      <c r="T351" s="28" t="s">
        <v>1215</v>
      </c>
      <c r="U351" s="28" t="s">
        <v>1076</v>
      </c>
      <c r="V351" s="28" t="s">
        <v>1075</v>
      </c>
      <c r="W351" s="28" t="s">
        <v>1811</v>
      </c>
      <c r="X351" s="29">
        <v>39133</v>
      </c>
      <c r="Y351" s="29">
        <v>41781</v>
      </c>
      <c r="Z351" s="29">
        <v>41781</v>
      </c>
      <c r="AA351" s="29">
        <v>40819</v>
      </c>
      <c r="AB351" s="29">
        <v>44593</v>
      </c>
      <c r="AC351" s="29">
        <v>44593</v>
      </c>
      <c r="AD351" s="28" t="s">
        <v>1810</v>
      </c>
    </row>
    <row r="352" spans="1:30" hidden="1" x14ac:dyDescent="0.3">
      <c r="A352" s="28">
        <v>351</v>
      </c>
      <c r="B352" s="28" t="s">
        <v>1809</v>
      </c>
      <c r="C352" s="28" t="s">
        <v>1808</v>
      </c>
      <c r="D352" s="28" t="s">
        <v>1807</v>
      </c>
      <c r="F352" s="28" t="s">
        <v>1118</v>
      </c>
      <c r="G352" s="28" t="s">
        <v>1806</v>
      </c>
      <c r="H352" s="28" t="s">
        <v>1170</v>
      </c>
      <c r="I352" s="28" t="s">
        <v>1805</v>
      </c>
      <c r="J352" s="28" t="s">
        <v>1804</v>
      </c>
      <c r="K352" s="28" t="s">
        <v>1803</v>
      </c>
      <c r="L352" s="28" t="s">
        <v>1802</v>
      </c>
      <c r="M352" s="28" t="s">
        <v>1801</v>
      </c>
      <c r="N352" s="28" t="s">
        <v>1165</v>
      </c>
      <c r="P352" s="28" t="s">
        <v>1028</v>
      </c>
      <c r="Q352" s="28" t="s">
        <v>1049</v>
      </c>
      <c r="R352" s="28" t="s">
        <v>1086</v>
      </c>
      <c r="S352" s="28">
        <v>22</v>
      </c>
      <c r="T352" s="28" t="s">
        <v>1215</v>
      </c>
      <c r="U352" s="28" t="s">
        <v>1024</v>
      </c>
      <c r="V352" s="28" t="s">
        <v>1163</v>
      </c>
      <c r="W352" s="28" t="s">
        <v>1800</v>
      </c>
      <c r="X352" s="29">
        <v>41808</v>
      </c>
      <c r="Y352" s="29">
        <v>43131</v>
      </c>
      <c r="Z352" s="29">
        <v>43131</v>
      </c>
      <c r="AA352" s="29">
        <v>41731</v>
      </c>
      <c r="AB352" s="29">
        <v>43913</v>
      </c>
      <c r="AC352" s="29">
        <v>43913</v>
      </c>
      <c r="AD352" s="28" t="s">
        <v>1799</v>
      </c>
    </row>
    <row r="353" spans="1:30" hidden="1" x14ac:dyDescent="0.3">
      <c r="A353" s="28">
        <v>352</v>
      </c>
      <c r="B353" s="28" t="s">
        <v>1798</v>
      </c>
      <c r="C353" s="28" t="s">
        <v>1797</v>
      </c>
      <c r="D353" s="28" t="s">
        <v>1796</v>
      </c>
      <c r="F353" s="28" t="s">
        <v>1118</v>
      </c>
      <c r="G353" s="28" t="s">
        <v>1795</v>
      </c>
      <c r="H353" s="28" t="s">
        <v>1035</v>
      </c>
      <c r="I353" s="28" t="s">
        <v>1794</v>
      </c>
      <c r="K353" s="28" t="s">
        <v>1793</v>
      </c>
      <c r="L353" s="28" t="s">
        <v>1792</v>
      </c>
      <c r="N353" s="28" t="s">
        <v>1791</v>
      </c>
      <c r="O353" s="28" t="s">
        <v>1790</v>
      </c>
      <c r="P353" s="28" t="s">
        <v>1028</v>
      </c>
      <c r="Q353" s="28" t="s">
        <v>1049</v>
      </c>
      <c r="S353" s="28">
        <v>30</v>
      </c>
      <c r="T353" s="28" t="s">
        <v>1025</v>
      </c>
      <c r="U353" s="28" t="s">
        <v>1076</v>
      </c>
      <c r="V353" s="28" t="s">
        <v>1075</v>
      </c>
      <c r="W353" s="28" t="s">
        <v>1789</v>
      </c>
      <c r="X353" s="28" t="s">
        <v>1788</v>
      </c>
      <c r="Y353" s="28" t="s">
        <v>1787</v>
      </c>
      <c r="Z353" s="28" t="s">
        <v>1787</v>
      </c>
      <c r="AA353" s="29">
        <v>40970</v>
      </c>
      <c r="AC353" s="29">
        <v>44686</v>
      </c>
      <c r="AD353" s="28" t="s">
        <v>1786</v>
      </c>
    </row>
    <row r="354" spans="1:30" hidden="1" x14ac:dyDescent="0.3">
      <c r="A354" s="28">
        <v>353</v>
      </c>
      <c r="B354" s="28" t="s">
        <v>1785</v>
      </c>
      <c r="C354" s="28" t="s">
        <v>1784</v>
      </c>
      <c r="D354" s="28" t="s">
        <v>1783</v>
      </c>
      <c r="F354" s="28" t="s">
        <v>1037</v>
      </c>
      <c r="G354" s="28" t="s">
        <v>1782</v>
      </c>
      <c r="H354" s="28" t="s">
        <v>1035</v>
      </c>
      <c r="I354" s="28" t="s">
        <v>1781</v>
      </c>
      <c r="J354" s="28" t="s">
        <v>1780</v>
      </c>
      <c r="K354" s="28" t="s">
        <v>1779</v>
      </c>
      <c r="N354" s="28" t="s">
        <v>1778</v>
      </c>
      <c r="P354" s="28" t="s">
        <v>1028</v>
      </c>
      <c r="Q354" s="28" t="s">
        <v>1049</v>
      </c>
      <c r="S354" s="28">
        <v>30</v>
      </c>
      <c r="T354" s="28" t="s">
        <v>1025</v>
      </c>
      <c r="U354" s="28" t="s">
        <v>1076</v>
      </c>
      <c r="V354" s="28" t="s">
        <v>1075</v>
      </c>
      <c r="W354" s="28" t="s">
        <v>1777</v>
      </c>
      <c r="X354" s="29">
        <v>45479</v>
      </c>
      <c r="Y354" s="29">
        <v>45809</v>
      </c>
      <c r="Z354" s="29">
        <v>46174</v>
      </c>
      <c r="AA354" s="29">
        <v>45485</v>
      </c>
      <c r="AC354" s="29">
        <v>45485</v>
      </c>
      <c r="AD354" s="28" t="s">
        <v>1776</v>
      </c>
    </row>
    <row r="355" spans="1:30" hidden="1" x14ac:dyDescent="0.3">
      <c r="A355" s="28">
        <v>354</v>
      </c>
      <c r="B355" s="28" t="s">
        <v>1775</v>
      </c>
      <c r="C355" s="28" t="s">
        <v>1774</v>
      </c>
      <c r="D355" s="28" t="s">
        <v>1773</v>
      </c>
      <c r="F355" s="28" t="s">
        <v>1145</v>
      </c>
      <c r="G355" s="28" t="s">
        <v>1772</v>
      </c>
      <c r="H355" s="28" t="s">
        <v>1035</v>
      </c>
      <c r="I355" s="28" t="s">
        <v>1771</v>
      </c>
      <c r="J355" s="28" t="s">
        <v>1770</v>
      </c>
      <c r="K355" s="28" t="s">
        <v>1769</v>
      </c>
      <c r="L355" s="28" t="s">
        <v>1768</v>
      </c>
      <c r="M355" s="28" t="s">
        <v>1767</v>
      </c>
      <c r="N355" s="28" t="s">
        <v>1766</v>
      </c>
      <c r="O355" s="28" t="s">
        <v>1165</v>
      </c>
      <c r="P355" s="28" t="s">
        <v>1028</v>
      </c>
      <c r="Q355" s="28" t="s">
        <v>1049</v>
      </c>
      <c r="R355" s="28" t="s">
        <v>1086</v>
      </c>
      <c r="S355" s="28">
        <v>67</v>
      </c>
      <c r="T355" s="28" t="s">
        <v>1765</v>
      </c>
      <c r="U355" s="28" t="s">
        <v>1024</v>
      </c>
      <c r="V355" s="28" t="s">
        <v>1624</v>
      </c>
      <c r="W355" s="28" t="s">
        <v>1764</v>
      </c>
      <c r="X355" s="29">
        <v>42466</v>
      </c>
      <c r="Y355" s="29">
        <v>45770</v>
      </c>
      <c r="Z355" s="29">
        <v>47119</v>
      </c>
      <c r="AA355" s="29">
        <v>42311</v>
      </c>
      <c r="AC355" s="29">
        <v>46020</v>
      </c>
      <c r="AD355" s="28" t="s">
        <v>1763</v>
      </c>
    </row>
    <row r="356" spans="1:30" hidden="1" x14ac:dyDescent="0.3">
      <c r="A356" s="28">
        <v>355</v>
      </c>
      <c r="B356" s="28" t="s">
        <v>1762</v>
      </c>
      <c r="C356" s="28" t="s">
        <v>1761</v>
      </c>
      <c r="D356" s="28" t="s">
        <v>1760</v>
      </c>
      <c r="F356" s="28" t="s">
        <v>1529</v>
      </c>
      <c r="G356" s="28" t="s">
        <v>1759</v>
      </c>
      <c r="H356" s="28" t="s">
        <v>1035</v>
      </c>
      <c r="I356" s="28" t="s">
        <v>1758</v>
      </c>
      <c r="J356" s="28" t="s">
        <v>1757</v>
      </c>
      <c r="K356" s="28" t="s">
        <v>1756</v>
      </c>
      <c r="L356" s="28" t="s">
        <v>1755</v>
      </c>
      <c r="N356" s="28" t="s">
        <v>1754</v>
      </c>
      <c r="O356" s="28" t="s">
        <v>1165</v>
      </c>
      <c r="P356" s="28" t="s">
        <v>1028</v>
      </c>
      <c r="Q356" s="28" t="s">
        <v>1049</v>
      </c>
      <c r="R356" s="28" t="s">
        <v>1048</v>
      </c>
      <c r="S356" s="28">
        <v>0</v>
      </c>
      <c r="T356" s="28" t="s">
        <v>1025</v>
      </c>
      <c r="U356" s="28" t="s">
        <v>1024</v>
      </c>
      <c r="V356" s="28" t="s">
        <v>1163</v>
      </c>
      <c r="W356" s="28" t="s">
        <v>1753</v>
      </c>
      <c r="X356" s="28" t="s">
        <v>1494</v>
      </c>
      <c r="Y356" s="28" t="s">
        <v>1752</v>
      </c>
      <c r="Z356" s="28" t="s">
        <v>1751</v>
      </c>
      <c r="AA356" s="29">
        <v>42564</v>
      </c>
      <c r="AC356" s="29">
        <v>43006</v>
      </c>
    </row>
    <row r="357" spans="1:30" hidden="1" x14ac:dyDescent="0.3">
      <c r="A357" s="28">
        <v>356</v>
      </c>
      <c r="B357" s="28" t="s">
        <v>1750</v>
      </c>
      <c r="C357" s="28" t="s">
        <v>1749</v>
      </c>
      <c r="D357" s="28" t="s">
        <v>1748</v>
      </c>
      <c r="E357" s="28" t="s">
        <v>1747</v>
      </c>
      <c r="F357" s="28" t="s">
        <v>1157</v>
      </c>
      <c r="G357" s="28" t="s">
        <v>1746</v>
      </c>
      <c r="H357" s="28" t="s">
        <v>1035</v>
      </c>
      <c r="I357" s="28" t="s">
        <v>1745</v>
      </c>
      <c r="J357" s="28" t="s">
        <v>1744</v>
      </c>
      <c r="K357" s="28" t="s">
        <v>1743</v>
      </c>
      <c r="L357" s="28" t="s">
        <v>1742</v>
      </c>
      <c r="N357" s="28" t="s">
        <v>1741</v>
      </c>
      <c r="O357" s="28" t="s">
        <v>1110</v>
      </c>
      <c r="P357" s="28" t="s">
        <v>1028</v>
      </c>
      <c r="Q357" s="28" t="s">
        <v>1049</v>
      </c>
      <c r="R357" s="28" t="s">
        <v>1740</v>
      </c>
      <c r="S357" s="28">
        <v>111</v>
      </c>
      <c r="T357" s="28" t="s">
        <v>1025</v>
      </c>
      <c r="U357" s="28" t="s">
        <v>1024</v>
      </c>
      <c r="V357" s="28" t="s">
        <v>1150</v>
      </c>
      <c r="W357" s="28" t="s">
        <v>1739</v>
      </c>
      <c r="X357" s="28" t="s">
        <v>1738</v>
      </c>
      <c r="Y357" s="28" t="s">
        <v>1737</v>
      </c>
      <c r="Z357" s="28" t="s">
        <v>1737</v>
      </c>
      <c r="AA357" s="29">
        <v>42493</v>
      </c>
      <c r="AC357" s="29">
        <v>42493</v>
      </c>
    </row>
    <row r="358" spans="1:30" hidden="1" x14ac:dyDescent="0.3">
      <c r="A358" s="28">
        <v>357</v>
      </c>
      <c r="B358" s="28" t="s">
        <v>1736</v>
      </c>
      <c r="C358" s="28" t="s">
        <v>1735</v>
      </c>
      <c r="D358" s="28" t="s">
        <v>1734</v>
      </c>
      <c r="F358" s="28" t="s">
        <v>1157</v>
      </c>
      <c r="G358" s="28" t="s">
        <v>1733</v>
      </c>
      <c r="H358" s="28" t="s">
        <v>1035</v>
      </c>
      <c r="I358" s="28" t="s">
        <v>1732</v>
      </c>
      <c r="J358" s="28" t="s">
        <v>1603</v>
      </c>
      <c r="K358" s="28" t="s">
        <v>1731</v>
      </c>
      <c r="L358" s="28" t="s">
        <v>1730</v>
      </c>
      <c r="N358" s="28" t="s">
        <v>1599</v>
      </c>
      <c r="P358" s="28" t="s">
        <v>1028</v>
      </c>
      <c r="Q358" s="28" t="s">
        <v>1049</v>
      </c>
      <c r="R358" s="28" t="s">
        <v>1164</v>
      </c>
      <c r="S358" s="28">
        <v>40</v>
      </c>
      <c r="T358" s="28" t="s">
        <v>1047</v>
      </c>
      <c r="U358" s="28" t="s">
        <v>1024</v>
      </c>
      <c r="V358" s="28" t="s">
        <v>1163</v>
      </c>
      <c r="W358" s="28" t="s">
        <v>1729</v>
      </c>
      <c r="X358" s="29">
        <v>43881</v>
      </c>
      <c r="Y358" s="29">
        <v>45291</v>
      </c>
      <c r="Z358" s="29">
        <v>45412</v>
      </c>
      <c r="AA358" s="29">
        <v>43937</v>
      </c>
      <c r="AC358" s="29">
        <v>45034</v>
      </c>
      <c r="AD358" s="28" t="s">
        <v>1728</v>
      </c>
    </row>
    <row r="359" spans="1:30" hidden="1" x14ac:dyDescent="0.3">
      <c r="A359" s="28">
        <v>358</v>
      </c>
      <c r="B359" s="28" t="s">
        <v>1727</v>
      </c>
      <c r="C359" s="28" t="s">
        <v>1726</v>
      </c>
      <c r="D359" s="28" t="s">
        <v>1725</v>
      </c>
      <c r="F359" s="28" t="s">
        <v>1118</v>
      </c>
      <c r="G359" s="28" t="s">
        <v>1724</v>
      </c>
      <c r="H359" s="28" t="s">
        <v>1035</v>
      </c>
      <c r="I359" s="28" t="s">
        <v>1723</v>
      </c>
      <c r="J359" s="28" t="s">
        <v>1722</v>
      </c>
      <c r="K359" s="28" t="s">
        <v>1721</v>
      </c>
      <c r="L359" s="28" t="s">
        <v>1720</v>
      </c>
      <c r="N359" s="28" t="s">
        <v>1719</v>
      </c>
      <c r="O359" s="28" t="s">
        <v>1718</v>
      </c>
      <c r="P359" s="28" t="s">
        <v>1028</v>
      </c>
      <c r="Q359" s="28" t="s">
        <v>1049</v>
      </c>
      <c r="R359" s="28" t="s">
        <v>1164</v>
      </c>
      <c r="S359" s="28">
        <v>75</v>
      </c>
      <c r="T359" s="28" t="s">
        <v>1047</v>
      </c>
      <c r="U359" s="28" t="s">
        <v>1024</v>
      </c>
      <c r="V359" s="28" t="s">
        <v>1150</v>
      </c>
      <c r="W359" s="28" t="s">
        <v>1717</v>
      </c>
      <c r="X359" s="28" t="s">
        <v>1716</v>
      </c>
      <c r="Y359" s="29">
        <v>43570</v>
      </c>
      <c r="Z359" s="28" t="s">
        <v>1454</v>
      </c>
      <c r="AA359" s="29">
        <v>42699</v>
      </c>
      <c r="AC359" s="29">
        <v>43664</v>
      </c>
      <c r="AD359" s="28" t="s">
        <v>1715</v>
      </c>
    </row>
    <row r="360" spans="1:30" hidden="1" x14ac:dyDescent="0.3">
      <c r="A360" s="28">
        <v>359</v>
      </c>
      <c r="B360" s="28" t="s">
        <v>1714</v>
      </c>
      <c r="C360" s="28" t="s">
        <v>1713</v>
      </c>
      <c r="D360" s="28" t="s">
        <v>1712</v>
      </c>
      <c r="F360" s="28" t="s">
        <v>1056</v>
      </c>
      <c r="G360" s="28" t="s">
        <v>1711</v>
      </c>
      <c r="H360" s="28" t="s">
        <v>1170</v>
      </c>
      <c r="I360" s="28" t="s">
        <v>1710</v>
      </c>
      <c r="J360" s="28" t="s">
        <v>1709</v>
      </c>
      <c r="K360" s="28" t="s">
        <v>1708</v>
      </c>
      <c r="L360" s="28" t="s">
        <v>1707</v>
      </c>
      <c r="N360" s="28" t="s">
        <v>1706</v>
      </c>
      <c r="P360" s="28" t="s">
        <v>1028</v>
      </c>
      <c r="Q360" s="28" t="s">
        <v>1049</v>
      </c>
      <c r="R360" s="28" t="s">
        <v>1086</v>
      </c>
      <c r="S360" s="28">
        <v>40</v>
      </c>
      <c r="T360" s="28" t="s">
        <v>1047</v>
      </c>
      <c r="U360" s="28" t="s">
        <v>1024</v>
      </c>
      <c r="V360" s="28" t="s">
        <v>1163</v>
      </c>
      <c r="W360" s="28" t="s">
        <v>1705</v>
      </c>
      <c r="X360" s="29">
        <v>44501</v>
      </c>
      <c r="Y360" s="29">
        <v>45214</v>
      </c>
      <c r="Z360" s="29">
        <v>45214</v>
      </c>
      <c r="AA360" s="29">
        <v>44427</v>
      </c>
      <c r="AB360" s="29">
        <v>45582</v>
      </c>
      <c r="AC360" s="29">
        <v>45582</v>
      </c>
      <c r="AD360" s="28" t="s">
        <v>1704</v>
      </c>
    </row>
    <row r="361" spans="1:30" hidden="1" x14ac:dyDescent="0.3">
      <c r="A361" s="28">
        <v>360</v>
      </c>
      <c r="B361" s="28" t="s">
        <v>1703</v>
      </c>
      <c r="C361" s="28" t="s">
        <v>1702</v>
      </c>
      <c r="D361" s="28" t="s">
        <v>1701</v>
      </c>
      <c r="E361" s="28" t="s">
        <v>1700</v>
      </c>
      <c r="F361" s="28" t="s">
        <v>1118</v>
      </c>
      <c r="G361" s="28" t="s">
        <v>1699</v>
      </c>
      <c r="H361" s="28" t="s">
        <v>1035</v>
      </c>
      <c r="I361" s="28" t="s">
        <v>1698</v>
      </c>
      <c r="K361" s="28" t="s">
        <v>1697</v>
      </c>
      <c r="N361" s="28" t="s">
        <v>1696</v>
      </c>
      <c r="O361" s="28" t="s">
        <v>1695</v>
      </c>
      <c r="P361" s="28" t="s">
        <v>1028</v>
      </c>
      <c r="Q361" s="28" t="s">
        <v>1049</v>
      </c>
      <c r="S361" s="28">
        <v>631</v>
      </c>
      <c r="T361" s="28" t="s">
        <v>1025</v>
      </c>
      <c r="U361" s="28" t="s">
        <v>1076</v>
      </c>
      <c r="V361" s="28" t="s">
        <v>1075</v>
      </c>
      <c r="W361" s="28" t="s">
        <v>1694</v>
      </c>
      <c r="X361" s="28" t="s">
        <v>1693</v>
      </c>
      <c r="Y361" s="28" t="s">
        <v>1692</v>
      </c>
      <c r="Z361" s="28" t="s">
        <v>1692</v>
      </c>
      <c r="AA361" s="29">
        <v>39643</v>
      </c>
      <c r="AC361" s="29">
        <v>43350</v>
      </c>
      <c r="AD361" s="28" t="s">
        <v>1691</v>
      </c>
    </row>
    <row r="362" spans="1:30" hidden="1" x14ac:dyDescent="0.3">
      <c r="A362" s="28">
        <v>361</v>
      </c>
      <c r="B362" s="28" t="s">
        <v>1690</v>
      </c>
      <c r="C362" s="28" t="s">
        <v>1689</v>
      </c>
      <c r="D362" s="28" t="s">
        <v>1688</v>
      </c>
      <c r="F362" s="28" t="s">
        <v>1056</v>
      </c>
      <c r="G362" s="28" t="s">
        <v>1687</v>
      </c>
      <c r="H362" s="28" t="s">
        <v>1035</v>
      </c>
      <c r="I362" s="28" t="s">
        <v>1686</v>
      </c>
      <c r="J362" s="28" t="s">
        <v>1685</v>
      </c>
      <c r="K362" s="28" t="s">
        <v>1684</v>
      </c>
      <c r="L362" s="28" t="s">
        <v>1683</v>
      </c>
      <c r="N362" s="28" t="s">
        <v>1682</v>
      </c>
      <c r="P362" s="28" t="s">
        <v>1028</v>
      </c>
      <c r="Q362" s="28" t="s">
        <v>1049</v>
      </c>
      <c r="R362" s="28" t="s">
        <v>1048</v>
      </c>
      <c r="S362" s="28">
        <v>17</v>
      </c>
      <c r="T362" s="28" t="s">
        <v>1025</v>
      </c>
      <c r="U362" s="28" t="s">
        <v>1024</v>
      </c>
      <c r="V362" s="28" t="s">
        <v>1681</v>
      </c>
      <c r="W362" s="28" t="s">
        <v>1680</v>
      </c>
      <c r="X362" s="29">
        <v>42453</v>
      </c>
      <c r="Y362" s="29">
        <v>43242</v>
      </c>
      <c r="Z362" s="28" t="s">
        <v>1679</v>
      </c>
      <c r="AA362" s="29">
        <v>42219</v>
      </c>
      <c r="AC362" s="29">
        <v>44715</v>
      </c>
      <c r="AD362" s="28" t="s">
        <v>1678</v>
      </c>
    </row>
    <row r="363" spans="1:30" hidden="1" x14ac:dyDescent="0.3">
      <c r="A363" s="28">
        <v>362</v>
      </c>
      <c r="B363" s="28" t="s">
        <v>1677</v>
      </c>
      <c r="C363" s="28" t="s">
        <v>1676</v>
      </c>
      <c r="D363" s="28" t="s">
        <v>1675</v>
      </c>
      <c r="F363" s="28" t="s">
        <v>1037</v>
      </c>
      <c r="G363" s="28" t="s">
        <v>1674</v>
      </c>
      <c r="H363" s="28" t="s">
        <v>1035</v>
      </c>
      <c r="I363" s="28" t="s">
        <v>1673</v>
      </c>
      <c r="J363" s="28" t="s">
        <v>1672</v>
      </c>
      <c r="K363" s="28" t="s">
        <v>1671</v>
      </c>
      <c r="L363" s="28" t="s">
        <v>1670</v>
      </c>
      <c r="N363" s="28" t="s">
        <v>1669</v>
      </c>
      <c r="O363" s="28" t="s">
        <v>1165</v>
      </c>
      <c r="P363" s="28" t="s">
        <v>1028</v>
      </c>
      <c r="Q363" s="28" t="s">
        <v>1049</v>
      </c>
      <c r="R363" s="28" t="s">
        <v>1048</v>
      </c>
      <c r="S363" s="28">
        <v>52</v>
      </c>
      <c r="T363" s="28" t="s">
        <v>1025</v>
      </c>
      <c r="U363" s="28" t="s">
        <v>1024</v>
      </c>
      <c r="V363" s="28" t="s">
        <v>1163</v>
      </c>
      <c r="W363" s="28" t="s">
        <v>1668</v>
      </c>
      <c r="X363" s="29">
        <v>45968</v>
      </c>
      <c r="Y363" s="29">
        <v>47429</v>
      </c>
      <c r="Z363" s="29">
        <v>47521</v>
      </c>
      <c r="AA363" s="29">
        <v>45923</v>
      </c>
      <c r="AC363" s="29">
        <v>46086</v>
      </c>
      <c r="AD363" s="28" t="s">
        <v>1667</v>
      </c>
    </row>
    <row r="364" spans="1:30" hidden="1" x14ac:dyDescent="0.3">
      <c r="A364" s="28">
        <v>363</v>
      </c>
      <c r="B364" s="28" t="s">
        <v>1666</v>
      </c>
      <c r="C364" s="28" t="s">
        <v>1665</v>
      </c>
      <c r="D364" s="28" t="s">
        <v>1664</v>
      </c>
      <c r="F364" s="28" t="s">
        <v>1118</v>
      </c>
      <c r="G364" s="28" t="s">
        <v>1663</v>
      </c>
      <c r="H364" s="28" t="s">
        <v>1170</v>
      </c>
      <c r="I364" s="28" t="s">
        <v>1662</v>
      </c>
      <c r="J364" s="28" t="s">
        <v>1661</v>
      </c>
      <c r="K364" s="28" t="s">
        <v>1660</v>
      </c>
      <c r="N364" s="28" t="s">
        <v>1442</v>
      </c>
      <c r="O364" s="28" t="s">
        <v>1659</v>
      </c>
      <c r="P364" s="28" t="s">
        <v>1028</v>
      </c>
      <c r="Q364" s="28" t="s">
        <v>1049</v>
      </c>
      <c r="R364" s="28" t="s">
        <v>1086</v>
      </c>
      <c r="S364" s="28">
        <v>67</v>
      </c>
      <c r="T364" s="28" t="s">
        <v>1025</v>
      </c>
      <c r="U364" s="28" t="s">
        <v>1024</v>
      </c>
      <c r="V364" s="28" t="s">
        <v>1023</v>
      </c>
      <c r="W364" s="28" t="s">
        <v>1658</v>
      </c>
      <c r="X364" s="28" t="s">
        <v>1657</v>
      </c>
      <c r="Y364" s="28" t="s">
        <v>1656</v>
      </c>
      <c r="Z364" s="28" t="s">
        <v>1656</v>
      </c>
      <c r="AA364" s="29">
        <v>38511</v>
      </c>
      <c r="AB364" s="29">
        <v>40519</v>
      </c>
      <c r="AC364" s="29">
        <v>45778</v>
      </c>
      <c r="AD364" s="28" t="s">
        <v>1655</v>
      </c>
    </row>
    <row r="365" spans="1:30" hidden="1" x14ac:dyDescent="0.3">
      <c r="A365" s="28">
        <v>364</v>
      </c>
      <c r="B365" s="28" t="s">
        <v>1654</v>
      </c>
      <c r="C365" s="28" t="s">
        <v>1653</v>
      </c>
      <c r="D365" s="28" t="s">
        <v>1652</v>
      </c>
      <c r="F365" s="28" t="s">
        <v>1056</v>
      </c>
      <c r="G365" s="28" t="s">
        <v>1651</v>
      </c>
      <c r="H365" s="28" t="s">
        <v>1035</v>
      </c>
      <c r="I365" s="28" t="s">
        <v>1399</v>
      </c>
      <c r="J365" s="28" t="s">
        <v>1650</v>
      </c>
      <c r="K365" s="28" t="s">
        <v>1649</v>
      </c>
      <c r="L365" s="28" t="s">
        <v>1648</v>
      </c>
      <c r="N365" s="28" t="s">
        <v>1063</v>
      </c>
      <c r="P365" s="28" t="s">
        <v>1028</v>
      </c>
      <c r="Q365" s="28" t="s">
        <v>1049</v>
      </c>
      <c r="R365" s="28" t="s">
        <v>1048</v>
      </c>
      <c r="S365" s="28">
        <v>12</v>
      </c>
      <c r="T365" s="28" t="s">
        <v>1047</v>
      </c>
      <c r="U365" s="28" t="s">
        <v>1024</v>
      </c>
      <c r="V365" s="28" t="s">
        <v>1163</v>
      </c>
      <c r="W365" s="28">
        <v>1216.8</v>
      </c>
      <c r="X365" s="28" t="s">
        <v>1647</v>
      </c>
      <c r="Y365" s="28" t="s">
        <v>1646</v>
      </c>
      <c r="AA365" s="29">
        <v>41864</v>
      </c>
      <c r="AC365" s="29">
        <v>41864</v>
      </c>
    </row>
    <row r="366" spans="1:30" hidden="1" x14ac:dyDescent="0.3">
      <c r="A366" s="28">
        <v>365</v>
      </c>
      <c r="B366" s="28" t="s">
        <v>1645</v>
      </c>
      <c r="C366" s="28" t="s">
        <v>1644</v>
      </c>
      <c r="D366" s="28" t="s">
        <v>1643</v>
      </c>
      <c r="F366" s="28" t="s">
        <v>1037</v>
      </c>
      <c r="G366" s="28" t="s">
        <v>1642</v>
      </c>
      <c r="H366" s="28" t="s">
        <v>1035</v>
      </c>
      <c r="I366" s="28" t="s">
        <v>1641</v>
      </c>
      <c r="J366" s="28" t="s">
        <v>1640</v>
      </c>
      <c r="K366" s="28" t="s">
        <v>1639</v>
      </c>
      <c r="L366" s="28" t="s">
        <v>1638</v>
      </c>
      <c r="N366" s="28" t="s">
        <v>1637</v>
      </c>
      <c r="P366" s="28" t="s">
        <v>1028</v>
      </c>
      <c r="Q366" s="28" t="s">
        <v>1049</v>
      </c>
      <c r="R366" s="28" t="s">
        <v>1048</v>
      </c>
      <c r="S366" s="28">
        <v>78</v>
      </c>
      <c r="T366" s="28" t="s">
        <v>1047</v>
      </c>
      <c r="U366" s="28" t="s">
        <v>1024</v>
      </c>
      <c r="V366" s="28" t="s">
        <v>1636</v>
      </c>
      <c r="W366" s="28" t="s">
        <v>1635</v>
      </c>
      <c r="X366" s="29">
        <v>45894</v>
      </c>
      <c r="Y366" s="29">
        <v>46418</v>
      </c>
      <c r="Z366" s="29">
        <v>46538</v>
      </c>
      <c r="AA366" s="29">
        <v>45751</v>
      </c>
      <c r="AC366" s="29">
        <v>46083</v>
      </c>
      <c r="AD366" s="28" t="s">
        <v>1634</v>
      </c>
    </row>
    <row r="367" spans="1:30" hidden="1" x14ac:dyDescent="0.3">
      <c r="A367" s="28">
        <v>366</v>
      </c>
      <c r="B367" s="28" t="s">
        <v>1633</v>
      </c>
      <c r="C367" s="28" t="s">
        <v>1632</v>
      </c>
      <c r="D367" s="28" t="s">
        <v>1631</v>
      </c>
      <c r="F367" s="28" t="s">
        <v>1145</v>
      </c>
      <c r="G367" s="28" t="s">
        <v>1630</v>
      </c>
      <c r="H367" s="28" t="s">
        <v>1035</v>
      </c>
      <c r="I367" s="28" t="s">
        <v>1629</v>
      </c>
      <c r="J367" s="28" t="s">
        <v>1628</v>
      </c>
      <c r="K367" s="28" t="s">
        <v>1627</v>
      </c>
      <c r="L367" s="28" t="s">
        <v>1626</v>
      </c>
      <c r="N367" s="28" t="s">
        <v>1625</v>
      </c>
      <c r="P367" s="28" t="s">
        <v>1028</v>
      </c>
      <c r="Q367" s="28" t="s">
        <v>1049</v>
      </c>
      <c r="R367" s="28" t="s">
        <v>1086</v>
      </c>
      <c r="S367" s="28">
        <v>393</v>
      </c>
      <c r="T367" s="28" t="s">
        <v>1047</v>
      </c>
      <c r="U367" s="28" t="s">
        <v>1024</v>
      </c>
      <c r="V367" s="28" t="s">
        <v>1624</v>
      </c>
      <c r="W367" s="28" t="s">
        <v>1623</v>
      </c>
      <c r="X367" s="29">
        <v>43539</v>
      </c>
      <c r="Y367" s="29">
        <v>46265</v>
      </c>
      <c r="Z367" s="29">
        <v>46265</v>
      </c>
      <c r="AA367" s="29">
        <v>43490</v>
      </c>
      <c r="AC367" s="29">
        <v>45950</v>
      </c>
      <c r="AD367" s="28" t="s">
        <v>1622</v>
      </c>
    </row>
    <row r="368" spans="1:30" hidden="1" x14ac:dyDescent="0.3">
      <c r="A368" s="28">
        <v>367</v>
      </c>
      <c r="B368" s="28" t="s">
        <v>1621</v>
      </c>
      <c r="C368" s="28" t="s">
        <v>1620</v>
      </c>
      <c r="D368" s="28" t="s">
        <v>1619</v>
      </c>
      <c r="F368" s="28" t="s">
        <v>1037</v>
      </c>
      <c r="G368" s="28" t="s">
        <v>1618</v>
      </c>
      <c r="H368" s="28" t="s">
        <v>1035</v>
      </c>
      <c r="I368" s="28" t="s">
        <v>1617</v>
      </c>
      <c r="J368" s="28" t="s">
        <v>1616</v>
      </c>
      <c r="K368" s="28" t="s">
        <v>1615</v>
      </c>
      <c r="L368" s="28" t="s">
        <v>1614</v>
      </c>
      <c r="N368" s="28" t="s">
        <v>1613</v>
      </c>
      <c r="P368" s="28" t="s">
        <v>1028</v>
      </c>
      <c r="Q368" s="28" t="s">
        <v>1049</v>
      </c>
      <c r="R368" s="28" t="s">
        <v>1164</v>
      </c>
      <c r="S368" s="28">
        <v>245</v>
      </c>
      <c r="T368" s="28" t="s">
        <v>1047</v>
      </c>
      <c r="U368" s="28" t="s">
        <v>1024</v>
      </c>
      <c r="V368" s="28" t="s">
        <v>1612</v>
      </c>
      <c r="W368" s="28" t="s">
        <v>1611</v>
      </c>
      <c r="X368" s="29">
        <v>45979</v>
      </c>
      <c r="Y368" s="28" t="s">
        <v>1610</v>
      </c>
      <c r="Z368" s="28" t="s">
        <v>1610</v>
      </c>
      <c r="AA368" s="29">
        <v>45922</v>
      </c>
      <c r="AC368" s="29">
        <v>45994</v>
      </c>
      <c r="AD368" s="28" t="s">
        <v>1609</v>
      </c>
    </row>
    <row r="369" spans="1:30" hidden="1" x14ac:dyDescent="0.3">
      <c r="A369" s="28">
        <v>368</v>
      </c>
      <c r="B369" s="28" t="s">
        <v>1608</v>
      </c>
      <c r="C369" s="28" t="s">
        <v>1607</v>
      </c>
      <c r="D369" s="28" t="s">
        <v>1606</v>
      </c>
      <c r="F369" s="28" t="s">
        <v>1157</v>
      </c>
      <c r="G369" s="28" t="s">
        <v>1605</v>
      </c>
      <c r="H369" s="28" t="s">
        <v>1035</v>
      </c>
      <c r="I369" s="28" t="s">
        <v>1604</v>
      </c>
      <c r="J369" s="28" t="s">
        <v>1603</v>
      </c>
      <c r="K369" s="28" t="s">
        <v>1602</v>
      </c>
      <c r="L369" s="28" t="s">
        <v>1601</v>
      </c>
      <c r="M369" s="28" t="s">
        <v>1600</v>
      </c>
      <c r="N369" s="28" t="s">
        <v>1599</v>
      </c>
      <c r="P369" s="28" t="s">
        <v>1028</v>
      </c>
      <c r="Q369" s="28" t="s">
        <v>1049</v>
      </c>
      <c r="R369" s="28" t="s">
        <v>1048</v>
      </c>
      <c r="S369" s="28">
        <v>36</v>
      </c>
      <c r="T369" s="28" t="s">
        <v>1047</v>
      </c>
      <c r="U369" s="28" t="s">
        <v>1024</v>
      </c>
      <c r="V369" s="28" t="s">
        <v>1046</v>
      </c>
      <c r="W369" s="28" t="s">
        <v>1598</v>
      </c>
      <c r="X369" s="29">
        <v>44449</v>
      </c>
      <c r="Y369" s="29">
        <v>45550</v>
      </c>
      <c r="Z369" s="29">
        <v>45915</v>
      </c>
      <c r="AA369" s="29">
        <v>44725</v>
      </c>
      <c r="AC369" s="29">
        <v>45296</v>
      </c>
      <c r="AD369" s="28" t="s">
        <v>1597</v>
      </c>
    </row>
    <row r="370" spans="1:30" hidden="1" x14ac:dyDescent="0.3">
      <c r="A370" s="28">
        <v>369</v>
      </c>
      <c r="B370" s="28" t="s">
        <v>1596</v>
      </c>
      <c r="C370" s="28" t="s">
        <v>1595</v>
      </c>
      <c r="D370" s="28" t="s">
        <v>1594</v>
      </c>
      <c r="E370" s="28" t="s">
        <v>1593</v>
      </c>
      <c r="F370" s="28" t="s">
        <v>1056</v>
      </c>
      <c r="G370" s="28" t="s">
        <v>1592</v>
      </c>
      <c r="H370" s="28" t="s">
        <v>1035</v>
      </c>
      <c r="I370" s="28" t="s">
        <v>1591</v>
      </c>
      <c r="J370" s="28" t="s">
        <v>1590</v>
      </c>
      <c r="K370" s="28" t="s">
        <v>1589</v>
      </c>
      <c r="L370" s="28" t="s">
        <v>1588</v>
      </c>
      <c r="N370" s="28" t="s">
        <v>1587</v>
      </c>
      <c r="O370" s="28" t="s">
        <v>1586</v>
      </c>
      <c r="P370" s="28" t="s">
        <v>1028</v>
      </c>
      <c r="Q370" s="28" t="s">
        <v>1049</v>
      </c>
      <c r="R370" s="28" t="s">
        <v>1048</v>
      </c>
      <c r="S370" s="28">
        <v>30</v>
      </c>
      <c r="T370" s="28" t="s">
        <v>1025</v>
      </c>
      <c r="U370" s="28" t="s">
        <v>1024</v>
      </c>
      <c r="V370" s="28" t="s">
        <v>1585</v>
      </c>
      <c r="W370" s="28" t="s">
        <v>1584</v>
      </c>
      <c r="X370" s="28" t="s">
        <v>1583</v>
      </c>
      <c r="Y370" s="28" t="s">
        <v>1582</v>
      </c>
      <c r="Z370" s="28" t="s">
        <v>1381</v>
      </c>
      <c r="AA370" s="29">
        <v>39465</v>
      </c>
      <c r="AC370" s="29">
        <v>42254</v>
      </c>
      <c r="AD370" s="28" t="s">
        <v>1581</v>
      </c>
    </row>
    <row r="371" spans="1:30" hidden="1" x14ac:dyDescent="0.3">
      <c r="A371" s="28">
        <v>370</v>
      </c>
      <c r="B371" s="28" t="s">
        <v>1580</v>
      </c>
      <c r="C371" s="28" t="s">
        <v>1579</v>
      </c>
      <c r="D371" s="28" t="s">
        <v>1578</v>
      </c>
      <c r="E371" s="28" t="s">
        <v>1577</v>
      </c>
      <c r="F371" s="28" t="s">
        <v>1037</v>
      </c>
      <c r="G371" s="28" t="s">
        <v>1576</v>
      </c>
      <c r="H371" s="28" t="s">
        <v>1035</v>
      </c>
      <c r="I371" s="28" t="s">
        <v>1575</v>
      </c>
      <c r="J371" s="28" t="s">
        <v>1574</v>
      </c>
      <c r="K371" s="28" t="s">
        <v>1573</v>
      </c>
      <c r="L371" s="28" t="s">
        <v>1572</v>
      </c>
      <c r="M371" s="28" t="s">
        <v>1571</v>
      </c>
      <c r="N371" s="28" t="s">
        <v>1570</v>
      </c>
      <c r="O371" s="28" t="s">
        <v>1569</v>
      </c>
      <c r="P371" s="28" t="s">
        <v>1028</v>
      </c>
      <c r="Q371" s="28" t="s">
        <v>1049</v>
      </c>
      <c r="R371" s="28" t="s">
        <v>1125</v>
      </c>
      <c r="S371" s="28">
        <v>238</v>
      </c>
      <c r="T371" s="28" t="s">
        <v>1025</v>
      </c>
      <c r="U371" s="28" t="s">
        <v>1024</v>
      </c>
      <c r="V371" s="28" t="s">
        <v>1568</v>
      </c>
      <c r="W371" s="28" t="s">
        <v>1567</v>
      </c>
      <c r="X371" s="29">
        <v>45121</v>
      </c>
      <c r="Y371" s="29">
        <v>46173</v>
      </c>
      <c r="Z371" s="29">
        <v>46538</v>
      </c>
      <c r="AA371" s="29">
        <v>45204</v>
      </c>
      <c r="AC371" s="29">
        <v>45870</v>
      </c>
      <c r="AD371" s="28" t="s">
        <v>1566</v>
      </c>
    </row>
    <row r="372" spans="1:30" hidden="1" x14ac:dyDescent="0.3">
      <c r="A372" s="28">
        <v>371</v>
      </c>
      <c r="B372" s="28" t="s">
        <v>1565</v>
      </c>
      <c r="C372" s="28" t="s">
        <v>1564</v>
      </c>
      <c r="D372" s="28" t="s">
        <v>1563</v>
      </c>
      <c r="F372" s="28" t="s">
        <v>1145</v>
      </c>
      <c r="G372" s="28" t="s">
        <v>1562</v>
      </c>
      <c r="H372" s="28" t="s">
        <v>1035</v>
      </c>
      <c r="I372" s="28" t="s">
        <v>1561</v>
      </c>
      <c r="J372" s="28" t="s">
        <v>1560</v>
      </c>
      <c r="K372" s="28" t="s">
        <v>1559</v>
      </c>
      <c r="L372" s="28" t="s">
        <v>1558</v>
      </c>
      <c r="N372" s="28" t="s">
        <v>1165</v>
      </c>
      <c r="P372" s="28" t="s">
        <v>1028</v>
      </c>
      <c r="Q372" s="28" t="s">
        <v>1049</v>
      </c>
      <c r="R372" s="28" t="s">
        <v>1086</v>
      </c>
      <c r="S372" s="28">
        <v>6452</v>
      </c>
      <c r="T372" s="28" t="s">
        <v>1215</v>
      </c>
      <c r="U372" s="28" t="s">
        <v>1024</v>
      </c>
      <c r="V372" s="28" t="s">
        <v>1557</v>
      </c>
      <c r="W372" s="28" t="s">
        <v>1556</v>
      </c>
      <c r="X372" s="29">
        <v>42233</v>
      </c>
      <c r="Y372" s="29">
        <v>46387</v>
      </c>
      <c r="Z372" s="29">
        <v>46387</v>
      </c>
      <c r="AA372" s="29">
        <v>42163</v>
      </c>
      <c r="AC372" s="29">
        <v>46087</v>
      </c>
      <c r="AD372" s="28" t="s">
        <v>1555</v>
      </c>
    </row>
    <row r="373" spans="1:30" hidden="1" x14ac:dyDescent="0.3">
      <c r="A373" s="28">
        <v>372</v>
      </c>
      <c r="B373" s="28" t="s">
        <v>1554</v>
      </c>
      <c r="C373" s="28" t="s">
        <v>1553</v>
      </c>
      <c r="D373" s="28" t="s">
        <v>1552</v>
      </c>
      <c r="F373" s="28" t="s">
        <v>1056</v>
      </c>
      <c r="G373" s="28" t="s">
        <v>1551</v>
      </c>
      <c r="H373" s="28" t="s">
        <v>1035</v>
      </c>
      <c r="I373" s="28" t="s">
        <v>1550</v>
      </c>
      <c r="J373" s="28" t="s">
        <v>1549</v>
      </c>
      <c r="K373" s="28" t="s">
        <v>1548</v>
      </c>
      <c r="L373" s="28" t="s">
        <v>1547</v>
      </c>
      <c r="N373" s="28" t="s">
        <v>1546</v>
      </c>
      <c r="O373" s="28" t="s">
        <v>1165</v>
      </c>
      <c r="P373" s="28" t="s">
        <v>1028</v>
      </c>
      <c r="Q373" s="28" t="s">
        <v>1049</v>
      </c>
      <c r="R373" s="28" t="s">
        <v>1086</v>
      </c>
      <c r="S373" s="28">
        <v>11</v>
      </c>
      <c r="T373" s="28" t="s">
        <v>1025</v>
      </c>
      <c r="U373" s="28" t="s">
        <v>1024</v>
      </c>
      <c r="V373" s="28" t="s">
        <v>1163</v>
      </c>
      <c r="W373" s="28" t="s">
        <v>1545</v>
      </c>
      <c r="X373" s="29">
        <v>44239</v>
      </c>
      <c r="Y373" s="29">
        <v>45790</v>
      </c>
      <c r="Z373" s="29">
        <v>45790</v>
      </c>
      <c r="AA373" s="29">
        <v>43766</v>
      </c>
      <c r="AC373" s="29">
        <v>45876</v>
      </c>
      <c r="AD373" s="28" t="s">
        <v>1544</v>
      </c>
    </row>
    <row r="374" spans="1:30" hidden="1" x14ac:dyDescent="0.3">
      <c r="A374" s="28">
        <v>373</v>
      </c>
      <c r="B374" s="28" t="s">
        <v>1543</v>
      </c>
      <c r="C374" s="28" t="s">
        <v>1542</v>
      </c>
      <c r="D374" s="28" t="s">
        <v>1541</v>
      </c>
      <c r="F374" s="28" t="s">
        <v>1145</v>
      </c>
      <c r="G374" s="28" t="s">
        <v>1540</v>
      </c>
      <c r="H374" s="28" t="s">
        <v>1035</v>
      </c>
      <c r="I374" s="28" t="s">
        <v>1539</v>
      </c>
      <c r="J374" s="28" t="s">
        <v>1538</v>
      </c>
      <c r="K374" s="28" t="s">
        <v>1537</v>
      </c>
      <c r="N374" s="28" t="s">
        <v>1536</v>
      </c>
      <c r="O374" s="28" t="s">
        <v>1535</v>
      </c>
      <c r="P374" s="28" t="s">
        <v>1028</v>
      </c>
      <c r="Q374" s="28" t="s">
        <v>1049</v>
      </c>
      <c r="R374" s="28" t="s">
        <v>1048</v>
      </c>
      <c r="S374" s="28">
        <v>61</v>
      </c>
      <c r="T374" s="28" t="s">
        <v>1025</v>
      </c>
      <c r="U374" s="28" t="s">
        <v>1024</v>
      </c>
      <c r="V374" s="28" t="s">
        <v>1046</v>
      </c>
      <c r="W374" s="28" t="s">
        <v>1534</v>
      </c>
      <c r="X374" s="29">
        <v>42250</v>
      </c>
      <c r="Y374" s="29">
        <v>44287</v>
      </c>
      <c r="Z374" s="29">
        <v>46113</v>
      </c>
      <c r="AA374" s="29">
        <v>42198</v>
      </c>
      <c r="AC374" s="29">
        <v>45971</v>
      </c>
      <c r="AD374" s="28" t="s">
        <v>1533</v>
      </c>
    </row>
    <row r="375" spans="1:30" hidden="1" x14ac:dyDescent="0.3">
      <c r="A375" s="28">
        <v>374</v>
      </c>
      <c r="B375" s="28" t="s">
        <v>1532</v>
      </c>
      <c r="C375" s="28" t="s">
        <v>1531</v>
      </c>
      <c r="D375" s="28" t="s">
        <v>1530</v>
      </c>
      <c r="F375" s="28" t="s">
        <v>1529</v>
      </c>
      <c r="G375" s="28" t="s">
        <v>1528</v>
      </c>
      <c r="H375" s="28" t="s">
        <v>1035</v>
      </c>
      <c r="I375" s="28" t="s">
        <v>1527</v>
      </c>
      <c r="J375" s="28" t="s">
        <v>1526</v>
      </c>
      <c r="K375" s="28" t="s">
        <v>1525</v>
      </c>
      <c r="L375" s="28" t="s">
        <v>1524</v>
      </c>
      <c r="N375" s="28" t="s">
        <v>1111</v>
      </c>
      <c r="O375" s="28" t="s">
        <v>1523</v>
      </c>
      <c r="P375" s="28" t="s">
        <v>1028</v>
      </c>
      <c r="Q375" s="28" t="s">
        <v>1049</v>
      </c>
      <c r="R375" s="28" t="s">
        <v>1048</v>
      </c>
      <c r="S375" s="28">
        <v>0</v>
      </c>
      <c r="T375" s="28" t="s">
        <v>1025</v>
      </c>
      <c r="U375" s="28" t="s">
        <v>1024</v>
      </c>
      <c r="V375" s="28" t="s">
        <v>1163</v>
      </c>
      <c r="W375" s="28" t="s">
        <v>1522</v>
      </c>
      <c r="X375" s="28" t="s">
        <v>1521</v>
      </c>
      <c r="Y375" s="28" t="s">
        <v>1520</v>
      </c>
      <c r="AA375" s="29">
        <v>41668</v>
      </c>
      <c r="AC375" s="29">
        <v>42013</v>
      </c>
      <c r="AD375" s="28" t="s">
        <v>1108</v>
      </c>
    </row>
    <row r="376" spans="1:30" hidden="1" x14ac:dyDescent="0.3">
      <c r="A376" s="28">
        <v>375</v>
      </c>
      <c r="B376" s="28" t="s">
        <v>1519</v>
      </c>
      <c r="C376" s="28" t="s">
        <v>1518</v>
      </c>
      <c r="D376" s="28" t="s">
        <v>1517</v>
      </c>
      <c r="F376" s="28" t="s">
        <v>1157</v>
      </c>
      <c r="G376" s="28" t="s">
        <v>1516</v>
      </c>
      <c r="H376" s="28" t="s">
        <v>1035</v>
      </c>
      <c r="I376" s="28" t="s">
        <v>1515</v>
      </c>
      <c r="J376" s="28" t="s">
        <v>1514</v>
      </c>
      <c r="K376" s="28" t="s">
        <v>1513</v>
      </c>
      <c r="L376" s="28" t="s">
        <v>1512</v>
      </c>
      <c r="N376" s="28" t="s">
        <v>1180</v>
      </c>
      <c r="O376" s="28" t="s">
        <v>1511</v>
      </c>
      <c r="P376" s="28" t="s">
        <v>1028</v>
      </c>
      <c r="Q376" s="28" t="s">
        <v>1049</v>
      </c>
      <c r="R376" s="28" t="s">
        <v>1048</v>
      </c>
      <c r="S376" s="28">
        <v>63</v>
      </c>
      <c r="T376" s="28" t="s">
        <v>1025</v>
      </c>
      <c r="U376" s="28" t="s">
        <v>1024</v>
      </c>
      <c r="V376" s="28" t="s">
        <v>1163</v>
      </c>
      <c r="W376" s="28" t="s">
        <v>1510</v>
      </c>
      <c r="X376" s="29">
        <v>44777</v>
      </c>
      <c r="Y376" s="29">
        <v>45107</v>
      </c>
      <c r="Z376" s="29">
        <v>45656</v>
      </c>
      <c r="AA376" s="29">
        <v>44708</v>
      </c>
      <c r="AC376" s="29">
        <v>45077</v>
      </c>
      <c r="AD376" s="28" t="s">
        <v>1509</v>
      </c>
    </row>
    <row r="377" spans="1:30" hidden="1" x14ac:dyDescent="0.3">
      <c r="A377" s="28">
        <v>376</v>
      </c>
      <c r="B377" s="28" t="s">
        <v>1508</v>
      </c>
      <c r="C377" s="28" t="s">
        <v>1507</v>
      </c>
      <c r="D377" s="28" t="s">
        <v>1506</v>
      </c>
      <c r="E377" s="28" t="s">
        <v>1505</v>
      </c>
      <c r="F377" s="28" t="s">
        <v>1056</v>
      </c>
      <c r="G377" s="28" t="s">
        <v>1504</v>
      </c>
      <c r="H377" s="28" t="s">
        <v>1035</v>
      </c>
      <c r="I377" s="28" t="s">
        <v>1503</v>
      </c>
      <c r="J377" s="28" t="s">
        <v>1502</v>
      </c>
      <c r="K377" s="28" t="s">
        <v>1501</v>
      </c>
      <c r="L377" s="28" t="s">
        <v>1500</v>
      </c>
      <c r="M377" s="28" t="s">
        <v>1499</v>
      </c>
      <c r="N377" s="28" t="s">
        <v>1498</v>
      </c>
      <c r="O377" s="28" t="s">
        <v>1497</v>
      </c>
      <c r="P377" s="28" t="s">
        <v>1028</v>
      </c>
      <c r="Q377" s="28" t="s">
        <v>1049</v>
      </c>
      <c r="R377" s="28" t="s">
        <v>1086</v>
      </c>
      <c r="S377" s="28">
        <v>9</v>
      </c>
      <c r="T377" s="28" t="s">
        <v>1025</v>
      </c>
      <c r="U377" s="28" t="s">
        <v>1024</v>
      </c>
      <c r="V377" s="28" t="s">
        <v>1163</v>
      </c>
      <c r="W377" s="28" t="s">
        <v>1496</v>
      </c>
      <c r="X377" s="28" t="s">
        <v>1138</v>
      </c>
      <c r="Y377" s="28" t="s">
        <v>1495</v>
      </c>
      <c r="Z377" s="28" t="s">
        <v>1494</v>
      </c>
      <c r="AA377" s="29">
        <v>41757</v>
      </c>
      <c r="AC377" s="29">
        <v>43662</v>
      </c>
      <c r="AD377" s="28" t="s">
        <v>1493</v>
      </c>
    </row>
    <row r="378" spans="1:30" hidden="1" x14ac:dyDescent="0.3">
      <c r="A378" s="28">
        <v>377</v>
      </c>
      <c r="B378" s="28" t="s">
        <v>1492</v>
      </c>
      <c r="C378" s="28" t="s">
        <v>1491</v>
      </c>
      <c r="D378" s="28" t="s">
        <v>1490</v>
      </c>
      <c r="F378" s="28" t="s">
        <v>1056</v>
      </c>
      <c r="G378" s="28" t="s">
        <v>1489</v>
      </c>
      <c r="H378" s="28" t="s">
        <v>1170</v>
      </c>
      <c r="I378" s="28" t="s">
        <v>1488</v>
      </c>
      <c r="J378" s="28" t="s">
        <v>1487</v>
      </c>
      <c r="K378" s="28" t="s">
        <v>1486</v>
      </c>
      <c r="L378" s="28" t="s">
        <v>1485</v>
      </c>
      <c r="N378" s="28" t="s">
        <v>1484</v>
      </c>
      <c r="O378" s="28" t="s">
        <v>1483</v>
      </c>
      <c r="P378" s="28" t="s">
        <v>1028</v>
      </c>
      <c r="Q378" s="28" t="s">
        <v>1049</v>
      </c>
      <c r="R378" s="28" t="s">
        <v>1026</v>
      </c>
      <c r="S378" s="28">
        <v>36</v>
      </c>
      <c r="T378" s="28" t="s">
        <v>1025</v>
      </c>
      <c r="U378" s="28" t="s">
        <v>1024</v>
      </c>
      <c r="V378" s="28" t="s">
        <v>1163</v>
      </c>
      <c r="W378" s="28" t="s">
        <v>1482</v>
      </c>
      <c r="X378" s="29">
        <v>38511</v>
      </c>
      <c r="Y378" s="28" t="s">
        <v>1481</v>
      </c>
      <c r="Z378" s="28" t="s">
        <v>1480</v>
      </c>
      <c r="AA378" s="29">
        <v>38623</v>
      </c>
      <c r="AB378" s="29">
        <v>43825</v>
      </c>
      <c r="AC378" s="29">
        <v>45068</v>
      </c>
      <c r="AD378" s="28" t="s">
        <v>1479</v>
      </c>
    </row>
    <row r="379" spans="1:30" hidden="1" x14ac:dyDescent="0.3">
      <c r="A379" s="28">
        <v>378</v>
      </c>
      <c r="B379" s="28" t="s">
        <v>1478</v>
      </c>
      <c r="C379" s="28" t="s">
        <v>1477</v>
      </c>
      <c r="D379" s="28" t="s">
        <v>1476</v>
      </c>
      <c r="F379" s="28" t="s">
        <v>1037</v>
      </c>
      <c r="G379" s="28" t="s">
        <v>1475</v>
      </c>
      <c r="H379" s="28" t="s">
        <v>1035</v>
      </c>
      <c r="I379" s="28" t="s">
        <v>1474</v>
      </c>
      <c r="J379" s="28" t="s">
        <v>1473</v>
      </c>
      <c r="K379" s="28" t="s">
        <v>1472</v>
      </c>
      <c r="L379" s="28" t="s">
        <v>1471</v>
      </c>
      <c r="N379" s="28" t="s">
        <v>1470</v>
      </c>
      <c r="O379" s="28" t="s">
        <v>1469</v>
      </c>
      <c r="P379" s="28" t="s">
        <v>1028</v>
      </c>
      <c r="Q379" s="28" t="s">
        <v>1049</v>
      </c>
      <c r="R379" s="28" t="s">
        <v>1048</v>
      </c>
      <c r="S379" s="28">
        <v>30</v>
      </c>
      <c r="T379" s="28" t="s">
        <v>1047</v>
      </c>
      <c r="U379" s="28" t="s">
        <v>1024</v>
      </c>
      <c r="V379" s="28" t="s">
        <v>1163</v>
      </c>
      <c r="W379" s="28" t="s">
        <v>1468</v>
      </c>
      <c r="X379" s="29">
        <v>44781</v>
      </c>
      <c r="Y379" s="28" t="s">
        <v>1467</v>
      </c>
      <c r="Z379" s="28" t="s">
        <v>1467</v>
      </c>
      <c r="AA379" s="29">
        <v>44767</v>
      </c>
      <c r="AC379" s="29">
        <v>45357</v>
      </c>
      <c r="AD379" s="28" t="s">
        <v>1466</v>
      </c>
    </row>
    <row r="380" spans="1:30" hidden="1" x14ac:dyDescent="0.3">
      <c r="A380" s="28">
        <v>379</v>
      </c>
      <c r="B380" s="28" t="s">
        <v>1465</v>
      </c>
      <c r="C380" s="28" t="s">
        <v>1464</v>
      </c>
      <c r="D380" s="28" t="s">
        <v>1463</v>
      </c>
      <c r="F380" s="28" t="s">
        <v>1157</v>
      </c>
      <c r="G380" s="28" t="s">
        <v>1462</v>
      </c>
      <c r="H380" s="28" t="s">
        <v>1035</v>
      </c>
      <c r="I380" s="28" t="s">
        <v>1461</v>
      </c>
      <c r="J380" s="28" t="s">
        <v>1460</v>
      </c>
      <c r="K380" s="28" t="s">
        <v>1459</v>
      </c>
      <c r="L380" s="28" t="s">
        <v>1458</v>
      </c>
      <c r="N380" s="28" t="s">
        <v>1457</v>
      </c>
      <c r="O380" s="28" t="s">
        <v>1456</v>
      </c>
      <c r="P380" s="28" t="s">
        <v>1028</v>
      </c>
      <c r="Q380" s="28" t="s">
        <v>1049</v>
      </c>
      <c r="R380" s="28" t="s">
        <v>1164</v>
      </c>
      <c r="S380" s="28">
        <v>59</v>
      </c>
      <c r="T380" s="28" t="s">
        <v>1025</v>
      </c>
      <c r="U380" s="28" t="s">
        <v>1024</v>
      </c>
      <c r="V380" s="28" t="s">
        <v>1046</v>
      </c>
      <c r="W380" s="28" t="s">
        <v>1455</v>
      </c>
      <c r="X380" s="29">
        <v>42920</v>
      </c>
      <c r="Y380" s="28" t="s">
        <v>1454</v>
      </c>
      <c r="Z380" s="28" t="s">
        <v>1453</v>
      </c>
      <c r="AA380" s="29">
        <v>42492</v>
      </c>
      <c r="AC380" s="29">
        <v>43178</v>
      </c>
      <c r="AD380" s="28" t="s">
        <v>1452</v>
      </c>
    </row>
    <row r="381" spans="1:30" hidden="1" x14ac:dyDescent="0.3">
      <c r="A381" s="28">
        <v>380</v>
      </c>
      <c r="B381" s="28" t="s">
        <v>1451</v>
      </c>
      <c r="C381" s="28" t="s">
        <v>1450</v>
      </c>
      <c r="D381" s="28" t="s">
        <v>1449</v>
      </c>
      <c r="F381" s="28" t="s">
        <v>1145</v>
      </c>
      <c r="G381" s="28" t="s">
        <v>1448</v>
      </c>
      <c r="H381" s="28" t="s">
        <v>1035</v>
      </c>
      <c r="I381" s="28" t="s">
        <v>1447</v>
      </c>
      <c r="J381" s="28" t="s">
        <v>1446</v>
      </c>
      <c r="K381" s="28" t="s">
        <v>1445</v>
      </c>
      <c r="L381" s="28" t="s">
        <v>1444</v>
      </c>
      <c r="M381" s="28" t="s">
        <v>1443</v>
      </c>
      <c r="N381" s="28" t="s">
        <v>1442</v>
      </c>
      <c r="O381" s="28" t="s">
        <v>1441</v>
      </c>
      <c r="P381" s="28" t="s">
        <v>1028</v>
      </c>
      <c r="Q381" s="28" t="s">
        <v>1049</v>
      </c>
      <c r="R381" s="28" t="s">
        <v>1086</v>
      </c>
      <c r="S381" s="28">
        <v>39</v>
      </c>
      <c r="T381" s="28" t="s">
        <v>1025</v>
      </c>
      <c r="U381" s="28" t="s">
        <v>1024</v>
      </c>
      <c r="V381" s="28" t="s">
        <v>1163</v>
      </c>
      <c r="W381" s="28" t="s">
        <v>1440</v>
      </c>
      <c r="X381" s="29">
        <v>42796</v>
      </c>
      <c r="Y381" s="29">
        <v>45899</v>
      </c>
      <c r="Z381" s="29">
        <v>45899</v>
      </c>
      <c r="AA381" s="29">
        <v>42710</v>
      </c>
      <c r="AC381" s="29">
        <v>45783</v>
      </c>
      <c r="AD381" s="28" t="s">
        <v>1439</v>
      </c>
    </row>
    <row r="382" spans="1:30" hidden="1" x14ac:dyDescent="0.3">
      <c r="A382" s="28">
        <v>381</v>
      </c>
      <c r="B382" s="28" t="s">
        <v>1438</v>
      </c>
      <c r="C382" s="28" t="s">
        <v>1437</v>
      </c>
      <c r="D382" s="28" t="s">
        <v>1436</v>
      </c>
      <c r="F382" s="28" t="s">
        <v>1118</v>
      </c>
      <c r="G382" s="28" t="s">
        <v>1435</v>
      </c>
      <c r="H382" s="28" t="s">
        <v>1035</v>
      </c>
      <c r="I382" s="28" t="s">
        <v>1434</v>
      </c>
      <c r="J382" s="28" t="s">
        <v>1433</v>
      </c>
      <c r="K382" s="28" t="s">
        <v>1432</v>
      </c>
      <c r="L382" s="28" t="s">
        <v>1431</v>
      </c>
      <c r="N382" s="28" t="s">
        <v>1111</v>
      </c>
      <c r="O382" s="28" t="s">
        <v>1110</v>
      </c>
      <c r="P382" s="28" t="s">
        <v>1028</v>
      </c>
      <c r="Q382" s="28" t="s">
        <v>1049</v>
      </c>
      <c r="R382" s="28" t="s">
        <v>1048</v>
      </c>
      <c r="S382" s="28">
        <v>26</v>
      </c>
      <c r="T382" s="28" t="s">
        <v>1025</v>
      </c>
      <c r="U382" s="28" t="s">
        <v>1024</v>
      </c>
      <c r="V382" s="28" t="s">
        <v>1163</v>
      </c>
      <c r="W382" s="28" t="s">
        <v>1430</v>
      </c>
      <c r="X382" s="29">
        <v>40997</v>
      </c>
      <c r="Y382" s="29">
        <v>42247</v>
      </c>
      <c r="Z382" s="29">
        <v>42773</v>
      </c>
      <c r="AA382" s="29">
        <v>40899</v>
      </c>
      <c r="AC382" s="29">
        <v>44764</v>
      </c>
      <c r="AD382" s="28" t="s">
        <v>1108</v>
      </c>
    </row>
    <row r="383" spans="1:30" hidden="1" x14ac:dyDescent="0.3">
      <c r="A383" s="28">
        <v>382</v>
      </c>
      <c r="B383" s="28" t="s">
        <v>1429</v>
      </c>
      <c r="C383" s="28" t="s">
        <v>1428</v>
      </c>
      <c r="D383" s="28" t="s">
        <v>1427</v>
      </c>
      <c r="E383" s="28" t="s">
        <v>1426</v>
      </c>
      <c r="F383" s="28" t="s">
        <v>1037</v>
      </c>
      <c r="G383" s="28" t="s">
        <v>1425</v>
      </c>
      <c r="H383" s="28" t="s">
        <v>1035</v>
      </c>
      <c r="I383" s="28" t="s">
        <v>1424</v>
      </c>
      <c r="J383" s="28" t="s">
        <v>1423</v>
      </c>
      <c r="K383" s="28" t="s">
        <v>1422</v>
      </c>
      <c r="L383" s="28" t="s">
        <v>1421</v>
      </c>
      <c r="N383" s="28" t="s">
        <v>1420</v>
      </c>
      <c r="P383" s="28" t="s">
        <v>1028</v>
      </c>
      <c r="Q383" s="28" t="s">
        <v>1049</v>
      </c>
      <c r="R383" s="28" t="s">
        <v>1125</v>
      </c>
      <c r="S383" s="28">
        <v>410</v>
      </c>
      <c r="T383" s="28" t="s">
        <v>1025</v>
      </c>
      <c r="U383" s="28" t="s">
        <v>1024</v>
      </c>
      <c r="V383" s="28" t="s">
        <v>1150</v>
      </c>
      <c r="W383" s="28" t="s">
        <v>1419</v>
      </c>
      <c r="X383" s="29">
        <v>43438</v>
      </c>
      <c r="Y383" s="29">
        <v>46756</v>
      </c>
      <c r="Z383" s="29">
        <v>46756</v>
      </c>
      <c r="AA383" s="29">
        <v>43460</v>
      </c>
      <c r="AC383" s="29">
        <v>44393</v>
      </c>
      <c r="AD383" s="28" t="s">
        <v>1418</v>
      </c>
    </row>
    <row r="384" spans="1:30" hidden="1" x14ac:dyDescent="0.3">
      <c r="A384" s="28">
        <v>383</v>
      </c>
      <c r="B384" s="28" t="s">
        <v>1417</v>
      </c>
      <c r="C384" s="28" t="s">
        <v>1416</v>
      </c>
      <c r="D384" s="28" t="s">
        <v>1415</v>
      </c>
      <c r="F384" s="28" t="s">
        <v>1157</v>
      </c>
      <c r="G384" s="28" t="s">
        <v>1414</v>
      </c>
      <c r="H384" s="28" t="s">
        <v>1035</v>
      </c>
      <c r="I384" s="28" t="s">
        <v>1413</v>
      </c>
      <c r="J384" s="28" t="s">
        <v>1412</v>
      </c>
      <c r="K384" s="28" t="s">
        <v>1411</v>
      </c>
      <c r="L384" s="28" t="s">
        <v>1410</v>
      </c>
      <c r="N384" s="28" t="s">
        <v>1409</v>
      </c>
      <c r="O384" s="28" t="s">
        <v>1408</v>
      </c>
      <c r="P384" s="28" t="s">
        <v>1028</v>
      </c>
      <c r="Q384" s="28" t="s">
        <v>1049</v>
      </c>
      <c r="S384" s="28">
        <v>1500</v>
      </c>
      <c r="T384" s="28" t="s">
        <v>1025</v>
      </c>
      <c r="U384" s="28" t="s">
        <v>1076</v>
      </c>
      <c r="V384" s="28" t="s">
        <v>1075</v>
      </c>
      <c r="W384" s="28" t="s">
        <v>1407</v>
      </c>
      <c r="X384" s="28" t="s">
        <v>1406</v>
      </c>
      <c r="Y384" s="28" t="s">
        <v>1405</v>
      </c>
      <c r="Z384" s="28" t="s">
        <v>1405</v>
      </c>
      <c r="AA384" s="29">
        <v>44859</v>
      </c>
      <c r="AC384" s="29">
        <v>44879</v>
      </c>
    </row>
    <row r="385" spans="1:30" hidden="1" x14ac:dyDescent="0.3">
      <c r="A385" s="28">
        <v>384</v>
      </c>
      <c r="B385" s="28" t="s">
        <v>1404</v>
      </c>
      <c r="C385" s="28" t="s">
        <v>1403</v>
      </c>
      <c r="D385" s="28" t="s">
        <v>1402</v>
      </c>
      <c r="E385" s="28" t="s">
        <v>1401</v>
      </c>
      <c r="F385" s="28" t="s">
        <v>1157</v>
      </c>
      <c r="G385" s="28" t="s">
        <v>1400</v>
      </c>
      <c r="H385" s="28" t="s">
        <v>1035</v>
      </c>
      <c r="I385" s="28" t="s">
        <v>1399</v>
      </c>
      <c r="J385" s="28" t="s">
        <v>1398</v>
      </c>
      <c r="K385" s="28" t="s">
        <v>1397</v>
      </c>
      <c r="L385" s="28" t="s">
        <v>1396</v>
      </c>
      <c r="N385" s="28" t="s">
        <v>1395</v>
      </c>
      <c r="O385" s="28" t="s">
        <v>1394</v>
      </c>
      <c r="P385" s="28" t="s">
        <v>1028</v>
      </c>
      <c r="Q385" s="28" t="s">
        <v>1049</v>
      </c>
      <c r="R385" s="28" t="s">
        <v>1086</v>
      </c>
      <c r="S385" s="28">
        <v>210</v>
      </c>
      <c r="T385" s="28" t="s">
        <v>1151</v>
      </c>
      <c r="U385" s="28" t="s">
        <v>1024</v>
      </c>
      <c r="V385" s="28" t="s">
        <v>1393</v>
      </c>
      <c r="W385" s="28" t="s">
        <v>1392</v>
      </c>
      <c r="X385" s="29">
        <v>43789</v>
      </c>
      <c r="Y385" s="28" t="s">
        <v>1286</v>
      </c>
      <c r="Z385" s="28" t="s">
        <v>1286</v>
      </c>
      <c r="AA385" s="29">
        <v>43508</v>
      </c>
      <c r="AC385" s="29">
        <v>43789</v>
      </c>
      <c r="AD385" s="28" t="s">
        <v>1391</v>
      </c>
    </row>
    <row r="386" spans="1:30" hidden="1" x14ac:dyDescent="0.3">
      <c r="A386" s="28">
        <v>385</v>
      </c>
      <c r="B386" s="28" t="s">
        <v>1390</v>
      </c>
      <c r="C386" s="28" t="s">
        <v>1389</v>
      </c>
      <c r="D386" s="28" t="s">
        <v>1388</v>
      </c>
      <c r="F386" s="28" t="s">
        <v>1118</v>
      </c>
      <c r="G386" s="28" t="s">
        <v>1387</v>
      </c>
      <c r="H386" s="28" t="s">
        <v>1035</v>
      </c>
      <c r="I386" s="28" t="s">
        <v>1386</v>
      </c>
      <c r="J386" s="28" t="s">
        <v>1385</v>
      </c>
      <c r="K386" s="28" t="s">
        <v>1384</v>
      </c>
      <c r="N386" s="28" t="s">
        <v>1383</v>
      </c>
      <c r="P386" s="28" t="s">
        <v>1028</v>
      </c>
      <c r="Q386" s="28" t="s">
        <v>1049</v>
      </c>
      <c r="R386" s="28" t="s">
        <v>1086</v>
      </c>
      <c r="S386" s="28">
        <v>52</v>
      </c>
      <c r="T386" s="28" t="s">
        <v>1025</v>
      </c>
      <c r="U386" s="28" t="s">
        <v>1024</v>
      </c>
      <c r="V386" s="28" t="s">
        <v>1163</v>
      </c>
      <c r="W386" s="28" t="s">
        <v>1382</v>
      </c>
      <c r="X386" s="28" t="s">
        <v>1381</v>
      </c>
      <c r="Y386" s="28" t="s">
        <v>1380</v>
      </c>
      <c r="Z386" s="28" t="s">
        <v>1379</v>
      </c>
      <c r="AA386" s="29">
        <v>41037</v>
      </c>
      <c r="AC386" s="29">
        <v>41947</v>
      </c>
      <c r="AD386" s="28" t="s">
        <v>1378</v>
      </c>
    </row>
    <row r="387" spans="1:30" hidden="1" x14ac:dyDescent="0.3">
      <c r="A387" s="28">
        <v>386</v>
      </c>
      <c r="B387" s="28" t="s">
        <v>1377</v>
      </c>
      <c r="C387" s="28" t="s">
        <v>1376</v>
      </c>
      <c r="D387" s="28" t="s">
        <v>1375</v>
      </c>
      <c r="F387" s="28" t="s">
        <v>1157</v>
      </c>
      <c r="G387" s="28" t="s">
        <v>1374</v>
      </c>
      <c r="H387" s="28" t="s">
        <v>1035</v>
      </c>
      <c r="I387" s="28" t="s">
        <v>1373</v>
      </c>
      <c r="J387" s="28" t="s">
        <v>1372</v>
      </c>
      <c r="N387" s="28" t="s">
        <v>1371</v>
      </c>
      <c r="P387" s="28" t="s">
        <v>1028</v>
      </c>
      <c r="Q387" s="28" t="s">
        <v>1049</v>
      </c>
      <c r="S387" s="28">
        <v>150</v>
      </c>
      <c r="T387" s="28" t="s">
        <v>1025</v>
      </c>
      <c r="U387" s="28" t="s">
        <v>1076</v>
      </c>
      <c r="V387" s="28" t="s">
        <v>1075</v>
      </c>
      <c r="W387" s="28" t="s">
        <v>1370</v>
      </c>
      <c r="X387" s="28" t="s">
        <v>1369</v>
      </c>
      <c r="Y387" s="28" t="s">
        <v>1044</v>
      </c>
      <c r="AA387" s="29">
        <v>41150</v>
      </c>
      <c r="AC387" s="29">
        <v>41150</v>
      </c>
      <c r="AD387" s="28" t="s">
        <v>1368</v>
      </c>
    </row>
    <row r="388" spans="1:30" hidden="1" x14ac:dyDescent="0.3">
      <c r="A388" s="28">
        <v>387</v>
      </c>
      <c r="B388" s="28" t="s">
        <v>1367</v>
      </c>
      <c r="C388" s="28" t="s">
        <v>1366</v>
      </c>
      <c r="D388" s="28" t="s">
        <v>1365</v>
      </c>
      <c r="E388" s="28" t="s">
        <v>1364</v>
      </c>
      <c r="F388" s="28" t="s">
        <v>1118</v>
      </c>
      <c r="G388" s="28" t="s">
        <v>1363</v>
      </c>
      <c r="H388" s="28" t="s">
        <v>1035</v>
      </c>
      <c r="I388" s="28" t="s">
        <v>1362</v>
      </c>
      <c r="J388" s="28" t="s">
        <v>1361</v>
      </c>
      <c r="K388" s="28" t="s">
        <v>1360</v>
      </c>
      <c r="L388" s="28" t="s">
        <v>1359</v>
      </c>
      <c r="N388" s="28" t="s">
        <v>1358</v>
      </c>
      <c r="O388" s="28" t="s">
        <v>1357</v>
      </c>
      <c r="P388" s="28" t="s">
        <v>1028</v>
      </c>
      <c r="Q388" s="28" t="s">
        <v>1049</v>
      </c>
      <c r="S388" s="28">
        <v>150</v>
      </c>
      <c r="T388" s="28" t="s">
        <v>1025</v>
      </c>
      <c r="U388" s="28" t="s">
        <v>1076</v>
      </c>
      <c r="V388" s="28" t="s">
        <v>1075</v>
      </c>
      <c r="W388" s="28" t="s">
        <v>1356</v>
      </c>
      <c r="X388" s="28" t="s">
        <v>1355</v>
      </c>
      <c r="Y388" s="28" t="s">
        <v>1355</v>
      </c>
      <c r="Z388" s="28" t="s">
        <v>1355</v>
      </c>
      <c r="AA388" s="29">
        <v>40947</v>
      </c>
      <c r="AC388" s="29">
        <v>42942</v>
      </c>
      <c r="AD388" s="28" t="s">
        <v>1354</v>
      </c>
    </row>
    <row r="389" spans="1:30" hidden="1" x14ac:dyDescent="0.3">
      <c r="A389" s="28">
        <v>388</v>
      </c>
      <c r="B389" s="28" t="s">
        <v>1353</v>
      </c>
      <c r="C389" s="28" t="s">
        <v>1352</v>
      </c>
      <c r="D389" s="28" t="s">
        <v>1351</v>
      </c>
      <c r="F389" s="28" t="s">
        <v>1145</v>
      </c>
      <c r="G389" s="28" t="s">
        <v>1350</v>
      </c>
      <c r="H389" s="28" t="s">
        <v>1035</v>
      </c>
      <c r="I389" s="28" t="s">
        <v>1349</v>
      </c>
      <c r="J389" s="28" t="s">
        <v>1348</v>
      </c>
      <c r="K389" s="28" t="s">
        <v>1347</v>
      </c>
      <c r="L389" s="28" t="s">
        <v>1346</v>
      </c>
      <c r="M389" s="28" t="s">
        <v>1345</v>
      </c>
      <c r="N389" s="28" t="s">
        <v>1165</v>
      </c>
      <c r="P389" s="28" t="s">
        <v>1028</v>
      </c>
      <c r="Q389" s="28" t="s">
        <v>1049</v>
      </c>
      <c r="R389" s="28" t="s">
        <v>1048</v>
      </c>
      <c r="S389" s="28">
        <v>14</v>
      </c>
      <c r="T389" s="28" t="s">
        <v>1215</v>
      </c>
      <c r="U389" s="28" t="s">
        <v>1024</v>
      </c>
      <c r="V389" s="28" t="s">
        <v>1163</v>
      </c>
      <c r="W389" s="28" t="s">
        <v>1344</v>
      </c>
      <c r="X389" s="29">
        <v>44348</v>
      </c>
      <c r="Y389" s="29">
        <v>45748</v>
      </c>
      <c r="Z389" s="29">
        <v>46162</v>
      </c>
      <c r="AA389" s="29">
        <v>44140</v>
      </c>
      <c r="AC389" s="29">
        <v>45799</v>
      </c>
      <c r="AD389" s="28" t="s">
        <v>1343</v>
      </c>
    </row>
    <row r="390" spans="1:30" hidden="1" x14ac:dyDescent="0.3">
      <c r="A390" s="28">
        <v>389</v>
      </c>
      <c r="B390" s="28" t="s">
        <v>1342</v>
      </c>
      <c r="C390" s="28" t="s">
        <v>1341</v>
      </c>
      <c r="D390" s="28" t="s">
        <v>1340</v>
      </c>
      <c r="F390" s="28" t="s">
        <v>1037</v>
      </c>
      <c r="G390" s="28" t="s">
        <v>1339</v>
      </c>
      <c r="H390" s="28" t="s">
        <v>1035</v>
      </c>
      <c r="I390" s="28" t="s">
        <v>1338</v>
      </c>
      <c r="J390" s="28" t="s">
        <v>1337</v>
      </c>
      <c r="K390" s="28" t="s">
        <v>1336</v>
      </c>
      <c r="L390" s="28" t="s">
        <v>1335</v>
      </c>
      <c r="N390" s="28" t="s">
        <v>1334</v>
      </c>
      <c r="P390" s="28" t="s">
        <v>1028</v>
      </c>
      <c r="Q390" s="28" t="s">
        <v>1049</v>
      </c>
      <c r="S390" s="28">
        <v>620</v>
      </c>
      <c r="T390" s="28" t="s">
        <v>1025</v>
      </c>
      <c r="U390" s="28" t="s">
        <v>1076</v>
      </c>
      <c r="V390" s="28" t="s">
        <v>1075</v>
      </c>
      <c r="W390" s="28">
        <v>2010166</v>
      </c>
      <c r="X390" s="29">
        <v>42552</v>
      </c>
      <c r="Y390" s="29">
        <v>46357</v>
      </c>
      <c r="Z390" s="29">
        <v>46357</v>
      </c>
      <c r="AA390" s="29">
        <v>42571</v>
      </c>
      <c r="AC390" s="29">
        <v>45566</v>
      </c>
      <c r="AD390" s="28" t="s">
        <v>1333</v>
      </c>
    </row>
    <row r="391" spans="1:30" hidden="1" x14ac:dyDescent="0.3">
      <c r="A391" s="28">
        <v>390</v>
      </c>
      <c r="B391" s="28" t="s">
        <v>1332</v>
      </c>
      <c r="C391" s="28" t="s">
        <v>1331</v>
      </c>
      <c r="D391" s="28" t="s">
        <v>1330</v>
      </c>
      <c r="F391" s="28" t="s">
        <v>1037</v>
      </c>
      <c r="G391" s="28" t="s">
        <v>1329</v>
      </c>
      <c r="H391" s="28" t="s">
        <v>1035</v>
      </c>
      <c r="I391" s="28" t="s">
        <v>1328</v>
      </c>
      <c r="J391" s="28" t="s">
        <v>1327</v>
      </c>
      <c r="K391" s="28" t="s">
        <v>1326</v>
      </c>
      <c r="L391" s="28" t="s">
        <v>1325</v>
      </c>
      <c r="N391" s="28" t="s">
        <v>1324</v>
      </c>
      <c r="P391" s="28" t="s">
        <v>1028</v>
      </c>
      <c r="Q391" s="28" t="s">
        <v>1027</v>
      </c>
      <c r="S391" s="28">
        <v>50000</v>
      </c>
      <c r="T391" s="28" t="s">
        <v>1047</v>
      </c>
      <c r="U391" s="28" t="s">
        <v>1076</v>
      </c>
      <c r="V391" s="28" t="s">
        <v>1075</v>
      </c>
      <c r="W391" s="28" t="s">
        <v>1323</v>
      </c>
      <c r="X391" s="29">
        <v>43101</v>
      </c>
      <c r="Y391" s="28" t="s">
        <v>1322</v>
      </c>
      <c r="Z391" s="28" t="s">
        <v>1321</v>
      </c>
      <c r="AA391" s="29">
        <v>43161</v>
      </c>
      <c r="AC391" s="29">
        <v>45958</v>
      </c>
      <c r="AD391" s="28" t="s">
        <v>1320</v>
      </c>
    </row>
    <row r="392" spans="1:30" hidden="1" x14ac:dyDescent="0.3">
      <c r="A392" s="28">
        <v>391</v>
      </c>
      <c r="B392" s="28" t="s">
        <v>1319</v>
      </c>
      <c r="C392" s="28" t="s">
        <v>1318</v>
      </c>
      <c r="D392" s="28" t="s">
        <v>1317</v>
      </c>
      <c r="F392" s="28" t="s">
        <v>1037</v>
      </c>
      <c r="G392" s="28" t="s">
        <v>1316</v>
      </c>
      <c r="H392" s="28" t="s">
        <v>1035</v>
      </c>
      <c r="I392" s="28" t="s">
        <v>1315</v>
      </c>
      <c r="J392" s="28" t="s">
        <v>1314</v>
      </c>
      <c r="K392" s="28" t="s">
        <v>1313</v>
      </c>
      <c r="L392" s="28" t="s">
        <v>1312</v>
      </c>
      <c r="N392" s="28" t="s">
        <v>1311</v>
      </c>
      <c r="P392" s="28" t="s">
        <v>1028</v>
      </c>
      <c r="Q392" s="28" t="s">
        <v>1049</v>
      </c>
      <c r="S392" s="28">
        <v>5000</v>
      </c>
      <c r="T392" s="28" t="s">
        <v>1047</v>
      </c>
      <c r="U392" s="28" t="s">
        <v>1076</v>
      </c>
      <c r="V392" s="28" t="s">
        <v>1075</v>
      </c>
      <c r="W392" s="28" t="s">
        <v>1310</v>
      </c>
      <c r="X392" s="29">
        <v>44743</v>
      </c>
      <c r="Y392" s="29">
        <v>45657</v>
      </c>
      <c r="Z392" s="29">
        <v>46022</v>
      </c>
      <c r="AA392" s="29">
        <v>44155</v>
      </c>
      <c r="AC392" s="29">
        <v>45387</v>
      </c>
      <c r="AD392" s="28" t="s">
        <v>1309</v>
      </c>
    </row>
    <row r="393" spans="1:30" hidden="1" x14ac:dyDescent="0.3">
      <c r="A393" s="28">
        <v>392</v>
      </c>
      <c r="B393" s="28" t="s">
        <v>1308</v>
      </c>
      <c r="C393" s="28" t="s">
        <v>1307</v>
      </c>
      <c r="D393" s="28" t="s">
        <v>1306</v>
      </c>
      <c r="F393" s="28" t="s">
        <v>1037</v>
      </c>
      <c r="G393" s="28" t="s">
        <v>1305</v>
      </c>
      <c r="H393" s="28" t="s">
        <v>1035</v>
      </c>
      <c r="I393" s="28" t="s">
        <v>1304</v>
      </c>
      <c r="K393" s="28" t="s">
        <v>1303</v>
      </c>
      <c r="N393" s="28" t="s">
        <v>1302</v>
      </c>
      <c r="P393" s="28" t="s">
        <v>1028</v>
      </c>
      <c r="Q393" s="28" t="s">
        <v>1049</v>
      </c>
      <c r="S393" s="28">
        <v>10</v>
      </c>
      <c r="T393" s="28" t="s">
        <v>1025</v>
      </c>
      <c r="U393" s="28" t="s">
        <v>1076</v>
      </c>
      <c r="V393" s="28" t="s">
        <v>1075</v>
      </c>
      <c r="W393" s="28" t="s">
        <v>1301</v>
      </c>
      <c r="X393" s="29">
        <v>45809</v>
      </c>
      <c r="Y393" s="29">
        <v>46661</v>
      </c>
      <c r="Z393" s="29">
        <v>46661</v>
      </c>
      <c r="AA393" s="29">
        <v>46034</v>
      </c>
      <c r="AC393" s="29">
        <v>46042</v>
      </c>
      <c r="AD393" s="28" t="s">
        <v>1300</v>
      </c>
    </row>
    <row r="394" spans="1:30" hidden="1" x14ac:dyDescent="0.3">
      <c r="A394" s="28">
        <v>393</v>
      </c>
      <c r="B394" s="28" t="s">
        <v>1299</v>
      </c>
      <c r="C394" s="28" t="s">
        <v>1298</v>
      </c>
      <c r="D394" s="28" t="s">
        <v>1297</v>
      </c>
      <c r="E394" s="28" t="s">
        <v>1296</v>
      </c>
      <c r="F394" s="28" t="s">
        <v>1037</v>
      </c>
      <c r="G394" s="28" t="s">
        <v>1295</v>
      </c>
      <c r="H394" s="28" t="s">
        <v>1035</v>
      </c>
      <c r="I394" s="28" t="s">
        <v>1294</v>
      </c>
      <c r="J394" s="28" t="s">
        <v>1293</v>
      </c>
      <c r="K394" s="28" t="s">
        <v>1292</v>
      </c>
      <c r="L394" s="28" t="s">
        <v>1291</v>
      </c>
      <c r="M394" s="28" t="s">
        <v>1290</v>
      </c>
      <c r="N394" s="28" t="s">
        <v>1289</v>
      </c>
      <c r="O394" s="28" t="s">
        <v>1288</v>
      </c>
      <c r="P394" s="28" t="s">
        <v>1028</v>
      </c>
      <c r="Q394" s="28" t="s">
        <v>1049</v>
      </c>
      <c r="R394" s="28" t="s">
        <v>1048</v>
      </c>
      <c r="S394" s="28">
        <v>45</v>
      </c>
      <c r="T394" s="28" t="s">
        <v>1025</v>
      </c>
      <c r="U394" s="28" t="s">
        <v>1024</v>
      </c>
      <c r="V394" s="28" t="s">
        <v>1062</v>
      </c>
      <c r="W394" s="28" t="s">
        <v>1287</v>
      </c>
      <c r="X394" s="29">
        <v>44886</v>
      </c>
      <c r="Y394" s="28" t="s">
        <v>1286</v>
      </c>
      <c r="Z394" s="28" t="s">
        <v>1285</v>
      </c>
      <c r="AA394" s="29">
        <v>44634</v>
      </c>
      <c r="AC394" s="29">
        <v>45839</v>
      </c>
      <c r="AD394" s="28" t="s">
        <v>1284</v>
      </c>
    </row>
    <row r="395" spans="1:30" hidden="1" x14ac:dyDescent="0.3">
      <c r="A395" s="28">
        <v>394</v>
      </c>
      <c r="B395" s="28" t="s">
        <v>1283</v>
      </c>
      <c r="C395" s="28" t="s">
        <v>1282</v>
      </c>
      <c r="D395" s="28" t="s">
        <v>1281</v>
      </c>
      <c r="F395" s="28" t="s">
        <v>1056</v>
      </c>
      <c r="G395" s="28" t="s">
        <v>1280</v>
      </c>
      <c r="H395" s="28" t="s">
        <v>1035</v>
      </c>
      <c r="I395" s="28" t="s">
        <v>1279</v>
      </c>
      <c r="J395" s="28" t="s">
        <v>1278</v>
      </c>
      <c r="K395" s="28" t="s">
        <v>1277</v>
      </c>
      <c r="L395" s="28" t="s">
        <v>1276</v>
      </c>
      <c r="N395" s="28" t="s">
        <v>1275</v>
      </c>
      <c r="P395" s="28" t="s">
        <v>1028</v>
      </c>
      <c r="Q395" s="28" t="s">
        <v>1049</v>
      </c>
      <c r="R395" s="28" t="s">
        <v>1048</v>
      </c>
      <c r="S395" s="28">
        <v>16</v>
      </c>
      <c r="T395" s="28" t="s">
        <v>1047</v>
      </c>
      <c r="U395" s="28" t="s">
        <v>1024</v>
      </c>
      <c r="V395" s="28" t="s">
        <v>1163</v>
      </c>
      <c r="W395" s="28" t="s">
        <v>1274</v>
      </c>
      <c r="X395" s="29">
        <v>43663</v>
      </c>
      <c r="Y395" s="29">
        <v>44088</v>
      </c>
      <c r="Z395" s="29">
        <v>44088</v>
      </c>
      <c r="AA395" s="29">
        <v>43606</v>
      </c>
      <c r="AC395" s="29">
        <v>44091</v>
      </c>
      <c r="AD395" s="28" t="s">
        <v>1273</v>
      </c>
    </row>
    <row r="396" spans="1:30" hidden="1" x14ac:dyDescent="0.3">
      <c r="A396" s="28">
        <v>395</v>
      </c>
      <c r="B396" s="28" t="s">
        <v>1272</v>
      </c>
      <c r="C396" s="28" t="s">
        <v>1271</v>
      </c>
      <c r="D396" s="28" t="s">
        <v>1270</v>
      </c>
      <c r="F396" s="28" t="s">
        <v>1145</v>
      </c>
      <c r="G396" s="28" t="s">
        <v>1269</v>
      </c>
      <c r="H396" s="28" t="s">
        <v>1035</v>
      </c>
      <c r="I396" s="28" t="s">
        <v>1268</v>
      </c>
      <c r="J396" s="28" t="s">
        <v>1267</v>
      </c>
      <c r="K396" s="28" t="s">
        <v>1266</v>
      </c>
      <c r="L396" s="28" t="s">
        <v>1265</v>
      </c>
      <c r="N396" s="28" t="s">
        <v>1264</v>
      </c>
      <c r="P396" s="28" t="s">
        <v>1028</v>
      </c>
      <c r="Q396" s="28" t="s">
        <v>1049</v>
      </c>
      <c r="R396" s="28" t="s">
        <v>1164</v>
      </c>
      <c r="S396" s="28">
        <v>130</v>
      </c>
      <c r="T396" s="28" t="s">
        <v>1047</v>
      </c>
      <c r="U396" s="28" t="s">
        <v>1024</v>
      </c>
      <c r="V396" s="28" t="s">
        <v>1062</v>
      </c>
      <c r="W396" s="28" t="s">
        <v>1263</v>
      </c>
      <c r="X396" s="29">
        <v>44319</v>
      </c>
      <c r="Y396" s="28" t="s">
        <v>1176</v>
      </c>
      <c r="Z396" s="28" t="s">
        <v>1262</v>
      </c>
      <c r="AA396" s="29">
        <v>44342</v>
      </c>
      <c r="AC396" s="29">
        <v>45680</v>
      </c>
      <c r="AD396" s="28" t="s">
        <v>1261</v>
      </c>
    </row>
    <row r="397" spans="1:30" hidden="1" x14ac:dyDescent="0.3">
      <c r="A397" s="28">
        <v>396</v>
      </c>
      <c r="B397" s="28" t="s">
        <v>1260</v>
      </c>
      <c r="C397" s="28" t="s">
        <v>1259</v>
      </c>
      <c r="D397" s="28" t="s">
        <v>1258</v>
      </c>
      <c r="E397" s="28" t="s">
        <v>1257</v>
      </c>
      <c r="F397" s="28" t="s">
        <v>1037</v>
      </c>
      <c r="G397" s="28" t="s">
        <v>1256</v>
      </c>
      <c r="H397" s="28" t="s">
        <v>1035</v>
      </c>
      <c r="I397" s="28" t="s">
        <v>1255</v>
      </c>
      <c r="K397" s="28" t="s">
        <v>1254</v>
      </c>
      <c r="L397" s="28" t="s">
        <v>1253</v>
      </c>
      <c r="N397" s="28" t="s">
        <v>1252</v>
      </c>
      <c r="P397" s="28" t="s">
        <v>1028</v>
      </c>
      <c r="Q397" s="28" t="s">
        <v>1049</v>
      </c>
      <c r="S397" s="28">
        <v>782</v>
      </c>
      <c r="T397" s="28" t="s">
        <v>1025</v>
      </c>
      <c r="U397" s="28" t="s">
        <v>1076</v>
      </c>
      <c r="V397" s="28" t="s">
        <v>1075</v>
      </c>
      <c r="W397" s="28" t="s">
        <v>1251</v>
      </c>
      <c r="X397" s="29">
        <v>45072</v>
      </c>
      <c r="Y397" s="29">
        <v>47634</v>
      </c>
      <c r="Z397" s="29">
        <v>47634</v>
      </c>
      <c r="AA397" s="29">
        <v>45177</v>
      </c>
      <c r="AC397" s="29">
        <v>45182</v>
      </c>
      <c r="AD397" s="28" t="s">
        <v>1250</v>
      </c>
    </row>
    <row r="398" spans="1:30" hidden="1" x14ac:dyDescent="0.3">
      <c r="A398" s="28">
        <v>397</v>
      </c>
      <c r="B398" s="28" t="s">
        <v>1249</v>
      </c>
      <c r="C398" s="28" t="s">
        <v>1248</v>
      </c>
      <c r="D398" s="28" t="s">
        <v>1247</v>
      </c>
      <c r="F398" s="28" t="s">
        <v>1056</v>
      </c>
      <c r="G398" s="28" t="s">
        <v>1246</v>
      </c>
      <c r="H398" s="28" t="s">
        <v>1170</v>
      </c>
      <c r="I398" s="28" t="s">
        <v>1245</v>
      </c>
      <c r="J398" s="28" t="s">
        <v>1244</v>
      </c>
      <c r="K398" s="28" t="s">
        <v>1243</v>
      </c>
      <c r="L398" s="28" t="s">
        <v>1242</v>
      </c>
      <c r="N398" s="28" t="s">
        <v>1241</v>
      </c>
      <c r="P398" s="28" t="s">
        <v>1028</v>
      </c>
      <c r="Q398" s="28" t="s">
        <v>1049</v>
      </c>
      <c r="R398" s="28" t="s">
        <v>1164</v>
      </c>
      <c r="S398" s="28">
        <v>32</v>
      </c>
      <c r="T398" s="28" t="s">
        <v>1047</v>
      </c>
      <c r="U398" s="28" t="s">
        <v>1024</v>
      </c>
      <c r="V398" s="28" t="s">
        <v>1023</v>
      </c>
      <c r="W398" s="28" t="s">
        <v>1240</v>
      </c>
      <c r="X398" s="28" t="s">
        <v>1239</v>
      </c>
      <c r="Y398" s="28" t="s">
        <v>1238</v>
      </c>
      <c r="Z398" s="28" t="s">
        <v>1238</v>
      </c>
      <c r="AA398" s="29">
        <v>40042</v>
      </c>
      <c r="AB398" s="29">
        <v>41327</v>
      </c>
      <c r="AC398" s="29">
        <v>41327</v>
      </c>
      <c r="AD398" s="28" t="s">
        <v>1237</v>
      </c>
    </row>
    <row r="399" spans="1:30" hidden="1" x14ac:dyDescent="0.3">
      <c r="A399" s="28">
        <v>398</v>
      </c>
      <c r="B399" s="28" t="s">
        <v>1236</v>
      </c>
      <c r="C399" s="28" t="s">
        <v>1235</v>
      </c>
      <c r="D399" s="28" t="s">
        <v>1234</v>
      </c>
      <c r="E399" s="28" t="s">
        <v>1233</v>
      </c>
      <c r="F399" s="28" t="s">
        <v>1118</v>
      </c>
      <c r="G399" s="28" t="s">
        <v>1232</v>
      </c>
      <c r="H399" s="28" t="s">
        <v>1035</v>
      </c>
      <c r="I399" s="28" t="s">
        <v>1231</v>
      </c>
      <c r="J399" s="28" t="s">
        <v>1230</v>
      </c>
      <c r="K399" s="28" t="s">
        <v>1229</v>
      </c>
      <c r="L399" s="28" t="s">
        <v>1228</v>
      </c>
      <c r="N399" s="28" t="s">
        <v>1227</v>
      </c>
      <c r="O399" s="28" t="s">
        <v>1226</v>
      </c>
      <c r="P399" s="28" t="s">
        <v>1028</v>
      </c>
      <c r="Q399" s="28" t="s">
        <v>1049</v>
      </c>
      <c r="R399" s="28" t="s">
        <v>1048</v>
      </c>
      <c r="S399" s="28">
        <v>173</v>
      </c>
      <c r="T399" s="28" t="s">
        <v>1047</v>
      </c>
      <c r="U399" s="28" t="s">
        <v>1024</v>
      </c>
      <c r="V399" s="28" t="s">
        <v>1046</v>
      </c>
      <c r="W399" s="28" t="s">
        <v>1225</v>
      </c>
      <c r="X399" s="29">
        <v>42881</v>
      </c>
      <c r="Y399" s="29">
        <v>44090</v>
      </c>
      <c r="Z399" s="29">
        <v>44403</v>
      </c>
      <c r="AA399" s="29">
        <v>42830</v>
      </c>
      <c r="AC399" s="29">
        <v>44742</v>
      </c>
      <c r="AD399" s="28" t="s">
        <v>1224</v>
      </c>
    </row>
    <row r="400" spans="1:30" hidden="1" x14ac:dyDescent="0.3">
      <c r="A400" s="28">
        <v>399</v>
      </c>
      <c r="B400" s="28" t="s">
        <v>1223</v>
      </c>
      <c r="C400" s="28" t="s">
        <v>1222</v>
      </c>
      <c r="D400" s="28" t="s">
        <v>1221</v>
      </c>
      <c r="F400" s="28" t="s">
        <v>1037</v>
      </c>
      <c r="G400" s="28" t="s">
        <v>1220</v>
      </c>
      <c r="H400" s="28" t="s">
        <v>1035</v>
      </c>
      <c r="I400" s="28" t="s">
        <v>1219</v>
      </c>
      <c r="J400" s="28" t="s">
        <v>1218</v>
      </c>
      <c r="K400" s="28" t="s">
        <v>1217</v>
      </c>
      <c r="L400" s="28" t="s">
        <v>1216</v>
      </c>
      <c r="N400" s="28" t="s">
        <v>1165</v>
      </c>
      <c r="P400" s="28" t="s">
        <v>1028</v>
      </c>
      <c r="Q400" s="28" t="s">
        <v>1027</v>
      </c>
      <c r="R400" s="28" t="s">
        <v>1048</v>
      </c>
      <c r="S400" s="28">
        <v>116</v>
      </c>
      <c r="T400" s="28" t="s">
        <v>1215</v>
      </c>
      <c r="U400" s="28" t="s">
        <v>1024</v>
      </c>
      <c r="V400" s="28" t="s">
        <v>1062</v>
      </c>
      <c r="W400" s="28" t="s">
        <v>1214</v>
      </c>
      <c r="X400" s="29">
        <v>44131</v>
      </c>
      <c r="Y400" s="29">
        <v>46752</v>
      </c>
      <c r="Z400" s="29">
        <v>47118</v>
      </c>
      <c r="AA400" s="29">
        <v>43840</v>
      </c>
      <c r="AC400" s="29">
        <v>46085</v>
      </c>
      <c r="AD400" s="28" t="s">
        <v>1213</v>
      </c>
    </row>
    <row r="401" spans="1:30" hidden="1" x14ac:dyDescent="0.3">
      <c r="A401" s="28">
        <v>400</v>
      </c>
      <c r="B401" s="28" t="s">
        <v>1212</v>
      </c>
      <c r="C401" s="28" t="s">
        <v>1211</v>
      </c>
      <c r="D401" s="28" t="s">
        <v>1210</v>
      </c>
      <c r="F401" s="28" t="s">
        <v>1157</v>
      </c>
      <c r="G401" s="28" t="s">
        <v>1209</v>
      </c>
      <c r="H401" s="28" t="s">
        <v>1035</v>
      </c>
      <c r="I401" s="28" t="s">
        <v>1208</v>
      </c>
      <c r="J401" s="28" t="s">
        <v>1207</v>
      </c>
      <c r="K401" s="28" t="s">
        <v>1206</v>
      </c>
      <c r="L401" s="28" t="s">
        <v>1205</v>
      </c>
      <c r="N401" s="28" t="s">
        <v>1204</v>
      </c>
      <c r="P401" s="28" t="s">
        <v>1028</v>
      </c>
      <c r="Q401" s="28" t="s">
        <v>1049</v>
      </c>
      <c r="S401" s="28">
        <v>120</v>
      </c>
      <c r="T401" s="28" t="s">
        <v>1025</v>
      </c>
      <c r="U401" s="28" t="s">
        <v>1076</v>
      </c>
      <c r="V401" s="28" t="s">
        <v>1075</v>
      </c>
      <c r="W401" s="28" t="s">
        <v>1203</v>
      </c>
      <c r="X401" s="29">
        <v>44403</v>
      </c>
      <c r="Y401" s="29">
        <v>45107</v>
      </c>
      <c r="Z401" s="29">
        <v>45291</v>
      </c>
      <c r="AA401" s="29">
        <v>44414</v>
      </c>
      <c r="AC401" s="29">
        <v>44414</v>
      </c>
      <c r="AD401" s="28" t="s">
        <v>1202</v>
      </c>
    </row>
    <row r="402" spans="1:30" hidden="1" x14ac:dyDescent="0.3">
      <c r="A402" s="28">
        <v>401</v>
      </c>
      <c r="B402" s="28" t="s">
        <v>1201</v>
      </c>
      <c r="C402" s="28" t="s">
        <v>1200</v>
      </c>
      <c r="D402" s="28" t="s">
        <v>1199</v>
      </c>
      <c r="F402" s="28" t="s">
        <v>1157</v>
      </c>
      <c r="G402" s="28" t="s">
        <v>1198</v>
      </c>
      <c r="H402" s="28" t="s">
        <v>1035</v>
      </c>
      <c r="I402" s="28" t="s">
        <v>1197</v>
      </c>
      <c r="K402" s="28" t="s">
        <v>1196</v>
      </c>
      <c r="N402" s="28" t="s">
        <v>1195</v>
      </c>
      <c r="P402" s="28" t="s">
        <v>1028</v>
      </c>
      <c r="Q402" s="28" t="s">
        <v>1049</v>
      </c>
      <c r="S402" s="28">
        <v>15</v>
      </c>
      <c r="T402" s="28" t="s">
        <v>1025</v>
      </c>
      <c r="U402" s="28" t="s">
        <v>1076</v>
      </c>
      <c r="V402" s="28" t="s">
        <v>1075</v>
      </c>
      <c r="W402" s="28" t="s">
        <v>1194</v>
      </c>
      <c r="X402" s="28" t="s">
        <v>1193</v>
      </c>
      <c r="Y402" s="28" t="s">
        <v>1192</v>
      </c>
      <c r="Z402" s="28" t="s">
        <v>1191</v>
      </c>
      <c r="AA402" s="29">
        <v>41106</v>
      </c>
      <c r="AC402" s="29">
        <v>41106</v>
      </c>
      <c r="AD402" s="28" t="s">
        <v>1190</v>
      </c>
    </row>
    <row r="403" spans="1:30" hidden="1" x14ac:dyDescent="0.3">
      <c r="A403" s="28">
        <v>402</v>
      </c>
      <c r="B403" s="28" t="s">
        <v>1189</v>
      </c>
      <c r="C403" s="28" t="s">
        <v>1188</v>
      </c>
      <c r="D403" s="28" t="s">
        <v>1187</v>
      </c>
      <c r="E403" s="28" t="s">
        <v>1186</v>
      </c>
      <c r="F403" s="28" t="s">
        <v>1145</v>
      </c>
      <c r="G403" s="28" t="s">
        <v>1185</v>
      </c>
      <c r="H403" s="28" t="s">
        <v>1035</v>
      </c>
      <c r="I403" s="28" t="s">
        <v>1184</v>
      </c>
      <c r="J403" s="28" t="s">
        <v>1183</v>
      </c>
      <c r="K403" s="28" t="s">
        <v>1182</v>
      </c>
      <c r="L403" s="28" t="s">
        <v>1181</v>
      </c>
      <c r="N403" s="28" t="s">
        <v>1180</v>
      </c>
      <c r="O403" s="28" t="s">
        <v>1179</v>
      </c>
      <c r="P403" s="28" t="s">
        <v>1028</v>
      </c>
      <c r="Q403" s="28" t="s">
        <v>1049</v>
      </c>
      <c r="R403" s="28" t="s">
        <v>1125</v>
      </c>
      <c r="S403" s="28">
        <v>600</v>
      </c>
      <c r="T403" s="28" t="s">
        <v>1025</v>
      </c>
      <c r="U403" s="28" t="s">
        <v>1024</v>
      </c>
      <c r="V403" s="28" t="s">
        <v>1046</v>
      </c>
      <c r="W403" s="28" t="s">
        <v>1178</v>
      </c>
      <c r="X403" s="29">
        <v>44097</v>
      </c>
      <c r="Y403" s="28" t="s">
        <v>1177</v>
      </c>
      <c r="Z403" s="28" t="s">
        <v>1176</v>
      </c>
      <c r="AA403" s="29">
        <v>44116</v>
      </c>
      <c r="AC403" s="29">
        <v>45580</v>
      </c>
      <c r="AD403" s="28" t="s">
        <v>1175</v>
      </c>
    </row>
    <row r="404" spans="1:30" hidden="1" x14ac:dyDescent="0.3">
      <c r="A404" s="28">
        <v>403</v>
      </c>
      <c r="B404" s="28" t="s">
        <v>1174</v>
      </c>
      <c r="C404" s="28" t="s">
        <v>1173</v>
      </c>
      <c r="D404" s="28" t="s">
        <v>1172</v>
      </c>
      <c r="F404" s="28" t="s">
        <v>1145</v>
      </c>
      <c r="G404" s="28" t="s">
        <v>1171</v>
      </c>
      <c r="H404" s="28" t="s">
        <v>1170</v>
      </c>
      <c r="I404" s="28" t="s">
        <v>1169</v>
      </c>
      <c r="J404" s="28" t="s">
        <v>1168</v>
      </c>
      <c r="K404" s="28" t="s">
        <v>1167</v>
      </c>
      <c r="N404" s="28" t="s">
        <v>1166</v>
      </c>
      <c r="O404" s="28" t="s">
        <v>1165</v>
      </c>
      <c r="P404" s="28" t="s">
        <v>1028</v>
      </c>
      <c r="Q404" s="28" t="s">
        <v>1049</v>
      </c>
      <c r="R404" s="28" t="s">
        <v>1164</v>
      </c>
      <c r="S404" s="28">
        <v>18</v>
      </c>
      <c r="T404" s="28" t="s">
        <v>1025</v>
      </c>
      <c r="U404" s="28" t="s">
        <v>1024</v>
      </c>
      <c r="V404" s="28" t="s">
        <v>1163</v>
      </c>
      <c r="W404" s="28" t="s">
        <v>1162</v>
      </c>
      <c r="X404" s="29">
        <v>43406</v>
      </c>
      <c r="Y404" s="29">
        <v>44286</v>
      </c>
      <c r="Z404" s="29">
        <v>45878</v>
      </c>
      <c r="AA404" s="29">
        <v>43047</v>
      </c>
      <c r="AB404" s="29">
        <v>45429</v>
      </c>
      <c r="AC404" s="29">
        <v>45429</v>
      </c>
      <c r="AD404" s="28" t="s">
        <v>1161</v>
      </c>
    </row>
    <row r="405" spans="1:30" hidden="1" x14ac:dyDescent="0.3">
      <c r="A405" s="28">
        <v>404</v>
      </c>
      <c r="B405" s="28" t="s">
        <v>1160</v>
      </c>
      <c r="C405" s="28" t="s">
        <v>1159</v>
      </c>
      <c r="D405" s="28" t="s">
        <v>1158</v>
      </c>
      <c r="F405" s="28" t="s">
        <v>1157</v>
      </c>
      <c r="G405" s="28" t="s">
        <v>1156</v>
      </c>
      <c r="H405" s="28" t="s">
        <v>1035</v>
      </c>
      <c r="I405" s="28" t="s">
        <v>1155</v>
      </c>
      <c r="J405" s="28" t="s">
        <v>1154</v>
      </c>
      <c r="K405" s="28" t="s">
        <v>1153</v>
      </c>
      <c r="N405" s="28" t="s">
        <v>1152</v>
      </c>
      <c r="P405" s="28" t="s">
        <v>1028</v>
      </c>
      <c r="Q405" s="28" t="s">
        <v>1049</v>
      </c>
      <c r="R405" s="28" t="s">
        <v>1125</v>
      </c>
      <c r="S405" s="28">
        <v>500</v>
      </c>
      <c r="T405" s="28" t="s">
        <v>1151</v>
      </c>
      <c r="U405" s="28" t="s">
        <v>1024</v>
      </c>
      <c r="V405" s="28" t="s">
        <v>1150</v>
      </c>
      <c r="W405" s="28" t="s">
        <v>1149</v>
      </c>
      <c r="X405" s="29">
        <v>43797</v>
      </c>
      <c r="Y405" s="29">
        <v>43858</v>
      </c>
      <c r="Z405" s="29">
        <v>44528</v>
      </c>
      <c r="AA405" s="29">
        <v>43777</v>
      </c>
      <c r="AC405" s="29">
        <v>43777</v>
      </c>
    </row>
    <row r="406" spans="1:30" hidden="1" x14ac:dyDescent="0.3">
      <c r="A406" s="28">
        <v>405</v>
      </c>
      <c r="B406" s="28" t="s">
        <v>1148</v>
      </c>
      <c r="C406" s="28" t="s">
        <v>1147</v>
      </c>
      <c r="D406" s="28" t="s">
        <v>1146</v>
      </c>
      <c r="F406" s="28" t="s">
        <v>1145</v>
      </c>
      <c r="G406" s="28" t="s">
        <v>1144</v>
      </c>
      <c r="H406" s="28" t="s">
        <v>1035</v>
      </c>
      <c r="I406" s="28" t="s">
        <v>1143</v>
      </c>
      <c r="J406" s="28" t="s">
        <v>1142</v>
      </c>
      <c r="K406" s="28" t="s">
        <v>1141</v>
      </c>
      <c r="N406" s="28" t="s">
        <v>1140</v>
      </c>
      <c r="P406" s="28" t="s">
        <v>1028</v>
      </c>
      <c r="Q406" s="28" t="s">
        <v>1049</v>
      </c>
      <c r="R406" s="28" t="s">
        <v>1048</v>
      </c>
      <c r="S406" s="28">
        <v>42</v>
      </c>
      <c r="T406" s="28" t="s">
        <v>1025</v>
      </c>
      <c r="U406" s="28" t="s">
        <v>1024</v>
      </c>
      <c r="V406" s="28" t="s">
        <v>1062</v>
      </c>
      <c r="W406" s="28" t="s">
        <v>1139</v>
      </c>
      <c r="X406" s="28" t="s">
        <v>1138</v>
      </c>
      <c r="Y406" s="28" t="s">
        <v>1137</v>
      </c>
      <c r="Z406" s="28" t="s">
        <v>1137</v>
      </c>
      <c r="AA406" s="29">
        <v>41855</v>
      </c>
      <c r="AC406" s="29">
        <v>45980</v>
      </c>
      <c r="AD406" s="28" t="s">
        <v>1136</v>
      </c>
    </row>
    <row r="407" spans="1:30" hidden="1" x14ac:dyDescent="0.3">
      <c r="A407" s="28">
        <v>406</v>
      </c>
      <c r="B407" s="28" t="s">
        <v>1135</v>
      </c>
      <c r="C407" s="28" t="s">
        <v>1134</v>
      </c>
      <c r="D407" s="28" t="s">
        <v>1133</v>
      </c>
      <c r="E407" s="28" t="s">
        <v>1132</v>
      </c>
      <c r="F407" s="28" t="s">
        <v>1037</v>
      </c>
      <c r="G407" s="28" t="s">
        <v>1131</v>
      </c>
      <c r="H407" s="28" t="s">
        <v>1035</v>
      </c>
      <c r="I407" s="28" t="s">
        <v>1130</v>
      </c>
      <c r="J407" s="28" t="s">
        <v>1129</v>
      </c>
      <c r="K407" s="28" t="s">
        <v>1128</v>
      </c>
      <c r="L407" s="28" t="s">
        <v>1127</v>
      </c>
      <c r="N407" s="28" t="s">
        <v>1126</v>
      </c>
      <c r="P407" s="28" t="s">
        <v>1028</v>
      </c>
      <c r="Q407" s="28" t="s">
        <v>1049</v>
      </c>
      <c r="R407" s="28" t="s">
        <v>1125</v>
      </c>
      <c r="S407" s="28">
        <v>100</v>
      </c>
      <c r="T407" s="28" t="s">
        <v>1025</v>
      </c>
      <c r="U407" s="28" t="s">
        <v>1024</v>
      </c>
      <c r="V407" s="28" t="s">
        <v>1124</v>
      </c>
      <c r="W407" s="28" t="s">
        <v>1123</v>
      </c>
      <c r="X407" s="29">
        <v>45541</v>
      </c>
      <c r="Y407" s="29">
        <v>46934</v>
      </c>
      <c r="Z407" s="29">
        <v>46934</v>
      </c>
      <c r="AA407" s="29">
        <v>45583</v>
      </c>
      <c r="AC407" s="29">
        <v>45583</v>
      </c>
      <c r="AD407" s="28" t="s">
        <v>1122</v>
      </c>
    </row>
    <row r="408" spans="1:30" hidden="1" x14ac:dyDescent="0.3">
      <c r="A408" s="28">
        <v>407</v>
      </c>
      <c r="B408" s="28" t="s">
        <v>1121</v>
      </c>
      <c r="C408" s="28" t="s">
        <v>1120</v>
      </c>
      <c r="D408" s="28" t="s">
        <v>1119</v>
      </c>
      <c r="F408" s="28" t="s">
        <v>1118</v>
      </c>
      <c r="G408" s="28" t="s">
        <v>1117</v>
      </c>
      <c r="H408" s="28" t="s">
        <v>1035</v>
      </c>
      <c r="I408" s="28" t="s">
        <v>1116</v>
      </c>
      <c r="J408" s="28" t="s">
        <v>1115</v>
      </c>
      <c r="K408" s="28" t="s">
        <v>1114</v>
      </c>
      <c r="L408" s="28" t="s">
        <v>1113</v>
      </c>
      <c r="M408" s="28" t="s">
        <v>1112</v>
      </c>
      <c r="N408" s="28" t="s">
        <v>1111</v>
      </c>
      <c r="O408" s="28" t="s">
        <v>1110</v>
      </c>
      <c r="P408" s="28" t="s">
        <v>1028</v>
      </c>
      <c r="Q408" s="28" t="s">
        <v>1049</v>
      </c>
      <c r="R408" s="28" t="s">
        <v>1048</v>
      </c>
      <c r="S408" s="28">
        <v>38</v>
      </c>
      <c r="T408" s="28" t="s">
        <v>1025</v>
      </c>
      <c r="U408" s="28" t="s">
        <v>1024</v>
      </c>
      <c r="V408" s="28" t="s">
        <v>1046</v>
      </c>
      <c r="W408" s="28" t="s">
        <v>1109</v>
      </c>
      <c r="X408" s="29">
        <v>42012</v>
      </c>
      <c r="Y408" s="29">
        <v>43461</v>
      </c>
      <c r="Z408" s="29">
        <v>43508</v>
      </c>
      <c r="AA408" s="29">
        <v>41879</v>
      </c>
      <c r="AC408" s="29">
        <v>44767</v>
      </c>
      <c r="AD408" s="28" t="s">
        <v>1108</v>
      </c>
    </row>
    <row r="409" spans="1:30" hidden="1" x14ac:dyDescent="0.3">
      <c r="A409" s="28">
        <v>408</v>
      </c>
      <c r="B409" s="28" t="s">
        <v>1107</v>
      </c>
      <c r="C409" s="28" t="s">
        <v>1106</v>
      </c>
      <c r="D409" s="28" t="s">
        <v>1105</v>
      </c>
      <c r="E409" s="28" t="s">
        <v>1104</v>
      </c>
      <c r="F409" s="28" t="s">
        <v>1094</v>
      </c>
      <c r="G409" s="28" t="s">
        <v>1103</v>
      </c>
      <c r="H409" s="28" t="s">
        <v>1035</v>
      </c>
      <c r="I409" s="28" t="s">
        <v>1102</v>
      </c>
      <c r="K409" s="28" t="s">
        <v>1101</v>
      </c>
      <c r="L409" s="28" t="s">
        <v>1100</v>
      </c>
      <c r="N409" s="28" t="s">
        <v>1099</v>
      </c>
      <c r="P409" s="28" t="s">
        <v>1028</v>
      </c>
      <c r="Q409" s="28" t="s">
        <v>1027</v>
      </c>
      <c r="S409" s="28">
        <v>160</v>
      </c>
      <c r="T409" s="28" t="s">
        <v>1025</v>
      </c>
      <c r="U409" s="28" t="s">
        <v>1076</v>
      </c>
      <c r="V409" s="28" t="s">
        <v>1075</v>
      </c>
      <c r="W409" s="28">
        <v>25014</v>
      </c>
      <c r="X409" s="29">
        <v>45931</v>
      </c>
      <c r="Y409" s="29">
        <v>47026</v>
      </c>
      <c r="Z409" s="29">
        <v>47756</v>
      </c>
      <c r="AA409" s="29">
        <v>45933</v>
      </c>
      <c r="AC409" s="29">
        <v>45933</v>
      </c>
      <c r="AD409" s="28" t="s">
        <v>1098</v>
      </c>
    </row>
    <row r="410" spans="1:30" hidden="1" x14ac:dyDescent="0.3">
      <c r="A410" s="28">
        <v>409</v>
      </c>
      <c r="B410" s="28" t="s">
        <v>1097</v>
      </c>
      <c r="C410" s="28" t="s">
        <v>1096</v>
      </c>
      <c r="D410" s="28" t="s">
        <v>1095</v>
      </c>
      <c r="E410" s="28" t="s">
        <v>1085</v>
      </c>
      <c r="F410" s="28" t="s">
        <v>1094</v>
      </c>
      <c r="G410" s="28" t="s">
        <v>1093</v>
      </c>
      <c r="H410" s="28" t="s">
        <v>1035</v>
      </c>
      <c r="I410" s="28" t="s">
        <v>1092</v>
      </c>
      <c r="J410" s="28" t="s">
        <v>1091</v>
      </c>
      <c r="K410" s="28" t="s">
        <v>1090</v>
      </c>
      <c r="L410" s="28" t="s">
        <v>1089</v>
      </c>
      <c r="N410" s="28" t="s">
        <v>1088</v>
      </c>
      <c r="O410" s="28" t="s">
        <v>1087</v>
      </c>
      <c r="P410" s="28" t="s">
        <v>1028</v>
      </c>
      <c r="Q410" s="28" t="s">
        <v>1049</v>
      </c>
      <c r="R410" s="28" t="s">
        <v>1086</v>
      </c>
      <c r="S410" s="28">
        <v>34</v>
      </c>
      <c r="T410" s="28" t="s">
        <v>1025</v>
      </c>
      <c r="U410" s="28" t="s">
        <v>1024</v>
      </c>
      <c r="V410" s="28" t="s">
        <v>1023</v>
      </c>
      <c r="W410" s="28" t="s">
        <v>1085</v>
      </c>
      <c r="X410" s="29">
        <v>46082</v>
      </c>
      <c r="Y410" s="29">
        <v>46631</v>
      </c>
      <c r="Z410" s="29">
        <v>46997</v>
      </c>
      <c r="AA410" s="29">
        <v>46043</v>
      </c>
      <c r="AC410" s="29">
        <v>46043</v>
      </c>
      <c r="AD410" s="28" t="s">
        <v>1084</v>
      </c>
    </row>
    <row r="411" spans="1:30" hidden="1" x14ac:dyDescent="0.3">
      <c r="A411" s="28">
        <v>410</v>
      </c>
      <c r="B411" s="28" t="s">
        <v>1083</v>
      </c>
      <c r="C411" s="28" t="s">
        <v>1082</v>
      </c>
      <c r="D411" s="28" t="s">
        <v>1081</v>
      </c>
      <c r="F411" s="28" t="s">
        <v>1037</v>
      </c>
      <c r="G411" s="28" t="s">
        <v>1080</v>
      </c>
      <c r="H411" s="28" t="s">
        <v>1035</v>
      </c>
      <c r="I411" s="28" t="s">
        <v>1079</v>
      </c>
      <c r="K411" s="28" t="s">
        <v>1078</v>
      </c>
      <c r="N411" s="28" t="s">
        <v>1077</v>
      </c>
      <c r="P411" s="28" t="s">
        <v>1028</v>
      </c>
      <c r="Q411" s="28" t="s">
        <v>1049</v>
      </c>
      <c r="S411" s="28">
        <v>1368</v>
      </c>
      <c r="T411" s="28" t="s">
        <v>1025</v>
      </c>
      <c r="U411" s="28" t="s">
        <v>1076</v>
      </c>
      <c r="V411" s="28" t="s">
        <v>1075</v>
      </c>
      <c r="W411" s="28" t="s">
        <v>1074</v>
      </c>
      <c r="X411" s="29">
        <v>41334</v>
      </c>
      <c r="Y411" s="28" t="s">
        <v>1073</v>
      </c>
      <c r="Z411" s="28" t="s">
        <v>1073</v>
      </c>
      <c r="AA411" s="29">
        <v>42507</v>
      </c>
      <c r="AC411" s="29">
        <v>46064</v>
      </c>
      <c r="AD411" s="28" t="s">
        <v>1072</v>
      </c>
    </row>
    <row r="412" spans="1:30" hidden="1" x14ac:dyDescent="0.3">
      <c r="A412" s="28">
        <v>411</v>
      </c>
      <c r="B412" s="28" t="s">
        <v>1071</v>
      </c>
      <c r="C412" s="28" t="s">
        <v>1070</v>
      </c>
      <c r="D412" s="28" t="s">
        <v>1069</v>
      </c>
      <c r="F412" s="28" t="s">
        <v>1037</v>
      </c>
      <c r="G412" s="28" t="s">
        <v>1068</v>
      </c>
      <c r="H412" s="28" t="s">
        <v>1035</v>
      </c>
      <c r="I412" s="28" t="s">
        <v>1067</v>
      </c>
      <c r="J412" s="28" t="s">
        <v>1066</v>
      </c>
      <c r="K412" s="28" t="s">
        <v>1065</v>
      </c>
      <c r="L412" s="28" t="s">
        <v>1064</v>
      </c>
      <c r="N412" s="28" t="s">
        <v>1063</v>
      </c>
      <c r="P412" s="28" t="s">
        <v>1028</v>
      </c>
      <c r="Q412" s="28" t="s">
        <v>1049</v>
      </c>
      <c r="R412" s="28" t="s">
        <v>1048</v>
      </c>
      <c r="S412" s="28">
        <v>97</v>
      </c>
      <c r="T412" s="28" t="s">
        <v>1047</v>
      </c>
      <c r="U412" s="28" t="s">
        <v>1024</v>
      </c>
      <c r="V412" s="28" t="s">
        <v>1062</v>
      </c>
      <c r="W412" s="28" t="s">
        <v>1061</v>
      </c>
      <c r="X412" s="29">
        <v>45338</v>
      </c>
      <c r="Y412" s="29">
        <v>46913</v>
      </c>
      <c r="Z412" s="29">
        <v>47006</v>
      </c>
      <c r="AA412" s="29">
        <v>45222</v>
      </c>
      <c r="AC412" s="29">
        <v>46085</v>
      </c>
      <c r="AD412" s="28" t="s">
        <v>1060</v>
      </c>
    </row>
    <row r="413" spans="1:30" hidden="1" x14ac:dyDescent="0.3">
      <c r="A413" s="28">
        <v>412</v>
      </c>
      <c r="B413" s="28" t="s">
        <v>1059</v>
      </c>
      <c r="C413" s="28" t="s">
        <v>1058</v>
      </c>
      <c r="D413" s="28" t="s">
        <v>1057</v>
      </c>
      <c r="F413" s="28" t="s">
        <v>1056</v>
      </c>
      <c r="G413" s="28" t="s">
        <v>1055</v>
      </c>
      <c r="H413" s="28" t="s">
        <v>1035</v>
      </c>
      <c r="I413" s="28" t="s">
        <v>1054</v>
      </c>
      <c r="J413" s="28" t="s">
        <v>1053</v>
      </c>
      <c r="K413" s="28" t="s">
        <v>1052</v>
      </c>
      <c r="L413" s="28" t="s">
        <v>1051</v>
      </c>
      <c r="N413" s="28" t="s">
        <v>1050</v>
      </c>
      <c r="P413" s="28" t="s">
        <v>1028</v>
      </c>
      <c r="Q413" s="28" t="s">
        <v>1049</v>
      </c>
      <c r="R413" s="28" t="s">
        <v>1048</v>
      </c>
      <c r="S413" s="28">
        <v>5</v>
      </c>
      <c r="T413" s="28" t="s">
        <v>1047</v>
      </c>
      <c r="U413" s="28" t="s">
        <v>1024</v>
      </c>
      <c r="V413" s="28" t="s">
        <v>1046</v>
      </c>
      <c r="W413" s="28" t="s">
        <v>1045</v>
      </c>
      <c r="X413" s="28" t="s">
        <v>1044</v>
      </c>
      <c r="Y413" s="28" t="s">
        <v>1043</v>
      </c>
      <c r="Z413" s="28" t="s">
        <v>1043</v>
      </c>
      <c r="AA413" s="29">
        <v>41514</v>
      </c>
      <c r="AC413" s="29">
        <v>43117</v>
      </c>
      <c r="AD413" s="28" t="s">
        <v>1042</v>
      </c>
    </row>
    <row r="414" spans="1:30" hidden="1" x14ac:dyDescent="0.3">
      <c r="A414" s="28">
        <v>413</v>
      </c>
      <c r="B414" s="28" t="s">
        <v>1041</v>
      </c>
      <c r="C414" s="28" t="s">
        <v>1040</v>
      </c>
      <c r="D414" s="28" t="s">
        <v>1039</v>
      </c>
      <c r="E414" s="28" t="s">
        <v>1038</v>
      </c>
      <c r="F414" s="28" t="s">
        <v>1037</v>
      </c>
      <c r="G414" s="28" t="s">
        <v>1036</v>
      </c>
      <c r="H414" s="28" t="s">
        <v>1035</v>
      </c>
      <c r="I414" s="28" t="s">
        <v>1034</v>
      </c>
      <c r="J414" s="28" t="s">
        <v>1033</v>
      </c>
      <c r="K414" s="28" t="s">
        <v>1032</v>
      </c>
      <c r="L414" s="28" t="s">
        <v>1031</v>
      </c>
      <c r="N414" s="28" t="s">
        <v>1030</v>
      </c>
      <c r="O414" s="28" t="s">
        <v>1029</v>
      </c>
      <c r="P414" s="28" t="s">
        <v>1028</v>
      </c>
      <c r="Q414" s="28" t="s">
        <v>1027</v>
      </c>
      <c r="R414" s="28" t="s">
        <v>1026</v>
      </c>
      <c r="S414" s="28">
        <v>30</v>
      </c>
      <c r="T414" s="28" t="s">
        <v>1025</v>
      </c>
      <c r="U414" s="28" t="s">
        <v>1024</v>
      </c>
      <c r="V414" s="28" t="s">
        <v>1023</v>
      </c>
      <c r="W414" s="28" t="s">
        <v>1022</v>
      </c>
      <c r="X414" s="29">
        <v>44992</v>
      </c>
      <c r="Y414" s="28" t="s">
        <v>1021</v>
      </c>
      <c r="Z414" s="28" t="s">
        <v>1021</v>
      </c>
      <c r="AA414" s="29">
        <v>45013</v>
      </c>
      <c r="AC414" s="29">
        <v>45993</v>
      </c>
      <c r="AD414" s="28" t="s">
        <v>1020</v>
      </c>
    </row>
  </sheetData>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6A985-9FBA-4B3B-96DE-EBC1AC121B14}">
  <sheetPr>
    <tabColor rgb="FF485656"/>
  </sheetPr>
  <dimension ref="A1:F259"/>
  <sheetViews>
    <sheetView zoomScale="80" zoomScaleNormal="80" workbookViewId="0">
      <pane ySplit="1" topLeftCell="A2" activePane="bottomLeft" state="frozen"/>
      <selection pane="bottomLeft" activeCell="B2" sqref="B2"/>
    </sheetView>
  </sheetViews>
  <sheetFormatPr defaultColWidth="20.88671875" defaultRowHeight="12" x14ac:dyDescent="0.3"/>
  <cols>
    <col min="1" max="1" width="3.44140625" style="30" bestFit="1" customWidth="1"/>
    <col min="2" max="2" width="41.77734375" style="30" bestFit="1" customWidth="1"/>
    <col min="3" max="3" width="66.88671875" style="30" bestFit="1" customWidth="1"/>
    <col min="4" max="4" width="4.33203125" style="30" bestFit="1" customWidth="1"/>
    <col min="5" max="5" width="23.5546875" style="30" bestFit="1" customWidth="1"/>
    <col min="6" max="16384" width="20.88671875" style="30"/>
  </cols>
  <sheetData>
    <row r="1" spans="1:5" x14ac:dyDescent="0.3">
      <c r="A1" s="31"/>
      <c r="B1" s="31" t="s">
        <v>1</v>
      </c>
      <c r="C1" s="31" t="s">
        <v>0</v>
      </c>
      <c r="D1" s="31" t="s">
        <v>5648</v>
      </c>
      <c r="E1" s="31" t="s">
        <v>2</v>
      </c>
    </row>
    <row r="2" spans="1:5" ht="20.399999999999999" x14ac:dyDescent="0.3">
      <c r="A2" s="31">
        <v>1</v>
      </c>
      <c r="B2" s="31" t="s">
        <v>4</v>
      </c>
      <c r="C2" s="31" t="s">
        <v>3</v>
      </c>
      <c r="D2" s="31">
        <v>2026</v>
      </c>
      <c r="E2" s="31" t="s">
        <v>5</v>
      </c>
    </row>
    <row r="3" spans="1:5" x14ac:dyDescent="0.3">
      <c r="A3" s="31">
        <v>2</v>
      </c>
      <c r="B3" s="31" t="s">
        <v>7</v>
      </c>
      <c r="C3" s="31" t="s">
        <v>6</v>
      </c>
      <c r="D3" s="31">
        <v>2026</v>
      </c>
      <c r="E3" s="31" t="s">
        <v>8</v>
      </c>
    </row>
    <row r="4" spans="1:5" ht="20.399999999999999" x14ac:dyDescent="0.3">
      <c r="A4" s="31">
        <v>3</v>
      </c>
      <c r="B4" s="31" t="s">
        <v>10</v>
      </c>
      <c r="C4" s="31" t="s">
        <v>9</v>
      </c>
      <c r="D4" s="31">
        <v>2026</v>
      </c>
      <c r="E4" s="31" t="s">
        <v>11</v>
      </c>
    </row>
    <row r="5" spans="1:5" ht="20.399999999999999" x14ac:dyDescent="0.3">
      <c r="A5" s="31">
        <v>4</v>
      </c>
      <c r="B5" s="31" t="s">
        <v>13</v>
      </c>
      <c r="C5" s="31" t="s">
        <v>12</v>
      </c>
      <c r="D5" s="31">
        <v>2026</v>
      </c>
      <c r="E5" s="31" t="s">
        <v>14</v>
      </c>
    </row>
    <row r="6" spans="1:5" ht="20.399999999999999" x14ac:dyDescent="0.3">
      <c r="A6" s="31">
        <v>5</v>
      </c>
      <c r="B6" s="31" t="s">
        <v>16</v>
      </c>
      <c r="C6" s="31" t="s">
        <v>15</v>
      </c>
      <c r="D6" s="31">
        <v>2026</v>
      </c>
      <c r="E6" s="31" t="s">
        <v>17</v>
      </c>
    </row>
    <row r="7" spans="1:5" ht="30.6" x14ac:dyDescent="0.3">
      <c r="A7" s="31">
        <v>6</v>
      </c>
      <c r="B7" s="31" t="s">
        <v>19</v>
      </c>
      <c r="C7" s="31" t="s">
        <v>18</v>
      </c>
      <c r="D7" s="31">
        <v>2026</v>
      </c>
      <c r="E7" s="31" t="s">
        <v>20</v>
      </c>
    </row>
    <row r="8" spans="1:5" ht="61.2" x14ac:dyDescent="0.3">
      <c r="A8" s="31">
        <v>7</v>
      </c>
      <c r="B8" s="31" t="s">
        <v>22</v>
      </c>
      <c r="C8" s="31" t="s">
        <v>21</v>
      </c>
      <c r="D8" s="31">
        <v>2026</v>
      </c>
      <c r="E8" s="31" t="s">
        <v>23</v>
      </c>
    </row>
    <row r="9" spans="1:5" x14ac:dyDescent="0.3">
      <c r="A9" s="31">
        <v>8</v>
      </c>
      <c r="B9" s="31" t="s">
        <v>25</v>
      </c>
      <c r="C9" s="31" t="s">
        <v>24</v>
      </c>
      <c r="D9" s="31">
        <v>2026</v>
      </c>
      <c r="E9" s="31" t="s">
        <v>26</v>
      </c>
    </row>
    <row r="10" spans="1:5" ht="20.399999999999999" x14ac:dyDescent="0.3">
      <c r="A10" s="31">
        <v>9</v>
      </c>
      <c r="B10" s="31" t="s">
        <v>28</v>
      </c>
      <c r="C10" s="31" t="s">
        <v>27</v>
      </c>
      <c r="D10" s="31">
        <v>2026</v>
      </c>
      <c r="E10" s="31" t="s">
        <v>29</v>
      </c>
    </row>
    <row r="11" spans="1:5" ht="20.399999999999999" x14ac:dyDescent="0.3">
      <c r="A11" s="31">
        <v>10</v>
      </c>
      <c r="B11" s="31" t="s">
        <v>31</v>
      </c>
      <c r="C11" s="31" t="s">
        <v>30</v>
      </c>
      <c r="D11" s="31">
        <v>2026</v>
      </c>
      <c r="E11" s="31" t="s">
        <v>32</v>
      </c>
    </row>
    <row r="12" spans="1:5" ht="20.399999999999999" x14ac:dyDescent="0.3">
      <c r="A12" s="31">
        <v>11</v>
      </c>
      <c r="B12" s="31" t="s">
        <v>34</v>
      </c>
      <c r="C12" s="31" t="s">
        <v>33</v>
      </c>
      <c r="D12" s="31">
        <v>2026</v>
      </c>
      <c r="E12" s="31" t="s">
        <v>35</v>
      </c>
    </row>
    <row r="13" spans="1:5" x14ac:dyDescent="0.3">
      <c r="A13" s="31">
        <v>12</v>
      </c>
      <c r="B13" s="31" t="s">
        <v>37</v>
      </c>
      <c r="C13" s="31" t="s">
        <v>36</v>
      </c>
      <c r="D13" s="31">
        <v>2026</v>
      </c>
      <c r="E13" s="31" t="s">
        <v>38</v>
      </c>
    </row>
    <row r="14" spans="1:5" ht="20.399999999999999" x14ac:dyDescent="0.3">
      <c r="A14" s="31">
        <v>13</v>
      </c>
      <c r="B14" s="31" t="s">
        <v>40</v>
      </c>
      <c r="C14" s="31" t="s">
        <v>39</v>
      </c>
      <c r="D14" s="31">
        <v>2026</v>
      </c>
      <c r="E14" s="31" t="s">
        <v>41</v>
      </c>
    </row>
    <row r="15" spans="1:5" ht="20.399999999999999" x14ac:dyDescent="0.3">
      <c r="A15" s="31">
        <v>14</v>
      </c>
      <c r="B15" s="31" t="s">
        <v>43</v>
      </c>
      <c r="C15" s="31" t="s">
        <v>42</v>
      </c>
      <c r="D15" s="31">
        <v>2026</v>
      </c>
      <c r="E15" s="31" t="s">
        <v>44</v>
      </c>
    </row>
    <row r="16" spans="1:5" ht="20.399999999999999" x14ac:dyDescent="0.3">
      <c r="A16" s="31">
        <v>15</v>
      </c>
      <c r="B16" s="31" t="s">
        <v>46</v>
      </c>
      <c r="C16" s="31" t="s">
        <v>45</v>
      </c>
      <c r="D16" s="31">
        <v>2026</v>
      </c>
      <c r="E16" s="31" t="s">
        <v>47</v>
      </c>
    </row>
    <row r="17" spans="1:5" ht="30.6" x14ac:dyDescent="0.3">
      <c r="A17" s="31">
        <v>16</v>
      </c>
      <c r="B17" s="31" t="s">
        <v>49</v>
      </c>
      <c r="C17" s="31" t="s">
        <v>48</v>
      </c>
      <c r="D17" s="31">
        <v>2026</v>
      </c>
      <c r="E17" s="31" t="s">
        <v>50</v>
      </c>
    </row>
    <row r="18" spans="1:5" ht="20.399999999999999" x14ac:dyDescent="0.3">
      <c r="A18" s="31">
        <v>17</v>
      </c>
      <c r="B18" s="31" t="s">
        <v>52</v>
      </c>
      <c r="C18" s="31" t="s">
        <v>51</v>
      </c>
      <c r="D18" s="31">
        <v>2025</v>
      </c>
      <c r="E18" s="31" t="s">
        <v>53</v>
      </c>
    </row>
    <row r="19" spans="1:5" ht="20.399999999999999" x14ac:dyDescent="0.3">
      <c r="A19" s="31">
        <v>18</v>
      </c>
      <c r="B19" s="31" t="s">
        <v>55</v>
      </c>
      <c r="C19" s="31" t="s">
        <v>54</v>
      </c>
      <c r="D19" s="31">
        <v>2026</v>
      </c>
      <c r="E19" s="31" t="s">
        <v>56</v>
      </c>
    </row>
    <row r="20" spans="1:5" ht="61.2" x14ac:dyDescent="0.3">
      <c r="A20" s="31">
        <v>19</v>
      </c>
      <c r="B20" s="31" t="s">
        <v>58</v>
      </c>
      <c r="C20" s="31" t="s">
        <v>57</v>
      </c>
      <c r="D20" s="31">
        <v>2026</v>
      </c>
      <c r="E20" s="31" t="s">
        <v>59</v>
      </c>
    </row>
    <row r="21" spans="1:5" ht="30.6" x14ac:dyDescent="0.3">
      <c r="A21" s="31">
        <v>20</v>
      </c>
      <c r="B21" s="31" t="s">
        <v>61</v>
      </c>
      <c r="C21" s="31" t="s">
        <v>60</v>
      </c>
      <c r="D21" s="31">
        <v>2026</v>
      </c>
      <c r="E21" s="31" t="s">
        <v>62</v>
      </c>
    </row>
    <row r="22" spans="1:5" ht="20.399999999999999" x14ac:dyDescent="0.3">
      <c r="A22" s="31">
        <v>21</v>
      </c>
      <c r="B22" s="31" t="s">
        <v>64</v>
      </c>
      <c r="C22" s="31" t="s">
        <v>63</v>
      </c>
      <c r="D22" s="31">
        <v>2026</v>
      </c>
      <c r="E22" s="31" t="s">
        <v>65</v>
      </c>
    </row>
    <row r="23" spans="1:5" ht="20.399999999999999" x14ac:dyDescent="0.3">
      <c r="A23" s="31">
        <v>22</v>
      </c>
      <c r="B23" s="31" t="s">
        <v>67</v>
      </c>
      <c r="C23" s="31" t="s">
        <v>66</v>
      </c>
      <c r="D23" s="31">
        <v>2026</v>
      </c>
      <c r="E23" s="31" t="s">
        <v>68</v>
      </c>
    </row>
    <row r="24" spans="1:5" ht="20.399999999999999" x14ac:dyDescent="0.3">
      <c r="A24" s="31">
        <v>23</v>
      </c>
      <c r="B24" s="31" t="s">
        <v>70</v>
      </c>
      <c r="C24" s="31" t="s">
        <v>69</v>
      </c>
      <c r="D24" s="31">
        <v>2026</v>
      </c>
      <c r="E24" s="31" t="s">
        <v>71</v>
      </c>
    </row>
    <row r="25" spans="1:5" ht="20.399999999999999" x14ac:dyDescent="0.3">
      <c r="A25" s="31">
        <v>24</v>
      </c>
      <c r="B25" s="31" t="s">
        <v>73</v>
      </c>
      <c r="C25" s="31" t="s">
        <v>72</v>
      </c>
      <c r="D25" s="31">
        <v>2025</v>
      </c>
      <c r="E25" s="31" t="s">
        <v>74</v>
      </c>
    </row>
    <row r="26" spans="1:5" ht="20.399999999999999" x14ac:dyDescent="0.3">
      <c r="A26" s="31">
        <v>25</v>
      </c>
      <c r="B26" s="31" t="s">
        <v>76</v>
      </c>
      <c r="C26" s="31" t="s">
        <v>75</v>
      </c>
      <c r="D26" s="31">
        <v>2026</v>
      </c>
      <c r="E26" s="31" t="s">
        <v>77</v>
      </c>
    </row>
    <row r="27" spans="1:5" ht="20.399999999999999" x14ac:dyDescent="0.3">
      <c r="A27" s="31">
        <v>26</v>
      </c>
      <c r="B27" s="31" t="s">
        <v>79</v>
      </c>
      <c r="C27" s="31" t="s">
        <v>78</v>
      </c>
      <c r="D27" s="31">
        <v>2026</v>
      </c>
      <c r="E27" s="31" t="s">
        <v>80</v>
      </c>
    </row>
    <row r="28" spans="1:5" ht="20.399999999999999" x14ac:dyDescent="0.3">
      <c r="A28" s="31">
        <v>27</v>
      </c>
      <c r="B28" s="31" t="s">
        <v>82</v>
      </c>
      <c r="C28" s="31" t="s">
        <v>81</v>
      </c>
      <c r="D28" s="31">
        <v>2026</v>
      </c>
      <c r="E28" s="31" t="s">
        <v>83</v>
      </c>
    </row>
    <row r="29" spans="1:5" x14ac:dyDescent="0.3">
      <c r="A29" s="31">
        <v>28</v>
      </c>
      <c r="B29" s="31" t="s">
        <v>85</v>
      </c>
      <c r="C29" s="31" t="s">
        <v>84</v>
      </c>
      <c r="D29" s="31">
        <v>2026</v>
      </c>
      <c r="E29" s="31" t="s">
        <v>86</v>
      </c>
    </row>
    <row r="30" spans="1:5" ht="20.399999999999999" x14ac:dyDescent="0.3">
      <c r="A30" s="31">
        <v>29</v>
      </c>
      <c r="B30" s="31" t="s">
        <v>88</v>
      </c>
      <c r="C30" s="31" t="s">
        <v>87</v>
      </c>
      <c r="D30" s="31">
        <v>2026</v>
      </c>
      <c r="E30" s="31" t="s">
        <v>89</v>
      </c>
    </row>
    <row r="31" spans="1:5" x14ac:dyDescent="0.3">
      <c r="A31" s="31">
        <v>30</v>
      </c>
      <c r="B31" s="31" t="s">
        <v>91</v>
      </c>
      <c r="C31" s="31" t="s">
        <v>90</v>
      </c>
      <c r="D31" s="31">
        <v>2026</v>
      </c>
      <c r="E31" s="31" t="s">
        <v>92</v>
      </c>
    </row>
    <row r="32" spans="1:5" ht="40.799999999999997" x14ac:dyDescent="0.3">
      <c r="A32" s="31">
        <v>31</v>
      </c>
      <c r="B32" s="31" t="s">
        <v>94</v>
      </c>
      <c r="C32" s="31" t="s">
        <v>93</v>
      </c>
      <c r="D32" s="31">
        <v>2026</v>
      </c>
      <c r="E32" s="31" t="s">
        <v>95</v>
      </c>
    </row>
    <row r="33" spans="1:5" ht="20.399999999999999" x14ac:dyDescent="0.3">
      <c r="A33" s="31">
        <v>32</v>
      </c>
      <c r="B33" s="31" t="s">
        <v>97</v>
      </c>
      <c r="C33" s="31" t="s">
        <v>96</v>
      </c>
      <c r="D33" s="31">
        <v>2026</v>
      </c>
      <c r="E33" s="31" t="s">
        <v>98</v>
      </c>
    </row>
    <row r="34" spans="1:5" ht="20.399999999999999" x14ac:dyDescent="0.3">
      <c r="A34" s="31">
        <v>33</v>
      </c>
      <c r="B34" s="31" t="s">
        <v>55</v>
      </c>
      <c r="C34" s="31" t="s">
        <v>54</v>
      </c>
      <c r="D34" s="31">
        <v>2026</v>
      </c>
      <c r="E34" s="31" t="s">
        <v>99</v>
      </c>
    </row>
    <row r="35" spans="1:5" ht="20.399999999999999" x14ac:dyDescent="0.3">
      <c r="A35" s="31">
        <v>34</v>
      </c>
      <c r="B35" s="31" t="s">
        <v>101</v>
      </c>
      <c r="C35" s="31" t="s">
        <v>100</v>
      </c>
      <c r="D35" s="31">
        <v>2026</v>
      </c>
      <c r="E35" s="31" t="s">
        <v>102</v>
      </c>
    </row>
    <row r="36" spans="1:5" ht="61.2" x14ac:dyDescent="0.3">
      <c r="A36" s="31">
        <v>35</v>
      </c>
      <c r="B36" s="31" t="s">
        <v>104</v>
      </c>
      <c r="C36" s="31" t="s">
        <v>103</v>
      </c>
      <c r="D36" s="31">
        <v>2026</v>
      </c>
      <c r="E36" s="31" t="s">
        <v>105</v>
      </c>
    </row>
    <row r="37" spans="1:5" ht="20.399999999999999" x14ac:dyDescent="0.3">
      <c r="A37" s="31">
        <v>36</v>
      </c>
      <c r="B37" s="31" t="s">
        <v>107</v>
      </c>
      <c r="C37" s="31" t="s">
        <v>106</v>
      </c>
      <c r="D37" s="31">
        <v>2026</v>
      </c>
      <c r="E37" s="31" t="s">
        <v>108</v>
      </c>
    </row>
    <row r="38" spans="1:5" x14ac:dyDescent="0.3">
      <c r="A38" s="31">
        <v>37</v>
      </c>
      <c r="B38" s="31" t="s">
        <v>110</v>
      </c>
      <c r="C38" s="31" t="s">
        <v>109</v>
      </c>
      <c r="D38" s="31">
        <v>2025</v>
      </c>
      <c r="E38" s="31" t="s">
        <v>111</v>
      </c>
    </row>
    <row r="39" spans="1:5" ht="20.399999999999999" x14ac:dyDescent="0.3">
      <c r="A39" s="31">
        <v>38</v>
      </c>
      <c r="B39" s="31" t="s">
        <v>113</v>
      </c>
      <c r="C39" s="31" t="s">
        <v>112</v>
      </c>
      <c r="D39" s="31">
        <v>2026</v>
      </c>
      <c r="E39" s="31" t="s">
        <v>114</v>
      </c>
    </row>
    <row r="40" spans="1:5" ht="20.399999999999999" x14ac:dyDescent="0.3">
      <c r="A40" s="31">
        <v>39</v>
      </c>
      <c r="B40" s="31" t="s">
        <v>116</v>
      </c>
      <c r="C40" s="31" t="s">
        <v>115</v>
      </c>
      <c r="D40" s="31">
        <v>2026</v>
      </c>
      <c r="E40" s="31" t="s">
        <v>117</v>
      </c>
    </row>
    <row r="41" spans="1:5" ht="20.399999999999999" x14ac:dyDescent="0.3">
      <c r="A41" s="31">
        <v>40</v>
      </c>
      <c r="B41" s="31" t="s">
        <v>119</v>
      </c>
      <c r="C41" s="31" t="s">
        <v>118</v>
      </c>
      <c r="D41" s="31">
        <v>2026</v>
      </c>
      <c r="E41" s="31" t="s">
        <v>120</v>
      </c>
    </row>
    <row r="42" spans="1:5" x14ac:dyDescent="0.3">
      <c r="A42" s="31">
        <v>41</v>
      </c>
      <c r="B42" s="31" t="s">
        <v>122</v>
      </c>
      <c r="C42" s="31" t="s">
        <v>121</v>
      </c>
      <c r="D42" s="31">
        <v>2025</v>
      </c>
      <c r="E42" s="31" t="s">
        <v>123</v>
      </c>
    </row>
    <row r="43" spans="1:5" ht="20.399999999999999" x14ac:dyDescent="0.3">
      <c r="A43" s="31">
        <v>42</v>
      </c>
      <c r="B43" s="31" t="s">
        <v>125</v>
      </c>
      <c r="C43" s="31" t="s">
        <v>124</v>
      </c>
      <c r="D43" s="31">
        <v>2025</v>
      </c>
      <c r="E43" s="31" t="s">
        <v>126</v>
      </c>
    </row>
    <row r="44" spans="1:5" ht="20.399999999999999" x14ac:dyDescent="0.3">
      <c r="A44" s="31">
        <v>43</v>
      </c>
      <c r="B44" s="31" t="s">
        <v>128</v>
      </c>
      <c r="C44" s="31" t="s">
        <v>127</v>
      </c>
      <c r="D44" s="31">
        <v>2025</v>
      </c>
      <c r="E44" s="31" t="s">
        <v>129</v>
      </c>
    </row>
    <row r="45" spans="1:5" ht="20.399999999999999" x14ac:dyDescent="0.3">
      <c r="A45" s="31">
        <v>44</v>
      </c>
      <c r="B45" s="31" t="s">
        <v>131</v>
      </c>
      <c r="C45" s="31" t="s">
        <v>130</v>
      </c>
      <c r="D45" s="31">
        <v>2025</v>
      </c>
      <c r="E45" s="31" t="s">
        <v>132</v>
      </c>
    </row>
    <row r="46" spans="1:5" x14ac:dyDescent="0.3">
      <c r="A46" s="31">
        <v>45</v>
      </c>
      <c r="B46" s="31" t="s">
        <v>134</v>
      </c>
      <c r="C46" s="31" t="s">
        <v>133</v>
      </c>
      <c r="D46" s="31">
        <v>2025</v>
      </c>
      <c r="E46" s="31" t="s">
        <v>135</v>
      </c>
    </row>
    <row r="47" spans="1:5" ht="71.400000000000006" x14ac:dyDescent="0.3">
      <c r="A47" s="31">
        <v>46</v>
      </c>
      <c r="B47" s="31" t="s">
        <v>137</v>
      </c>
      <c r="C47" s="31" t="s">
        <v>136</v>
      </c>
      <c r="D47" s="31">
        <v>2025</v>
      </c>
      <c r="E47" s="31" t="s">
        <v>138</v>
      </c>
    </row>
    <row r="48" spans="1:5" ht="20.399999999999999" x14ac:dyDescent="0.3">
      <c r="A48" s="31">
        <v>47</v>
      </c>
      <c r="B48" s="31" t="s">
        <v>140</v>
      </c>
      <c r="C48" s="31" t="s">
        <v>139</v>
      </c>
      <c r="D48" s="31">
        <v>2025</v>
      </c>
      <c r="E48" s="31" t="s">
        <v>141</v>
      </c>
    </row>
    <row r="49" spans="1:5" ht="40.799999999999997" x14ac:dyDescent="0.3">
      <c r="A49" s="31">
        <v>48</v>
      </c>
      <c r="B49" s="31" t="s">
        <v>143</v>
      </c>
      <c r="C49" s="31" t="s">
        <v>142</v>
      </c>
      <c r="D49" s="31">
        <v>2025</v>
      </c>
      <c r="E49" s="31" t="s">
        <v>144</v>
      </c>
    </row>
    <row r="50" spans="1:5" ht="20.399999999999999" x14ac:dyDescent="0.3">
      <c r="A50" s="31">
        <v>49</v>
      </c>
      <c r="B50" s="31" t="s">
        <v>146</v>
      </c>
      <c r="C50" s="31" t="s">
        <v>145</v>
      </c>
      <c r="D50" s="31">
        <v>2025</v>
      </c>
      <c r="E50" s="31" t="s">
        <v>147</v>
      </c>
    </row>
    <row r="51" spans="1:5" x14ac:dyDescent="0.3">
      <c r="A51" s="31">
        <v>50</v>
      </c>
      <c r="B51" s="31" t="s">
        <v>149</v>
      </c>
      <c r="C51" s="31" t="s">
        <v>148</v>
      </c>
      <c r="D51" s="31">
        <v>2026</v>
      </c>
      <c r="E51" s="31" t="s">
        <v>150</v>
      </c>
    </row>
    <row r="52" spans="1:5" ht="20.399999999999999" x14ac:dyDescent="0.3">
      <c r="A52" s="31">
        <v>51</v>
      </c>
      <c r="B52" s="31" t="s">
        <v>152</v>
      </c>
      <c r="C52" s="31" t="s">
        <v>151</v>
      </c>
      <c r="D52" s="31">
        <v>2025</v>
      </c>
      <c r="E52" s="31" t="s">
        <v>153</v>
      </c>
    </row>
    <row r="53" spans="1:5" ht="30.6" x14ac:dyDescent="0.3">
      <c r="A53" s="31">
        <v>52</v>
      </c>
      <c r="B53" s="31" t="s">
        <v>155</v>
      </c>
      <c r="C53" s="31" t="s">
        <v>154</v>
      </c>
      <c r="D53" s="31">
        <v>2026</v>
      </c>
      <c r="E53" s="31" t="s">
        <v>156</v>
      </c>
    </row>
    <row r="54" spans="1:5" ht="30.6" x14ac:dyDescent="0.3">
      <c r="A54" s="31">
        <v>53</v>
      </c>
      <c r="B54" s="31" t="s">
        <v>158</v>
      </c>
      <c r="C54" s="31" t="s">
        <v>157</v>
      </c>
      <c r="D54" s="31">
        <v>2026</v>
      </c>
      <c r="E54" s="31" t="s">
        <v>159</v>
      </c>
    </row>
    <row r="55" spans="1:5" ht="20.399999999999999" x14ac:dyDescent="0.3">
      <c r="A55" s="31">
        <v>54</v>
      </c>
      <c r="B55" s="31" t="s">
        <v>161</v>
      </c>
      <c r="C55" s="31" t="s">
        <v>160</v>
      </c>
      <c r="D55" s="31">
        <v>2026</v>
      </c>
      <c r="E55" s="31" t="s">
        <v>162</v>
      </c>
    </row>
    <row r="56" spans="1:5" ht="71.400000000000006" x14ac:dyDescent="0.3">
      <c r="A56" s="31">
        <v>55</v>
      </c>
      <c r="B56" s="31" t="s">
        <v>164</v>
      </c>
      <c r="C56" s="31" t="s">
        <v>163</v>
      </c>
      <c r="D56" s="31">
        <v>2025</v>
      </c>
      <c r="E56" s="31" t="s">
        <v>165</v>
      </c>
    </row>
    <row r="57" spans="1:5" ht="30.6" x14ac:dyDescent="0.3">
      <c r="A57" s="31">
        <v>56</v>
      </c>
      <c r="B57" s="31" t="s">
        <v>167</v>
      </c>
      <c r="C57" s="31" t="s">
        <v>166</v>
      </c>
      <c r="D57" s="31">
        <v>2025</v>
      </c>
      <c r="E57" s="31" t="s">
        <v>168</v>
      </c>
    </row>
    <row r="58" spans="1:5" ht="30.6" x14ac:dyDescent="0.3">
      <c r="A58" s="31">
        <v>57</v>
      </c>
      <c r="B58" s="31" t="s">
        <v>170</v>
      </c>
      <c r="C58" s="31" t="s">
        <v>169</v>
      </c>
      <c r="D58" s="31">
        <v>2026</v>
      </c>
      <c r="E58" s="31" t="s">
        <v>171</v>
      </c>
    </row>
    <row r="59" spans="1:5" ht="20.399999999999999" x14ac:dyDescent="0.3">
      <c r="A59" s="31">
        <v>58</v>
      </c>
      <c r="B59" s="31" t="s">
        <v>173</v>
      </c>
      <c r="C59" s="31" t="s">
        <v>172</v>
      </c>
      <c r="D59" s="31">
        <v>2025</v>
      </c>
      <c r="E59" s="31" t="s">
        <v>174</v>
      </c>
    </row>
    <row r="60" spans="1:5" ht="20.399999999999999" x14ac:dyDescent="0.3">
      <c r="A60" s="31">
        <v>59</v>
      </c>
      <c r="B60" s="31" t="s">
        <v>176</v>
      </c>
      <c r="C60" s="31" t="s">
        <v>175</v>
      </c>
      <c r="D60" s="31">
        <v>2025</v>
      </c>
      <c r="E60" s="31" t="s">
        <v>177</v>
      </c>
    </row>
    <row r="61" spans="1:5" ht="20.399999999999999" x14ac:dyDescent="0.3">
      <c r="A61" s="31">
        <v>60</v>
      </c>
      <c r="B61" s="31" t="s">
        <v>179</v>
      </c>
      <c r="C61" s="31" t="s">
        <v>178</v>
      </c>
      <c r="D61" s="31">
        <v>2025</v>
      </c>
      <c r="E61" s="31" t="s">
        <v>180</v>
      </c>
    </row>
    <row r="62" spans="1:5" ht="30.6" x14ac:dyDescent="0.3">
      <c r="A62" s="31">
        <v>61</v>
      </c>
      <c r="B62" s="31" t="s">
        <v>182</v>
      </c>
      <c r="C62" s="31" t="s">
        <v>181</v>
      </c>
      <c r="D62" s="31">
        <v>2025</v>
      </c>
      <c r="E62" s="31" t="s">
        <v>183</v>
      </c>
    </row>
    <row r="63" spans="1:5" ht="20.399999999999999" x14ac:dyDescent="0.3">
      <c r="A63" s="31">
        <v>62</v>
      </c>
      <c r="B63" s="31" t="s">
        <v>185</v>
      </c>
      <c r="C63" s="31" t="s">
        <v>184</v>
      </c>
      <c r="D63" s="31">
        <v>2026</v>
      </c>
      <c r="E63" s="31" t="s">
        <v>186</v>
      </c>
    </row>
    <row r="64" spans="1:5" ht="20.399999999999999" x14ac:dyDescent="0.3">
      <c r="A64" s="31">
        <v>63</v>
      </c>
      <c r="B64" s="31" t="s">
        <v>188</v>
      </c>
      <c r="C64" s="31" t="s">
        <v>187</v>
      </c>
      <c r="D64" s="31">
        <v>2025</v>
      </c>
      <c r="E64" s="31" t="s">
        <v>189</v>
      </c>
    </row>
    <row r="65" spans="1:5" ht="30.6" x14ac:dyDescent="0.3">
      <c r="A65" s="31">
        <v>64</v>
      </c>
      <c r="B65" s="31" t="s">
        <v>191</v>
      </c>
      <c r="C65" s="31" t="s">
        <v>190</v>
      </c>
      <c r="D65" s="31">
        <v>2025</v>
      </c>
      <c r="E65" s="31" t="s">
        <v>192</v>
      </c>
    </row>
    <row r="66" spans="1:5" ht="20.399999999999999" x14ac:dyDescent="0.3">
      <c r="A66" s="31">
        <v>65</v>
      </c>
      <c r="B66" s="31" t="s">
        <v>194</v>
      </c>
      <c r="C66" s="31" t="s">
        <v>193</v>
      </c>
      <c r="D66" s="31">
        <v>2025</v>
      </c>
      <c r="E66" s="31" t="s">
        <v>195</v>
      </c>
    </row>
    <row r="67" spans="1:5" ht="20.399999999999999" x14ac:dyDescent="0.3">
      <c r="A67" s="31">
        <v>66</v>
      </c>
      <c r="B67" s="31" t="s">
        <v>197</v>
      </c>
      <c r="C67" s="31" t="s">
        <v>196</v>
      </c>
      <c r="D67" s="31">
        <v>2025</v>
      </c>
      <c r="E67" s="31" t="s">
        <v>198</v>
      </c>
    </row>
    <row r="68" spans="1:5" ht="81.599999999999994" x14ac:dyDescent="0.3">
      <c r="A68" s="31">
        <v>67</v>
      </c>
      <c r="B68" s="31" t="s">
        <v>200</v>
      </c>
      <c r="C68" s="31" t="s">
        <v>199</v>
      </c>
      <c r="D68" s="31">
        <v>2025</v>
      </c>
      <c r="E68" s="31" t="s">
        <v>201</v>
      </c>
    </row>
    <row r="69" spans="1:5" ht="30.6" x14ac:dyDescent="0.3">
      <c r="A69" s="31">
        <v>68</v>
      </c>
      <c r="B69" s="31" t="s">
        <v>203</v>
      </c>
      <c r="C69" s="31" t="s">
        <v>202</v>
      </c>
      <c r="D69" s="31">
        <v>2025</v>
      </c>
      <c r="E69" s="31" t="s">
        <v>204</v>
      </c>
    </row>
    <row r="70" spans="1:5" x14ac:dyDescent="0.3">
      <c r="A70" s="31">
        <v>69</v>
      </c>
      <c r="B70" s="31" t="s">
        <v>206</v>
      </c>
      <c r="C70" s="31" t="s">
        <v>205</v>
      </c>
      <c r="D70" s="31">
        <v>2025</v>
      </c>
      <c r="E70" s="31" t="s">
        <v>207</v>
      </c>
    </row>
    <row r="71" spans="1:5" ht="20.399999999999999" x14ac:dyDescent="0.3">
      <c r="A71" s="31">
        <v>70</v>
      </c>
      <c r="B71" s="31" t="s">
        <v>209</v>
      </c>
      <c r="C71" s="31" t="s">
        <v>208</v>
      </c>
      <c r="D71" s="31">
        <v>2025</v>
      </c>
      <c r="E71" s="31" t="s">
        <v>210</v>
      </c>
    </row>
    <row r="72" spans="1:5" ht="20.399999999999999" x14ac:dyDescent="0.3">
      <c r="A72" s="31">
        <v>71</v>
      </c>
      <c r="B72" s="31" t="s">
        <v>212</v>
      </c>
      <c r="C72" s="31" t="s">
        <v>211</v>
      </c>
      <c r="D72" s="31">
        <v>2026</v>
      </c>
      <c r="E72" s="31" t="s">
        <v>213</v>
      </c>
    </row>
    <row r="73" spans="1:5" x14ac:dyDescent="0.3">
      <c r="A73" s="31">
        <v>72</v>
      </c>
      <c r="B73" s="31" t="s">
        <v>215</v>
      </c>
      <c r="C73" s="31" t="s">
        <v>214</v>
      </c>
      <c r="D73" s="31">
        <v>2025</v>
      </c>
      <c r="E73" s="31" t="s">
        <v>216</v>
      </c>
    </row>
    <row r="74" spans="1:5" ht="30.6" x14ac:dyDescent="0.3">
      <c r="A74" s="31">
        <v>73</v>
      </c>
      <c r="B74" s="31" t="s">
        <v>218</v>
      </c>
      <c r="C74" s="31" t="s">
        <v>217</v>
      </c>
      <c r="D74" s="31">
        <v>2025</v>
      </c>
      <c r="E74" s="31" t="s">
        <v>219</v>
      </c>
    </row>
    <row r="75" spans="1:5" x14ac:dyDescent="0.3">
      <c r="A75" s="31">
        <v>74</v>
      </c>
      <c r="B75" s="31" t="s">
        <v>221</v>
      </c>
      <c r="C75" s="31" t="s">
        <v>220</v>
      </c>
      <c r="D75" s="31">
        <v>2025</v>
      </c>
      <c r="E75" s="31" t="s">
        <v>222</v>
      </c>
    </row>
    <row r="76" spans="1:5" ht="20.399999999999999" x14ac:dyDescent="0.3">
      <c r="A76" s="31">
        <v>75</v>
      </c>
      <c r="B76" s="31" t="s">
        <v>224</v>
      </c>
      <c r="C76" s="31" t="s">
        <v>223</v>
      </c>
      <c r="D76" s="31">
        <v>2025</v>
      </c>
      <c r="E76" s="31" t="s">
        <v>225</v>
      </c>
    </row>
    <row r="77" spans="1:5" ht="20.399999999999999" x14ac:dyDescent="0.3">
      <c r="A77" s="31">
        <v>76</v>
      </c>
      <c r="B77" s="31" t="s">
        <v>227</v>
      </c>
      <c r="C77" s="31" t="s">
        <v>226</v>
      </c>
      <c r="D77" s="31">
        <v>2025</v>
      </c>
      <c r="E77" s="31" t="s">
        <v>228</v>
      </c>
    </row>
    <row r="78" spans="1:5" ht="20.399999999999999" x14ac:dyDescent="0.3">
      <c r="A78" s="31">
        <v>77</v>
      </c>
      <c r="B78" s="31" t="s">
        <v>230</v>
      </c>
      <c r="C78" s="31" t="s">
        <v>229</v>
      </c>
      <c r="D78" s="31">
        <v>2026</v>
      </c>
      <c r="E78" s="31" t="s">
        <v>231</v>
      </c>
    </row>
    <row r="79" spans="1:5" ht="30.6" x14ac:dyDescent="0.3">
      <c r="A79" s="31">
        <v>78</v>
      </c>
      <c r="B79" s="31" t="s">
        <v>233</v>
      </c>
      <c r="C79" s="31" t="s">
        <v>232</v>
      </c>
      <c r="D79" s="31">
        <v>2025</v>
      </c>
      <c r="E79" s="31" t="s">
        <v>234</v>
      </c>
    </row>
    <row r="80" spans="1:5" ht="20.399999999999999" x14ac:dyDescent="0.3">
      <c r="A80" s="31">
        <v>79</v>
      </c>
      <c r="B80" s="31" t="s">
        <v>236</v>
      </c>
      <c r="C80" s="31" t="s">
        <v>235</v>
      </c>
      <c r="D80" s="31">
        <v>2025</v>
      </c>
      <c r="E80" s="31" t="s">
        <v>237</v>
      </c>
    </row>
    <row r="81" spans="1:5" ht="20.399999999999999" x14ac:dyDescent="0.3">
      <c r="A81" s="31">
        <v>80</v>
      </c>
      <c r="B81" s="31" t="s">
        <v>239</v>
      </c>
      <c r="C81" s="31" t="s">
        <v>238</v>
      </c>
      <c r="D81" s="31">
        <v>2025</v>
      </c>
      <c r="E81" s="31" t="s">
        <v>240</v>
      </c>
    </row>
    <row r="82" spans="1:5" ht="20.399999999999999" x14ac:dyDescent="0.3">
      <c r="A82" s="31">
        <v>81</v>
      </c>
      <c r="B82" s="31" t="s">
        <v>242</v>
      </c>
      <c r="C82" s="31" t="s">
        <v>241</v>
      </c>
      <c r="D82" s="31">
        <v>2025</v>
      </c>
      <c r="E82" s="31" t="s">
        <v>243</v>
      </c>
    </row>
    <row r="83" spans="1:5" ht="20.399999999999999" x14ac:dyDescent="0.3">
      <c r="A83" s="31">
        <v>82</v>
      </c>
      <c r="B83" s="31" t="s">
        <v>245</v>
      </c>
      <c r="C83" s="31" t="s">
        <v>244</v>
      </c>
      <c r="D83" s="31">
        <v>2025</v>
      </c>
      <c r="E83" s="31" t="s">
        <v>246</v>
      </c>
    </row>
    <row r="84" spans="1:5" ht="20.399999999999999" x14ac:dyDescent="0.3">
      <c r="A84" s="31">
        <v>83</v>
      </c>
      <c r="B84" s="31" t="s">
        <v>248</v>
      </c>
      <c r="C84" s="31" t="s">
        <v>247</v>
      </c>
      <c r="D84" s="31">
        <v>2025</v>
      </c>
      <c r="E84" s="31" t="s">
        <v>249</v>
      </c>
    </row>
    <row r="85" spans="1:5" ht="20.399999999999999" x14ac:dyDescent="0.3">
      <c r="A85" s="31">
        <v>84</v>
      </c>
      <c r="B85" s="31" t="s">
        <v>251</v>
      </c>
      <c r="C85" s="31" t="s">
        <v>250</v>
      </c>
      <c r="D85" s="31">
        <v>2025</v>
      </c>
      <c r="E85" s="31" t="s">
        <v>252</v>
      </c>
    </row>
    <row r="86" spans="1:5" ht="20.399999999999999" x14ac:dyDescent="0.3">
      <c r="A86" s="31">
        <v>85</v>
      </c>
      <c r="B86" s="31" t="s">
        <v>254</v>
      </c>
      <c r="C86" s="31" t="s">
        <v>253</v>
      </c>
      <c r="D86" s="31">
        <v>2025</v>
      </c>
      <c r="E86" s="31" t="s">
        <v>255</v>
      </c>
    </row>
    <row r="87" spans="1:5" ht="20.399999999999999" x14ac:dyDescent="0.3">
      <c r="A87" s="31">
        <v>86</v>
      </c>
      <c r="B87" s="31" t="s">
        <v>257</v>
      </c>
      <c r="C87" s="31" t="s">
        <v>256</v>
      </c>
      <c r="D87" s="31">
        <v>2026</v>
      </c>
      <c r="E87" s="31" t="s">
        <v>258</v>
      </c>
    </row>
    <row r="88" spans="1:5" ht="20.399999999999999" x14ac:dyDescent="0.3">
      <c r="A88" s="31">
        <v>87</v>
      </c>
      <c r="B88" s="31" t="s">
        <v>260</v>
      </c>
      <c r="C88" s="31" t="s">
        <v>259</v>
      </c>
      <c r="D88" s="31">
        <v>2025</v>
      </c>
      <c r="E88" s="31" t="s">
        <v>261</v>
      </c>
    </row>
    <row r="89" spans="1:5" ht="20.399999999999999" x14ac:dyDescent="0.3">
      <c r="A89" s="31">
        <v>88</v>
      </c>
      <c r="B89" s="31" t="s">
        <v>263</v>
      </c>
      <c r="C89" s="31" t="s">
        <v>262</v>
      </c>
      <c r="D89" s="31">
        <v>2026</v>
      </c>
      <c r="E89" s="31" t="s">
        <v>264</v>
      </c>
    </row>
    <row r="90" spans="1:5" ht="20.399999999999999" x14ac:dyDescent="0.3">
      <c r="A90" s="31">
        <v>89</v>
      </c>
      <c r="B90" s="31" t="s">
        <v>266</v>
      </c>
      <c r="C90" s="31" t="s">
        <v>265</v>
      </c>
      <c r="D90" s="31">
        <v>2026</v>
      </c>
      <c r="E90" s="31" t="s">
        <v>267</v>
      </c>
    </row>
    <row r="91" spans="1:5" ht="20.399999999999999" x14ac:dyDescent="0.3">
      <c r="A91" s="31">
        <v>90</v>
      </c>
      <c r="B91" s="31" t="s">
        <v>269</v>
      </c>
      <c r="C91" s="31" t="s">
        <v>268</v>
      </c>
      <c r="D91" s="31">
        <v>2026</v>
      </c>
      <c r="E91" s="31" t="s">
        <v>270</v>
      </c>
    </row>
    <row r="92" spans="1:5" ht="20.399999999999999" x14ac:dyDescent="0.3">
      <c r="A92" s="31">
        <v>91</v>
      </c>
      <c r="B92" s="31" t="s">
        <v>272</v>
      </c>
      <c r="C92" s="31" t="s">
        <v>271</v>
      </c>
      <c r="D92" s="31">
        <v>2025</v>
      </c>
      <c r="E92" s="31" t="s">
        <v>273</v>
      </c>
    </row>
    <row r="93" spans="1:5" ht="30.6" x14ac:dyDescent="0.3">
      <c r="A93" s="31">
        <v>92</v>
      </c>
      <c r="B93" s="31" t="s">
        <v>275</v>
      </c>
      <c r="C93" s="31" t="s">
        <v>274</v>
      </c>
      <c r="D93" s="31">
        <v>2025</v>
      </c>
      <c r="E93" s="31" t="s">
        <v>276</v>
      </c>
    </row>
    <row r="94" spans="1:5" ht="30.6" x14ac:dyDescent="0.3">
      <c r="A94" s="31">
        <v>93</v>
      </c>
      <c r="B94" s="31" t="s">
        <v>278</v>
      </c>
      <c r="C94" s="31" t="s">
        <v>277</v>
      </c>
      <c r="D94" s="31">
        <v>2025</v>
      </c>
      <c r="E94" s="31" t="s">
        <v>279</v>
      </c>
    </row>
    <row r="95" spans="1:5" ht="51" x14ac:dyDescent="0.3">
      <c r="A95" s="31">
        <v>94</v>
      </c>
      <c r="B95" s="31" t="s">
        <v>281</v>
      </c>
      <c r="C95" s="31" t="s">
        <v>280</v>
      </c>
      <c r="D95" s="31">
        <v>2025</v>
      </c>
      <c r="E95" s="31" t="s">
        <v>282</v>
      </c>
    </row>
    <row r="96" spans="1:5" ht="20.399999999999999" x14ac:dyDescent="0.3">
      <c r="A96" s="31">
        <v>95</v>
      </c>
      <c r="B96" s="31" t="s">
        <v>284</v>
      </c>
      <c r="C96" s="31" t="s">
        <v>283</v>
      </c>
      <c r="D96" s="31">
        <v>2025</v>
      </c>
      <c r="E96" s="31" t="s">
        <v>285</v>
      </c>
    </row>
    <row r="97" spans="1:6" ht="20.399999999999999" x14ac:dyDescent="0.3">
      <c r="A97" s="31">
        <v>96</v>
      </c>
      <c r="B97" s="31" t="s">
        <v>287</v>
      </c>
      <c r="C97" s="31" t="s">
        <v>286</v>
      </c>
      <c r="D97" s="31">
        <v>2025</v>
      </c>
      <c r="E97" s="31" t="s">
        <v>288</v>
      </c>
    </row>
    <row r="98" spans="1:6" ht="20.399999999999999" x14ac:dyDescent="0.3">
      <c r="A98" s="31">
        <v>97</v>
      </c>
      <c r="B98" s="31" t="s">
        <v>290</v>
      </c>
      <c r="C98" s="31" t="s">
        <v>289</v>
      </c>
      <c r="D98" s="31">
        <v>2025</v>
      </c>
      <c r="E98" s="31" t="s">
        <v>291</v>
      </c>
    </row>
    <row r="99" spans="1:6" ht="20.399999999999999" x14ac:dyDescent="0.3">
      <c r="A99" s="31">
        <v>98</v>
      </c>
      <c r="B99" s="31" t="s">
        <v>293</v>
      </c>
      <c r="C99" s="31" t="s">
        <v>292</v>
      </c>
      <c r="D99" s="31">
        <v>2025</v>
      </c>
      <c r="E99" s="31" t="s">
        <v>294</v>
      </c>
    </row>
    <row r="100" spans="1:6" ht="30.6" x14ac:dyDescent="0.3">
      <c r="A100" s="31">
        <v>99</v>
      </c>
      <c r="B100" s="31" t="s">
        <v>296</v>
      </c>
      <c r="C100" s="31" t="s">
        <v>295</v>
      </c>
      <c r="D100" s="31">
        <v>2026</v>
      </c>
      <c r="E100" s="31" t="s">
        <v>297</v>
      </c>
    </row>
    <row r="101" spans="1:6" ht="20.399999999999999" x14ac:dyDescent="0.3">
      <c r="A101" s="31">
        <v>100</v>
      </c>
      <c r="B101" s="31" t="s">
        <v>299</v>
      </c>
      <c r="C101" s="31" t="s">
        <v>298</v>
      </c>
      <c r="D101" s="31">
        <v>2025</v>
      </c>
      <c r="E101" s="31" t="s">
        <v>300</v>
      </c>
    </row>
    <row r="102" spans="1:6" ht="20.399999999999999" x14ac:dyDescent="0.3">
      <c r="A102" s="31">
        <v>101</v>
      </c>
      <c r="B102" s="31" t="s">
        <v>302</v>
      </c>
      <c r="C102" s="31" t="s">
        <v>301</v>
      </c>
      <c r="D102" s="31">
        <v>2025</v>
      </c>
      <c r="E102" s="31" t="s">
        <v>303</v>
      </c>
    </row>
    <row r="103" spans="1:6" ht="20.399999999999999" x14ac:dyDescent="0.3">
      <c r="A103" s="31">
        <v>102</v>
      </c>
      <c r="B103" s="31" t="s">
        <v>305</v>
      </c>
      <c r="C103" s="31" t="s">
        <v>304</v>
      </c>
      <c r="D103" s="31">
        <v>2025</v>
      </c>
      <c r="E103" s="31" t="s">
        <v>306</v>
      </c>
    </row>
    <row r="104" spans="1:6" ht="20.399999999999999" x14ac:dyDescent="0.3">
      <c r="A104" s="31">
        <v>103</v>
      </c>
      <c r="B104" s="31" t="s">
        <v>308</v>
      </c>
      <c r="C104" s="31" t="s">
        <v>307</v>
      </c>
      <c r="D104" s="31">
        <v>2025</v>
      </c>
      <c r="E104" s="31" t="s">
        <v>309</v>
      </c>
    </row>
    <row r="105" spans="1:6" ht="30.6" x14ac:dyDescent="0.3">
      <c r="A105" s="31">
        <v>104</v>
      </c>
      <c r="B105" s="31" t="s">
        <v>311</v>
      </c>
      <c r="C105" s="31" t="s">
        <v>310</v>
      </c>
      <c r="D105" s="31">
        <v>2026</v>
      </c>
      <c r="E105" s="31" t="s">
        <v>312</v>
      </c>
    </row>
    <row r="106" spans="1:6" ht="20.399999999999999" x14ac:dyDescent="0.3">
      <c r="A106" s="31">
        <v>105</v>
      </c>
      <c r="B106" s="31" t="s">
        <v>314</v>
      </c>
      <c r="C106" s="31" t="s">
        <v>313</v>
      </c>
      <c r="D106" s="31">
        <v>2025</v>
      </c>
      <c r="E106" s="31" t="s">
        <v>315</v>
      </c>
    </row>
    <row r="107" spans="1:6" ht="20.399999999999999" x14ac:dyDescent="0.3">
      <c r="A107" s="31">
        <v>106</v>
      </c>
      <c r="B107" s="31" t="s">
        <v>317</v>
      </c>
      <c r="C107" s="31" t="s">
        <v>316</v>
      </c>
      <c r="D107" s="31">
        <v>2025</v>
      </c>
      <c r="E107" s="31" t="s">
        <v>318</v>
      </c>
    </row>
    <row r="108" spans="1:6" ht="20.399999999999999" x14ac:dyDescent="0.3">
      <c r="A108" s="31">
        <v>107</v>
      </c>
      <c r="B108" s="31" t="s">
        <v>320</v>
      </c>
      <c r="C108" s="31" t="s">
        <v>319</v>
      </c>
      <c r="D108" s="31">
        <v>2025</v>
      </c>
      <c r="E108" s="31" t="s">
        <v>321</v>
      </c>
      <c r="F108" s="1"/>
    </row>
    <row r="109" spans="1:6" ht="20.399999999999999" x14ac:dyDescent="0.3">
      <c r="A109" s="31">
        <v>108</v>
      </c>
      <c r="B109" s="31" t="s">
        <v>323</v>
      </c>
      <c r="C109" s="31" t="s">
        <v>322</v>
      </c>
      <c r="D109" s="31">
        <v>2025</v>
      </c>
      <c r="E109" s="31" t="s">
        <v>324</v>
      </c>
      <c r="F109" s="1"/>
    </row>
    <row r="110" spans="1:6" ht="30.6" x14ac:dyDescent="0.3">
      <c r="A110" s="31">
        <v>109</v>
      </c>
      <c r="B110" s="31" t="s">
        <v>326</v>
      </c>
      <c r="C110" s="31" t="s">
        <v>325</v>
      </c>
      <c r="D110" s="31">
        <v>2025</v>
      </c>
      <c r="E110" s="31" t="s">
        <v>327</v>
      </c>
      <c r="F110" s="1"/>
    </row>
    <row r="111" spans="1:6" ht="20.399999999999999" x14ac:dyDescent="0.3">
      <c r="A111" s="31">
        <v>110</v>
      </c>
      <c r="B111" s="31" t="s">
        <v>329</v>
      </c>
      <c r="C111" s="31" t="s">
        <v>328</v>
      </c>
      <c r="D111" s="31">
        <v>2025</v>
      </c>
      <c r="E111" s="31" t="s">
        <v>330</v>
      </c>
      <c r="F111" s="1"/>
    </row>
    <row r="112" spans="1:6" ht="30.6" x14ac:dyDescent="0.3">
      <c r="A112" s="31">
        <v>111</v>
      </c>
      <c r="B112" s="31" t="s">
        <v>332</v>
      </c>
      <c r="C112" s="31" t="s">
        <v>331</v>
      </c>
      <c r="D112" s="31">
        <v>2025</v>
      </c>
      <c r="E112" s="31" t="s">
        <v>333</v>
      </c>
      <c r="F112" s="1"/>
    </row>
    <row r="113" spans="1:6" ht="20.399999999999999" x14ac:dyDescent="0.3">
      <c r="A113" s="31">
        <v>112</v>
      </c>
      <c r="B113" s="31" t="s">
        <v>335</v>
      </c>
      <c r="C113" s="31" t="s">
        <v>334</v>
      </c>
      <c r="D113" s="31">
        <v>2025</v>
      </c>
      <c r="E113" s="31" t="s">
        <v>336</v>
      </c>
      <c r="F113" s="1"/>
    </row>
    <row r="114" spans="1:6" ht="30.6" x14ac:dyDescent="0.3">
      <c r="A114" s="31">
        <v>113</v>
      </c>
      <c r="B114" s="31" t="s">
        <v>338</v>
      </c>
      <c r="C114" s="31" t="s">
        <v>337</v>
      </c>
      <c r="D114" s="31">
        <v>2025</v>
      </c>
      <c r="E114" s="31" t="s">
        <v>339</v>
      </c>
      <c r="F114" s="1"/>
    </row>
    <row r="115" spans="1:6" ht="14.4" x14ac:dyDescent="0.3">
      <c r="A115" s="31">
        <v>114</v>
      </c>
      <c r="B115" s="31" t="s">
        <v>341</v>
      </c>
      <c r="C115" s="31" t="s">
        <v>340</v>
      </c>
      <c r="D115" s="31">
        <v>2025</v>
      </c>
      <c r="E115" s="31" t="s">
        <v>342</v>
      </c>
      <c r="F115" s="1"/>
    </row>
    <row r="116" spans="1:6" ht="20.399999999999999" x14ac:dyDescent="0.3">
      <c r="A116" s="31">
        <v>115</v>
      </c>
      <c r="B116" s="31" t="s">
        <v>344</v>
      </c>
      <c r="C116" s="31" t="s">
        <v>343</v>
      </c>
      <c r="D116" s="31">
        <v>2025</v>
      </c>
      <c r="E116" s="31" t="s">
        <v>345</v>
      </c>
      <c r="F116" s="1"/>
    </row>
    <row r="117" spans="1:6" ht="61.2" x14ac:dyDescent="0.3">
      <c r="A117" s="31">
        <v>116</v>
      </c>
      <c r="B117" s="31" t="s">
        <v>347</v>
      </c>
      <c r="C117" s="31" t="s">
        <v>346</v>
      </c>
      <c r="D117" s="31">
        <v>2025</v>
      </c>
      <c r="E117" s="31" t="s">
        <v>348</v>
      </c>
      <c r="F117" s="1"/>
    </row>
    <row r="118" spans="1:6" ht="40.799999999999997" x14ac:dyDescent="0.3">
      <c r="A118" s="31">
        <v>117</v>
      </c>
      <c r="B118" s="31" t="s">
        <v>350</v>
      </c>
      <c r="C118" s="31" t="s">
        <v>349</v>
      </c>
      <c r="D118" s="31">
        <v>2026</v>
      </c>
      <c r="E118" s="31" t="s">
        <v>351</v>
      </c>
      <c r="F118" s="1"/>
    </row>
    <row r="119" spans="1:6" ht="20.399999999999999" x14ac:dyDescent="0.3">
      <c r="A119" s="31">
        <v>118</v>
      </c>
      <c r="B119" s="31" t="s">
        <v>353</v>
      </c>
      <c r="C119" s="31" t="s">
        <v>352</v>
      </c>
      <c r="D119" s="31">
        <v>2025</v>
      </c>
      <c r="E119" s="31" t="s">
        <v>354</v>
      </c>
      <c r="F119" s="1"/>
    </row>
    <row r="120" spans="1:6" ht="20.399999999999999" x14ac:dyDescent="0.3">
      <c r="A120" s="31">
        <v>119</v>
      </c>
      <c r="B120" s="31" t="s">
        <v>356</v>
      </c>
      <c r="C120" s="31" t="s">
        <v>355</v>
      </c>
      <c r="D120" s="31">
        <v>2025</v>
      </c>
      <c r="E120" s="31" t="s">
        <v>357</v>
      </c>
      <c r="F120" s="1"/>
    </row>
    <row r="121" spans="1:6" ht="30.6" x14ac:dyDescent="0.3">
      <c r="A121" s="31">
        <v>120</v>
      </c>
      <c r="B121" s="31" t="s">
        <v>359</v>
      </c>
      <c r="C121" s="31" t="s">
        <v>358</v>
      </c>
      <c r="D121" s="31">
        <v>2025</v>
      </c>
      <c r="E121" s="31" t="s">
        <v>360</v>
      </c>
      <c r="F121" s="1"/>
    </row>
    <row r="122" spans="1:6" ht="20.399999999999999" x14ac:dyDescent="0.3">
      <c r="A122" s="31">
        <v>121</v>
      </c>
      <c r="B122" s="31" t="s">
        <v>362</v>
      </c>
      <c r="C122" s="31" t="s">
        <v>361</v>
      </c>
      <c r="D122" s="31">
        <v>2026</v>
      </c>
      <c r="E122" s="31" t="s">
        <v>363</v>
      </c>
      <c r="F122" s="1"/>
    </row>
    <row r="123" spans="1:6" ht="40.799999999999997" x14ac:dyDescent="0.3">
      <c r="A123" s="31">
        <v>122</v>
      </c>
      <c r="B123" s="31" t="s">
        <v>365</v>
      </c>
      <c r="C123" s="31" t="s">
        <v>364</v>
      </c>
      <c r="D123" s="31">
        <v>2025</v>
      </c>
      <c r="E123" s="31" t="s">
        <v>366</v>
      </c>
      <c r="F123" s="1"/>
    </row>
    <row r="124" spans="1:6" ht="20.399999999999999" x14ac:dyDescent="0.3">
      <c r="A124" s="31">
        <v>123</v>
      </c>
      <c r="B124" s="31" t="s">
        <v>368</v>
      </c>
      <c r="C124" s="31" t="s">
        <v>367</v>
      </c>
      <c r="D124" s="31">
        <v>2025</v>
      </c>
      <c r="E124" s="31" t="s">
        <v>369</v>
      </c>
      <c r="F124" s="1"/>
    </row>
    <row r="125" spans="1:6" ht="20.399999999999999" x14ac:dyDescent="0.3">
      <c r="A125" s="31">
        <v>124</v>
      </c>
      <c r="B125" s="31" t="s">
        <v>371</v>
      </c>
      <c r="C125" s="31" t="s">
        <v>370</v>
      </c>
      <c r="D125" s="31">
        <v>2025</v>
      </c>
      <c r="E125" s="31" t="s">
        <v>372</v>
      </c>
      <c r="F125" s="1"/>
    </row>
    <row r="126" spans="1:6" ht="20.399999999999999" x14ac:dyDescent="0.3">
      <c r="A126" s="31">
        <v>125</v>
      </c>
      <c r="B126" s="31" t="s">
        <v>374</v>
      </c>
      <c r="C126" s="31" t="s">
        <v>373</v>
      </c>
      <c r="D126" s="31">
        <v>2025</v>
      </c>
      <c r="E126" s="31" t="s">
        <v>375</v>
      </c>
      <c r="F126" s="1"/>
    </row>
    <row r="127" spans="1:6" ht="40.799999999999997" x14ac:dyDescent="0.3">
      <c r="A127" s="31">
        <v>126</v>
      </c>
      <c r="B127" s="31" t="s">
        <v>377</v>
      </c>
      <c r="C127" s="31" t="s">
        <v>376</v>
      </c>
      <c r="D127" s="31">
        <v>2025</v>
      </c>
      <c r="E127" s="31" t="s">
        <v>378</v>
      </c>
      <c r="F127" s="1"/>
    </row>
    <row r="128" spans="1:6" ht="14.4" x14ac:dyDescent="0.3">
      <c r="A128" s="31">
        <v>127</v>
      </c>
      <c r="B128" s="31" t="s">
        <v>380</v>
      </c>
      <c r="C128" s="31" t="s">
        <v>379</v>
      </c>
      <c r="D128" s="31">
        <v>2025</v>
      </c>
      <c r="E128" s="31" t="s">
        <v>381</v>
      </c>
      <c r="F128" s="1"/>
    </row>
    <row r="129" spans="1:6" ht="20.399999999999999" x14ac:dyDescent="0.3">
      <c r="A129" s="31">
        <v>128</v>
      </c>
      <c r="B129" s="31" t="s">
        <v>383</v>
      </c>
      <c r="C129" s="31" t="s">
        <v>382</v>
      </c>
      <c r="D129" s="31">
        <v>2025</v>
      </c>
      <c r="E129" s="31" t="s">
        <v>384</v>
      </c>
      <c r="F129" s="1"/>
    </row>
    <row r="130" spans="1:6" ht="61.2" x14ac:dyDescent="0.3">
      <c r="A130" s="31">
        <v>129</v>
      </c>
      <c r="B130" s="31" t="s">
        <v>386</v>
      </c>
      <c r="C130" s="31" t="s">
        <v>385</v>
      </c>
      <c r="D130" s="31">
        <v>2025</v>
      </c>
      <c r="E130" s="31" t="s">
        <v>387</v>
      </c>
      <c r="F130" s="1"/>
    </row>
    <row r="131" spans="1:6" ht="20.399999999999999" x14ac:dyDescent="0.3">
      <c r="A131" s="31">
        <v>130</v>
      </c>
      <c r="B131" s="31" t="s">
        <v>389</v>
      </c>
      <c r="C131" s="31" t="s">
        <v>388</v>
      </c>
      <c r="D131" s="31">
        <v>2025</v>
      </c>
      <c r="E131" s="31" t="s">
        <v>390</v>
      </c>
      <c r="F131" s="1"/>
    </row>
    <row r="132" spans="1:6" ht="14.4" x14ac:dyDescent="0.3">
      <c r="A132" s="31">
        <v>131</v>
      </c>
      <c r="B132" s="31" t="s">
        <v>392</v>
      </c>
      <c r="C132" s="31" t="s">
        <v>391</v>
      </c>
      <c r="D132" s="31">
        <v>2025</v>
      </c>
      <c r="E132" s="31" t="s">
        <v>393</v>
      </c>
      <c r="F132" s="1"/>
    </row>
    <row r="133" spans="1:6" ht="51" x14ac:dyDescent="0.3">
      <c r="A133" s="31">
        <v>132</v>
      </c>
      <c r="B133" s="31" t="s">
        <v>395</v>
      </c>
      <c r="C133" s="31" t="s">
        <v>394</v>
      </c>
      <c r="D133" s="31">
        <v>2025</v>
      </c>
      <c r="E133" s="31" t="s">
        <v>396</v>
      </c>
      <c r="F133" s="1"/>
    </row>
    <row r="134" spans="1:6" ht="61.2" x14ac:dyDescent="0.3">
      <c r="A134" s="31">
        <v>133</v>
      </c>
      <c r="B134" s="31" t="s">
        <v>398</v>
      </c>
      <c r="C134" s="31" t="s">
        <v>397</v>
      </c>
      <c r="D134" s="31">
        <v>2025</v>
      </c>
      <c r="E134" s="31" t="s">
        <v>399</v>
      </c>
      <c r="F134" s="1"/>
    </row>
    <row r="135" spans="1:6" ht="40.799999999999997" x14ac:dyDescent="0.3">
      <c r="A135" s="31">
        <v>134</v>
      </c>
      <c r="B135" s="31" t="s">
        <v>401</v>
      </c>
      <c r="C135" s="31" t="s">
        <v>400</v>
      </c>
      <c r="D135" s="31">
        <v>2025</v>
      </c>
      <c r="E135" s="31" t="s">
        <v>402</v>
      </c>
      <c r="F135" s="1"/>
    </row>
    <row r="136" spans="1:6" ht="61.2" x14ac:dyDescent="0.3">
      <c r="A136" s="31">
        <v>135</v>
      </c>
      <c r="B136" s="31" t="s">
        <v>404</v>
      </c>
      <c r="C136" s="31" t="s">
        <v>403</v>
      </c>
      <c r="D136" s="31">
        <v>2025</v>
      </c>
      <c r="E136" s="31" t="s">
        <v>405</v>
      </c>
      <c r="F136" s="1"/>
    </row>
    <row r="137" spans="1:6" ht="14.4" x14ac:dyDescent="0.3">
      <c r="A137" s="31">
        <v>136</v>
      </c>
      <c r="B137" s="31" t="s">
        <v>407</v>
      </c>
      <c r="C137" s="31" t="s">
        <v>406</v>
      </c>
      <c r="D137" s="31">
        <v>2025</v>
      </c>
      <c r="E137" s="31" t="s">
        <v>408</v>
      </c>
      <c r="F137" s="1"/>
    </row>
    <row r="138" spans="1:6" ht="20.399999999999999" x14ac:dyDescent="0.3">
      <c r="A138" s="31">
        <v>137</v>
      </c>
      <c r="B138" s="31" t="s">
        <v>410</v>
      </c>
      <c r="C138" s="31" t="s">
        <v>409</v>
      </c>
      <c r="D138" s="31">
        <v>2025</v>
      </c>
      <c r="E138" s="31" t="s">
        <v>411</v>
      </c>
      <c r="F138" s="1"/>
    </row>
    <row r="139" spans="1:6" ht="20.399999999999999" x14ac:dyDescent="0.3">
      <c r="A139" s="31">
        <v>138</v>
      </c>
      <c r="B139" s="31" t="s">
        <v>413</v>
      </c>
      <c r="C139" s="31" t="s">
        <v>412</v>
      </c>
      <c r="D139" s="31">
        <v>2025</v>
      </c>
      <c r="E139" s="31" t="s">
        <v>414</v>
      </c>
      <c r="F139" s="1"/>
    </row>
    <row r="140" spans="1:6" ht="20.399999999999999" x14ac:dyDescent="0.3">
      <c r="A140" s="31">
        <v>139</v>
      </c>
      <c r="B140" s="31" t="s">
        <v>416</v>
      </c>
      <c r="C140" s="31" t="s">
        <v>415</v>
      </c>
      <c r="D140" s="31">
        <v>2025</v>
      </c>
      <c r="E140" s="31" t="s">
        <v>417</v>
      </c>
      <c r="F140" s="1"/>
    </row>
    <row r="141" spans="1:6" ht="102" x14ac:dyDescent="0.3">
      <c r="A141" s="31">
        <v>140</v>
      </c>
      <c r="B141" s="31" t="s">
        <v>419</v>
      </c>
      <c r="C141" s="31" t="s">
        <v>418</v>
      </c>
      <c r="D141" s="31">
        <v>2025</v>
      </c>
      <c r="E141" s="31" t="s">
        <v>420</v>
      </c>
      <c r="F141" s="1"/>
    </row>
    <row r="142" spans="1:6" ht="20.399999999999999" x14ac:dyDescent="0.3">
      <c r="A142" s="31">
        <v>141</v>
      </c>
      <c r="B142" s="31" t="s">
        <v>422</v>
      </c>
      <c r="C142" s="31" t="s">
        <v>421</v>
      </c>
      <c r="D142" s="31">
        <v>2025</v>
      </c>
      <c r="E142" s="31" t="s">
        <v>423</v>
      </c>
      <c r="F142" s="1"/>
    </row>
    <row r="143" spans="1:6" ht="20.399999999999999" x14ac:dyDescent="0.3">
      <c r="A143" s="31">
        <v>142</v>
      </c>
      <c r="B143" s="31" t="s">
        <v>425</v>
      </c>
      <c r="C143" s="31" t="s">
        <v>424</v>
      </c>
      <c r="D143" s="31">
        <v>2025</v>
      </c>
      <c r="E143" s="31" t="s">
        <v>426</v>
      </c>
      <c r="F143" s="1"/>
    </row>
    <row r="144" spans="1:6" ht="20.399999999999999" x14ac:dyDescent="0.3">
      <c r="A144" s="31">
        <v>143</v>
      </c>
      <c r="B144" s="31" t="s">
        <v>428</v>
      </c>
      <c r="C144" s="31" t="s">
        <v>427</v>
      </c>
      <c r="D144" s="31">
        <v>2025</v>
      </c>
      <c r="E144" s="31" t="s">
        <v>429</v>
      </c>
      <c r="F144" s="1"/>
    </row>
    <row r="145" spans="1:6" ht="40.799999999999997" x14ac:dyDescent="0.3">
      <c r="A145" s="31">
        <v>144</v>
      </c>
      <c r="B145" s="31" t="s">
        <v>431</v>
      </c>
      <c r="C145" s="31" t="s">
        <v>430</v>
      </c>
      <c r="D145" s="31">
        <v>2025</v>
      </c>
      <c r="E145" s="31" t="s">
        <v>432</v>
      </c>
      <c r="F145" s="1"/>
    </row>
    <row r="146" spans="1:6" ht="30.6" x14ac:dyDescent="0.3">
      <c r="A146" s="31">
        <v>145</v>
      </c>
      <c r="B146" s="31" t="s">
        <v>434</v>
      </c>
      <c r="C146" s="31" t="s">
        <v>433</v>
      </c>
      <c r="D146" s="31">
        <v>2025</v>
      </c>
      <c r="E146" s="31" t="s">
        <v>435</v>
      </c>
      <c r="F146" s="1"/>
    </row>
    <row r="147" spans="1:6" ht="20.399999999999999" x14ac:dyDescent="0.3">
      <c r="A147" s="31">
        <v>146</v>
      </c>
      <c r="B147" s="31" t="s">
        <v>437</v>
      </c>
      <c r="C147" s="31" t="s">
        <v>436</v>
      </c>
      <c r="D147" s="31">
        <v>2025</v>
      </c>
      <c r="E147" s="31" t="s">
        <v>438</v>
      </c>
      <c r="F147" s="1"/>
    </row>
    <row r="148" spans="1:6" ht="20.399999999999999" x14ac:dyDescent="0.3">
      <c r="A148" s="31">
        <v>147</v>
      </c>
      <c r="B148" s="31" t="s">
        <v>440</v>
      </c>
      <c r="C148" s="31" t="s">
        <v>439</v>
      </c>
      <c r="D148" s="31">
        <v>2025</v>
      </c>
      <c r="E148" s="31" t="s">
        <v>441</v>
      </c>
      <c r="F148" s="1"/>
    </row>
    <row r="149" spans="1:6" ht="40.799999999999997" x14ac:dyDescent="0.3">
      <c r="A149" s="31">
        <v>148</v>
      </c>
      <c r="B149" s="31" t="s">
        <v>443</v>
      </c>
      <c r="C149" s="31" t="s">
        <v>442</v>
      </c>
      <c r="D149" s="31">
        <v>2025</v>
      </c>
      <c r="E149" s="31" t="s">
        <v>444</v>
      </c>
      <c r="F149" s="1"/>
    </row>
    <row r="150" spans="1:6" ht="40.799999999999997" x14ac:dyDescent="0.3">
      <c r="A150" s="31">
        <v>149</v>
      </c>
      <c r="B150" s="31" t="s">
        <v>446</v>
      </c>
      <c r="C150" s="31" t="s">
        <v>445</v>
      </c>
      <c r="D150" s="31">
        <v>2025</v>
      </c>
      <c r="E150" s="31" t="s">
        <v>447</v>
      </c>
      <c r="F150" s="1"/>
    </row>
    <row r="151" spans="1:6" ht="20.399999999999999" x14ac:dyDescent="0.3">
      <c r="A151" s="31">
        <v>150</v>
      </c>
      <c r="B151" s="31" t="s">
        <v>449</v>
      </c>
      <c r="C151" s="31" t="s">
        <v>448</v>
      </c>
      <c r="D151" s="31">
        <v>2025</v>
      </c>
      <c r="E151" s="31" t="s">
        <v>450</v>
      </c>
      <c r="F151" s="1"/>
    </row>
    <row r="152" spans="1:6" ht="20.399999999999999" x14ac:dyDescent="0.3">
      <c r="A152" s="31">
        <v>151</v>
      </c>
      <c r="B152" s="31" t="s">
        <v>452</v>
      </c>
      <c r="C152" s="31" t="s">
        <v>451</v>
      </c>
      <c r="D152" s="31">
        <v>2025</v>
      </c>
      <c r="E152" s="31" t="s">
        <v>453</v>
      </c>
      <c r="F152" s="1"/>
    </row>
    <row r="153" spans="1:6" ht="40.799999999999997" x14ac:dyDescent="0.3">
      <c r="A153" s="31">
        <v>152</v>
      </c>
      <c r="B153" s="31" t="s">
        <v>455</v>
      </c>
      <c r="C153" s="31" t="s">
        <v>454</v>
      </c>
      <c r="D153" s="31">
        <v>2025</v>
      </c>
      <c r="E153" s="31" t="s">
        <v>456</v>
      </c>
      <c r="F153" s="1"/>
    </row>
    <row r="154" spans="1:6" ht="20.399999999999999" x14ac:dyDescent="0.3">
      <c r="A154" s="31">
        <v>153</v>
      </c>
      <c r="B154" s="31" t="s">
        <v>458</v>
      </c>
      <c r="C154" s="31" t="s">
        <v>457</v>
      </c>
      <c r="D154" s="31">
        <v>2025</v>
      </c>
      <c r="E154" s="31" t="s">
        <v>459</v>
      </c>
      <c r="F154" s="1"/>
    </row>
    <row r="155" spans="1:6" ht="20.399999999999999" x14ac:dyDescent="0.3">
      <c r="A155" s="31">
        <v>154</v>
      </c>
      <c r="B155" s="31" t="s">
        <v>461</v>
      </c>
      <c r="C155" s="31" t="s">
        <v>460</v>
      </c>
      <c r="D155" s="31">
        <v>2025</v>
      </c>
      <c r="E155" s="31" t="s">
        <v>462</v>
      </c>
      <c r="F155" s="1"/>
    </row>
    <row r="156" spans="1:6" ht="20.399999999999999" x14ac:dyDescent="0.3">
      <c r="A156" s="31">
        <v>155</v>
      </c>
      <c r="B156" s="31" t="s">
        <v>464</v>
      </c>
      <c r="C156" s="31" t="s">
        <v>463</v>
      </c>
      <c r="D156" s="31">
        <v>2025</v>
      </c>
      <c r="E156" s="31" t="s">
        <v>465</v>
      </c>
      <c r="F156" s="1"/>
    </row>
    <row r="157" spans="1:6" ht="20.399999999999999" x14ac:dyDescent="0.3">
      <c r="A157" s="31">
        <v>156</v>
      </c>
      <c r="B157" s="31" t="s">
        <v>467</v>
      </c>
      <c r="C157" s="31" t="s">
        <v>466</v>
      </c>
      <c r="D157" s="31">
        <v>2025</v>
      </c>
      <c r="E157" s="31" t="s">
        <v>468</v>
      </c>
      <c r="F157" s="1"/>
    </row>
    <row r="158" spans="1:6" ht="20.399999999999999" x14ac:dyDescent="0.3">
      <c r="A158" s="31">
        <v>157</v>
      </c>
      <c r="B158" s="31" t="s">
        <v>470</v>
      </c>
      <c r="C158" s="31" t="s">
        <v>469</v>
      </c>
      <c r="D158" s="31">
        <v>2025</v>
      </c>
      <c r="E158" s="31" t="s">
        <v>471</v>
      </c>
      <c r="F158" s="1"/>
    </row>
    <row r="159" spans="1:6" ht="30.6" x14ac:dyDescent="0.3">
      <c r="A159" s="31">
        <v>158</v>
      </c>
      <c r="B159" s="31" t="s">
        <v>473</v>
      </c>
      <c r="C159" s="31" t="s">
        <v>472</v>
      </c>
      <c r="D159" s="31">
        <v>2025</v>
      </c>
      <c r="E159" s="31" t="s">
        <v>474</v>
      </c>
      <c r="F159" s="1"/>
    </row>
    <row r="160" spans="1:6" ht="20.399999999999999" x14ac:dyDescent="0.3">
      <c r="A160" s="31">
        <v>159</v>
      </c>
      <c r="B160" s="31" t="s">
        <v>476</v>
      </c>
      <c r="C160" s="31" t="s">
        <v>475</v>
      </c>
      <c r="D160" s="31">
        <v>2025</v>
      </c>
      <c r="E160" s="31" t="s">
        <v>477</v>
      </c>
      <c r="F160" s="1"/>
    </row>
    <row r="161" spans="1:6" ht="20.399999999999999" x14ac:dyDescent="0.3">
      <c r="A161" s="31">
        <v>160</v>
      </c>
      <c r="B161" s="31" t="s">
        <v>479</v>
      </c>
      <c r="C161" s="31" t="s">
        <v>478</v>
      </c>
      <c r="D161" s="31">
        <v>2025</v>
      </c>
      <c r="E161" s="31" t="s">
        <v>480</v>
      </c>
      <c r="F161" s="1"/>
    </row>
    <row r="162" spans="1:6" ht="20.399999999999999" x14ac:dyDescent="0.3">
      <c r="A162" s="31">
        <v>161</v>
      </c>
      <c r="B162" s="31" t="s">
        <v>482</v>
      </c>
      <c r="C162" s="31" t="s">
        <v>481</v>
      </c>
      <c r="D162" s="31">
        <v>2025</v>
      </c>
      <c r="E162" s="31" t="s">
        <v>483</v>
      </c>
      <c r="F162" s="1"/>
    </row>
    <row r="163" spans="1:6" ht="30.6" x14ac:dyDescent="0.3">
      <c r="A163" s="31">
        <v>162</v>
      </c>
      <c r="B163" s="31" t="s">
        <v>485</v>
      </c>
      <c r="C163" s="31" t="s">
        <v>484</v>
      </c>
      <c r="D163" s="31">
        <v>2025</v>
      </c>
      <c r="E163" s="31" t="s">
        <v>486</v>
      </c>
      <c r="F163" s="1"/>
    </row>
    <row r="164" spans="1:6" ht="20.399999999999999" x14ac:dyDescent="0.3">
      <c r="A164" s="31">
        <v>163</v>
      </c>
      <c r="B164" s="31" t="s">
        <v>437</v>
      </c>
      <c r="C164" s="31" t="s">
        <v>487</v>
      </c>
      <c r="D164" s="31">
        <v>2025</v>
      </c>
      <c r="E164" s="31" t="s">
        <v>488</v>
      </c>
      <c r="F164" s="1"/>
    </row>
    <row r="165" spans="1:6" ht="40.799999999999997" x14ac:dyDescent="0.3">
      <c r="A165" s="31">
        <v>164</v>
      </c>
      <c r="B165" s="31" t="s">
        <v>490</v>
      </c>
      <c r="C165" s="31" t="s">
        <v>489</v>
      </c>
      <c r="D165" s="31">
        <v>2025</v>
      </c>
      <c r="E165" s="31" t="s">
        <v>491</v>
      </c>
      <c r="F165" s="1"/>
    </row>
    <row r="166" spans="1:6" ht="14.4" x14ac:dyDescent="0.3">
      <c r="A166" s="31">
        <v>165</v>
      </c>
      <c r="B166" s="31" t="s">
        <v>493</v>
      </c>
      <c r="C166" s="31" t="s">
        <v>492</v>
      </c>
      <c r="D166" s="31">
        <v>2025</v>
      </c>
      <c r="E166" s="31" t="s">
        <v>494</v>
      </c>
      <c r="F166" s="1"/>
    </row>
    <row r="167" spans="1:6" ht="30.6" x14ac:dyDescent="0.3">
      <c r="A167" s="31">
        <v>166</v>
      </c>
      <c r="B167" s="31" t="s">
        <v>496</v>
      </c>
      <c r="C167" s="31" t="s">
        <v>495</v>
      </c>
      <c r="D167" s="31">
        <v>2025</v>
      </c>
      <c r="E167" s="31" t="s">
        <v>497</v>
      </c>
      <c r="F167" s="1"/>
    </row>
    <row r="168" spans="1:6" ht="20.399999999999999" x14ac:dyDescent="0.3">
      <c r="A168" s="31">
        <v>167</v>
      </c>
      <c r="B168" s="31" t="s">
        <v>499</v>
      </c>
      <c r="C168" s="31" t="s">
        <v>498</v>
      </c>
      <c r="D168" s="31">
        <v>2025</v>
      </c>
      <c r="E168" s="31" t="s">
        <v>500</v>
      </c>
      <c r="F168" s="1"/>
    </row>
    <row r="169" spans="1:6" ht="20.399999999999999" x14ac:dyDescent="0.3">
      <c r="A169" s="31">
        <v>168</v>
      </c>
      <c r="B169" s="31" t="s">
        <v>502</v>
      </c>
      <c r="C169" s="31" t="s">
        <v>501</v>
      </c>
      <c r="D169" s="31">
        <v>2025</v>
      </c>
      <c r="E169" s="31" t="s">
        <v>503</v>
      </c>
      <c r="F169" s="1"/>
    </row>
    <row r="170" spans="1:6" ht="14.4" x14ac:dyDescent="0.3">
      <c r="A170" s="31">
        <v>169</v>
      </c>
      <c r="B170" s="31" t="s">
        <v>505</v>
      </c>
      <c r="C170" s="31" t="s">
        <v>504</v>
      </c>
      <c r="D170" s="31">
        <v>2025</v>
      </c>
      <c r="E170" s="31" t="s">
        <v>506</v>
      </c>
      <c r="F170" s="1"/>
    </row>
    <row r="171" spans="1:6" ht="14.4" x14ac:dyDescent="0.3">
      <c r="A171" s="31">
        <v>170</v>
      </c>
      <c r="B171" s="31" t="s">
        <v>508</v>
      </c>
      <c r="C171" s="31" t="s">
        <v>507</v>
      </c>
      <c r="D171" s="31">
        <v>2025</v>
      </c>
      <c r="E171" s="31" t="s">
        <v>509</v>
      </c>
      <c r="F171" s="1"/>
    </row>
    <row r="172" spans="1:6" ht="20.399999999999999" x14ac:dyDescent="0.3">
      <c r="A172" s="31">
        <v>171</v>
      </c>
      <c r="B172" s="31" t="s">
        <v>511</v>
      </c>
      <c r="C172" s="31" t="s">
        <v>510</v>
      </c>
      <c r="D172" s="31">
        <v>2025</v>
      </c>
      <c r="E172" s="31" t="s">
        <v>512</v>
      </c>
      <c r="F172" s="1"/>
    </row>
    <row r="173" spans="1:6" ht="20.399999999999999" x14ac:dyDescent="0.3">
      <c r="A173" s="31">
        <v>172</v>
      </c>
      <c r="B173" s="31" t="s">
        <v>514</v>
      </c>
      <c r="C173" s="31" t="s">
        <v>513</v>
      </c>
      <c r="D173" s="31">
        <v>2025</v>
      </c>
      <c r="E173" s="31" t="s">
        <v>515</v>
      </c>
      <c r="F173" s="1"/>
    </row>
    <row r="174" spans="1:6" ht="20.399999999999999" x14ac:dyDescent="0.3">
      <c r="A174" s="31">
        <v>173</v>
      </c>
      <c r="B174" s="31" t="s">
        <v>517</v>
      </c>
      <c r="C174" s="31" t="s">
        <v>516</v>
      </c>
      <c r="D174" s="31">
        <v>2025</v>
      </c>
      <c r="E174" s="31" t="s">
        <v>518</v>
      </c>
      <c r="F174" s="1"/>
    </row>
    <row r="175" spans="1:6" ht="40.799999999999997" x14ac:dyDescent="0.3">
      <c r="A175" s="31">
        <v>174</v>
      </c>
      <c r="B175" s="31" t="s">
        <v>520</v>
      </c>
      <c r="C175" s="31" t="s">
        <v>519</v>
      </c>
      <c r="D175" s="31">
        <v>2025</v>
      </c>
      <c r="E175" s="31" t="s">
        <v>521</v>
      </c>
      <c r="F175" s="1"/>
    </row>
    <row r="176" spans="1:6" ht="14.4" x14ac:dyDescent="0.3">
      <c r="A176" s="31">
        <v>175</v>
      </c>
      <c r="B176" s="31" t="s">
        <v>523</v>
      </c>
      <c r="C176" s="31" t="s">
        <v>522</v>
      </c>
      <c r="D176" s="31">
        <v>2025</v>
      </c>
      <c r="E176" s="31" t="s">
        <v>524</v>
      </c>
      <c r="F176" s="1"/>
    </row>
    <row r="177" spans="1:6" ht="20.399999999999999" x14ac:dyDescent="0.3">
      <c r="A177" s="31">
        <v>176</v>
      </c>
      <c r="B177" s="31" t="s">
        <v>526</v>
      </c>
      <c r="C177" s="31" t="s">
        <v>525</v>
      </c>
      <c r="D177" s="31">
        <v>2025</v>
      </c>
      <c r="E177" s="31" t="s">
        <v>527</v>
      </c>
      <c r="F177" s="1"/>
    </row>
    <row r="178" spans="1:6" ht="20.399999999999999" x14ac:dyDescent="0.3">
      <c r="A178" s="31">
        <v>177</v>
      </c>
      <c r="B178" s="31" t="s">
        <v>529</v>
      </c>
      <c r="C178" s="31" t="s">
        <v>528</v>
      </c>
      <c r="D178" s="31">
        <v>2025</v>
      </c>
      <c r="E178" s="31" t="s">
        <v>530</v>
      </c>
      <c r="F178" s="1"/>
    </row>
    <row r="179" spans="1:6" ht="30.6" x14ac:dyDescent="0.3">
      <c r="A179" s="31">
        <v>178</v>
      </c>
      <c r="B179" s="31" t="s">
        <v>532</v>
      </c>
      <c r="C179" s="31" t="s">
        <v>531</v>
      </c>
      <c r="D179" s="31">
        <v>2025</v>
      </c>
      <c r="E179" s="31" t="s">
        <v>533</v>
      </c>
      <c r="F179" s="1"/>
    </row>
    <row r="180" spans="1:6" ht="40.799999999999997" x14ac:dyDescent="0.3">
      <c r="A180" s="31">
        <v>179</v>
      </c>
      <c r="B180" s="31" t="s">
        <v>535</v>
      </c>
      <c r="C180" s="31" t="s">
        <v>534</v>
      </c>
      <c r="D180" s="31">
        <v>2025</v>
      </c>
      <c r="E180" s="31" t="s">
        <v>536</v>
      </c>
      <c r="F180" s="1"/>
    </row>
    <row r="181" spans="1:6" ht="14.4" x14ac:dyDescent="0.3">
      <c r="A181" s="31">
        <v>180</v>
      </c>
      <c r="B181" s="31" t="s">
        <v>538</v>
      </c>
      <c r="C181" s="31" t="s">
        <v>537</v>
      </c>
      <c r="D181" s="31">
        <v>2025</v>
      </c>
      <c r="E181" s="31" t="s">
        <v>539</v>
      </c>
      <c r="F181" s="1"/>
    </row>
    <row r="182" spans="1:6" ht="30.6" x14ac:dyDescent="0.3">
      <c r="A182" s="31">
        <v>181</v>
      </c>
      <c r="B182" s="31" t="s">
        <v>541</v>
      </c>
      <c r="C182" s="31" t="s">
        <v>540</v>
      </c>
      <c r="D182" s="31">
        <v>2025</v>
      </c>
      <c r="E182" s="31" t="s">
        <v>542</v>
      </c>
      <c r="F182" s="1"/>
    </row>
    <row r="183" spans="1:6" ht="20.399999999999999" x14ac:dyDescent="0.3">
      <c r="A183" s="31">
        <v>182</v>
      </c>
      <c r="B183" s="31" t="s">
        <v>544</v>
      </c>
      <c r="C183" s="31" t="s">
        <v>543</v>
      </c>
      <c r="D183" s="31">
        <v>2025</v>
      </c>
      <c r="E183" s="31" t="s">
        <v>545</v>
      </c>
      <c r="F183" s="1"/>
    </row>
    <row r="184" spans="1:6" ht="20.399999999999999" x14ac:dyDescent="0.3">
      <c r="A184" s="31">
        <v>183</v>
      </c>
      <c r="B184" s="31" t="s">
        <v>547</v>
      </c>
      <c r="C184" s="31" t="s">
        <v>546</v>
      </c>
      <c r="D184" s="31">
        <v>2025</v>
      </c>
      <c r="E184" s="31" t="s">
        <v>548</v>
      </c>
      <c r="F184" s="1"/>
    </row>
    <row r="185" spans="1:6" ht="20.399999999999999" x14ac:dyDescent="0.3">
      <c r="A185" s="31">
        <v>184</v>
      </c>
      <c r="B185" s="31" t="s">
        <v>550</v>
      </c>
      <c r="C185" s="31" t="s">
        <v>549</v>
      </c>
      <c r="D185" s="31">
        <v>2025</v>
      </c>
      <c r="E185" s="31" t="s">
        <v>551</v>
      </c>
      <c r="F185" s="1"/>
    </row>
    <row r="186" spans="1:6" ht="20.399999999999999" x14ac:dyDescent="0.3">
      <c r="A186" s="31">
        <v>185</v>
      </c>
      <c r="B186" s="31" t="s">
        <v>553</v>
      </c>
      <c r="C186" s="31" t="s">
        <v>552</v>
      </c>
      <c r="D186" s="31">
        <v>2025</v>
      </c>
      <c r="E186" s="31" t="s">
        <v>554</v>
      </c>
      <c r="F186" s="1"/>
    </row>
    <row r="187" spans="1:6" ht="30.6" x14ac:dyDescent="0.3">
      <c r="A187" s="31">
        <v>186</v>
      </c>
      <c r="B187" s="31" t="s">
        <v>556</v>
      </c>
      <c r="C187" s="31" t="s">
        <v>555</v>
      </c>
      <c r="D187" s="31">
        <v>2025</v>
      </c>
      <c r="E187" s="31" t="s">
        <v>557</v>
      </c>
      <c r="F187" s="1"/>
    </row>
    <row r="188" spans="1:6" ht="30.6" x14ac:dyDescent="0.3">
      <c r="A188" s="31">
        <v>187</v>
      </c>
      <c r="B188" s="31" t="s">
        <v>559</v>
      </c>
      <c r="C188" s="31" t="s">
        <v>558</v>
      </c>
      <c r="D188" s="31">
        <v>2025</v>
      </c>
      <c r="E188" s="31" t="s">
        <v>560</v>
      </c>
      <c r="F188" s="1"/>
    </row>
    <row r="189" spans="1:6" ht="30.6" x14ac:dyDescent="0.3">
      <c r="A189" s="31">
        <v>188</v>
      </c>
      <c r="B189" s="31" t="s">
        <v>562</v>
      </c>
      <c r="C189" s="31" t="s">
        <v>561</v>
      </c>
      <c r="D189" s="31">
        <v>2025</v>
      </c>
      <c r="E189" s="31" t="s">
        <v>563</v>
      </c>
      <c r="F189" s="1"/>
    </row>
    <row r="190" spans="1:6" ht="20.399999999999999" x14ac:dyDescent="0.3">
      <c r="A190" s="31">
        <v>189</v>
      </c>
      <c r="B190" s="31" t="s">
        <v>565</v>
      </c>
      <c r="C190" s="31" t="s">
        <v>564</v>
      </c>
      <c r="D190" s="31">
        <v>2025</v>
      </c>
      <c r="E190" s="31" t="s">
        <v>566</v>
      </c>
      <c r="F190" s="1"/>
    </row>
    <row r="191" spans="1:6" ht="20.399999999999999" x14ac:dyDescent="0.3">
      <c r="A191" s="31">
        <v>190</v>
      </c>
      <c r="B191" s="31" t="s">
        <v>568</v>
      </c>
      <c r="C191" s="31" t="s">
        <v>567</v>
      </c>
      <c r="D191" s="31">
        <v>2025</v>
      </c>
      <c r="E191" s="31" t="s">
        <v>569</v>
      </c>
      <c r="F191" s="1"/>
    </row>
    <row r="192" spans="1:6" ht="20.399999999999999" x14ac:dyDescent="0.3">
      <c r="A192" s="31">
        <v>191</v>
      </c>
      <c r="B192" s="31" t="s">
        <v>571</v>
      </c>
      <c r="C192" s="31" t="s">
        <v>570</v>
      </c>
      <c r="D192" s="31">
        <v>2025</v>
      </c>
      <c r="E192" s="31" t="s">
        <v>572</v>
      </c>
      <c r="F192" s="1"/>
    </row>
    <row r="193" spans="1:6" ht="20.399999999999999" x14ac:dyDescent="0.3">
      <c r="A193" s="31">
        <v>192</v>
      </c>
      <c r="B193" s="31" t="s">
        <v>574</v>
      </c>
      <c r="C193" s="31" t="s">
        <v>573</v>
      </c>
      <c r="D193" s="31">
        <v>2025</v>
      </c>
      <c r="E193" s="31" t="s">
        <v>575</v>
      </c>
      <c r="F193" s="1"/>
    </row>
    <row r="194" spans="1:6" ht="30.6" x14ac:dyDescent="0.3">
      <c r="A194" s="31">
        <v>193</v>
      </c>
      <c r="B194" s="31" t="s">
        <v>577</v>
      </c>
      <c r="C194" s="31" t="s">
        <v>576</v>
      </c>
      <c r="D194" s="31">
        <v>2025</v>
      </c>
      <c r="E194" s="31" t="s">
        <v>578</v>
      </c>
      <c r="F194" s="1"/>
    </row>
    <row r="195" spans="1:6" ht="20.399999999999999" x14ac:dyDescent="0.3">
      <c r="A195" s="31">
        <v>194</v>
      </c>
      <c r="B195" s="31" t="s">
        <v>580</v>
      </c>
      <c r="C195" s="31" t="s">
        <v>579</v>
      </c>
      <c r="D195" s="31">
        <v>2025</v>
      </c>
      <c r="E195" s="31" t="s">
        <v>581</v>
      </c>
      <c r="F195" s="1"/>
    </row>
    <row r="196" spans="1:6" ht="20.399999999999999" x14ac:dyDescent="0.3">
      <c r="A196" s="31">
        <v>195</v>
      </c>
      <c r="B196" s="31" t="s">
        <v>583</v>
      </c>
      <c r="C196" s="31" t="s">
        <v>582</v>
      </c>
      <c r="D196" s="31">
        <v>2025</v>
      </c>
      <c r="E196" s="31" t="s">
        <v>584</v>
      </c>
      <c r="F196" s="1"/>
    </row>
    <row r="197" spans="1:6" ht="20.399999999999999" x14ac:dyDescent="0.3">
      <c r="A197" s="31">
        <v>196</v>
      </c>
      <c r="B197" s="31" t="s">
        <v>586</v>
      </c>
      <c r="C197" s="31" t="s">
        <v>585</v>
      </c>
      <c r="D197" s="31">
        <v>2025</v>
      </c>
      <c r="E197" s="31" t="s">
        <v>587</v>
      </c>
      <c r="F197" s="1"/>
    </row>
    <row r="198" spans="1:6" ht="20.399999999999999" x14ac:dyDescent="0.3">
      <c r="A198" s="31">
        <v>197</v>
      </c>
      <c r="B198" s="31" t="s">
        <v>589</v>
      </c>
      <c r="C198" s="31" t="s">
        <v>588</v>
      </c>
      <c r="D198" s="31">
        <v>2025</v>
      </c>
      <c r="E198" s="31" t="s">
        <v>590</v>
      </c>
      <c r="F198" s="1"/>
    </row>
    <row r="199" spans="1:6" ht="20.399999999999999" x14ac:dyDescent="0.3">
      <c r="A199" s="31">
        <v>198</v>
      </c>
      <c r="B199" s="31" t="s">
        <v>592</v>
      </c>
      <c r="C199" s="31" t="s">
        <v>591</v>
      </c>
      <c r="D199" s="31">
        <v>2025</v>
      </c>
      <c r="E199" s="31" t="s">
        <v>593</v>
      </c>
      <c r="F199" s="1"/>
    </row>
    <row r="200" spans="1:6" ht="14.4" x14ac:dyDescent="0.3">
      <c r="A200" s="31">
        <v>199</v>
      </c>
      <c r="B200" s="31" t="s">
        <v>595</v>
      </c>
      <c r="C200" s="31" t="s">
        <v>594</v>
      </c>
      <c r="D200" s="31">
        <v>2025</v>
      </c>
      <c r="E200" s="31" t="s">
        <v>596</v>
      </c>
      <c r="F200" s="1"/>
    </row>
    <row r="201" spans="1:6" ht="20.399999999999999" x14ac:dyDescent="0.3">
      <c r="A201" s="31">
        <v>200</v>
      </c>
      <c r="B201" s="31" t="s">
        <v>598</v>
      </c>
      <c r="C201" s="31" t="s">
        <v>597</v>
      </c>
      <c r="D201" s="31">
        <v>2025</v>
      </c>
      <c r="E201" s="31" t="s">
        <v>599</v>
      </c>
      <c r="F201" s="1"/>
    </row>
    <row r="202" spans="1:6" ht="20.399999999999999" x14ac:dyDescent="0.3">
      <c r="A202" s="31">
        <v>201</v>
      </c>
      <c r="B202" s="31" t="s">
        <v>601</v>
      </c>
      <c r="C202" s="31" t="s">
        <v>600</v>
      </c>
      <c r="D202" s="31">
        <v>2025</v>
      </c>
      <c r="E202" s="31" t="s">
        <v>602</v>
      </c>
      <c r="F202" s="1"/>
    </row>
    <row r="203" spans="1:6" ht="20.399999999999999" x14ac:dyDescent="0.3">
      <c r="A203" s="31">
        <v>202</v>
      </c>
      <c r="B203" s="31" t="s">
        <v>604</v>
      </c>
      <c r="C203" s="31" t="s">
        <v>603</v>
      </c>
      <c r="D203" s="31">
        <v>2025</v>
      </c>
      <c r="E203" s="31" t="s">
        <v>605</v>
      </c>
      <c r="F203" s="1"/>
    </row>
    <row r="204" spans="1:6" ht="20.399999999999999" x14ac:dyDescent="0.3">
      <c r="A204" s="31">
        <v>203</v>
      </c>
      <c r="B204" s="31" t="s">
        <v>607</v>
      </c>
      <c r="C204" s="31" t="s">
        <v>606</v>
      </c>
      <c r="D204" s="31">
        <v>2025</v>
      </c>
      <c r="E204" s="31" t="s">
        <v>608</v>
      </c>
      <c r="F204" s="1"/>
    </row>
    <row r="205" spans="1:6" ht="20.399999999999999" x14ac:dyDescent="0.3">
      <c r="A205" s="31">
        <v>204</v>
      </c>
      <c r="B205" s="31" t="s">
        <v>610</v>
      </c>
      <c r="C205" s="31" t="s">
        <v>609</v>
      </c>
      <c r="D205" s="31">
        <v>2025</v>
      </c>
      <c r="E205" s="31" t="s">
        <v>611</v>
      </c>
      <c r="F205" s="1"/>
    </row>
    <row r="206" spans="1:6" ht="20.399999999999999" x14ac:dyDescent="0.3">
      <c r="A206" s="31">
        <v>205</v>
      </c>
      <c r="B206" s="31" t="s">
        <v>613</v>
      </c>
      <c r="C206" s="31" t="s">
        <v>612</v>
      </c>
      <c r="D206" s="31">
        <v>2025</v>
      </c>
      <c r="E206" s="31" t="s">
        <v>614</v>
      </c>
      <c r="F206" s="1"/>
    </row>
    <row r="207" spans="1:6" ht="20.399999999999999" x14ac:dyDescent="0.3">
      <c r="A207" s="31">
        <v>206</v>
      </c>
      <c r="B207" s="31" t="s">
        <v>616</v>
      </c>
      <c r="C207" s="31" t="s">
        <v>615</v>
      </c>
      <c r="D207" s="31">
        <v>2025</v>
      </c>
      <c r="E207" s="31" t="s">
        <v>617</v>
      </c>
      <c r="F207" s="1"/>
    </row>
    <row r="208" spans="1:6" ht="20.399999999999999" x14ac:dyDescent="0.3">
      <c r="A208" s="31">
        <v>207</v>
      </c>
      <c r="B208" s="31" t="s">
        <v>619</v>
      </c>
      <c r="C208" s="31" t="s">
        <v>618</v>
      </c>
      <c r="D208" s="31">
        <v>2025</v>
      </c>
      <c r="E208" s="31" t="s">
        <v>620</v>
      </c>
      <c r="F208" s="1"/>
    </row>
    <row r="209" spans="1:6" ht="30.6" x14ac:dyDescent="0.3">
      <c r="A209" s="31">
        <v>208</v>
      </c>
      <c r="B209" s="31" t="s">
        <v>622</v>
      </c>
      <c r="C209" s="31" t="s">
        <v>621</v>
      </c>
      <c r="D209" s="31">
        <v>2025</v>
      </c>
      <c r="E209" s="31" t="s">
        <v>623</v>
      </c>
      <c r="F209" s="1"/>
    </row>
    <row r="210" spans="1:6" ht="20.399999999999999" x14ac:dyDescent="0.3">
      <c r="A210" s="31">
        <v>209</v>
      </c>
      <c r="B210" s="31" t="s">
        <v>625</v>
      </c>
      <c r="C210" s="31" t="s">
        <v>624</v>
      </c>
      <c r="D210" s="31">
        <v>2025</v>
      </c>
      <c r="E210" s="31" t="s">
        <v>626</v>
      </c>
      <c r="F210" s="1"/>
    </row>
    <row r="211" spans="1:6" ht="14.4" x14ac:dyDescent="0.3">
      <c r="A211" s="31">
        <v>210</v>
      </c>
      <c r="B211" s="31" t="s">
        <v>628</v>
      </c>
      <c r="C211" s="31" t="s">
        <v>627</v>
      </c>
      <c r="D211" s="31">
        <v>2025</v>
      </c>
      <c r="E211" s="31" t="s">
        <v>629</v>
      </c>
      <c r="F211" s="1"/>
    </row>
    <row r="212" spans="1:6" ht="20.399999999999999" x14ac:dyDescent="0.3">
      <c r="A212" s="31">
        <v>211</v>
      </c>
      <c r="B212" s="31" t="s">
        <v>631</v>
      </c>
      <c r="C212" s="31" t="s">
        <v>630</v>
      </c>
      <c r="D212" s="31">
        <v>2025</v>
      </c>
      <c r="E212" s="31" t="s">
        <v>632</v>
      </c>
      <c r="F212" s="1"/>
    </row>
    <row r="213" spans="1:6" ht="20.399999999999999" x14ac:dyDescent="0.3">
      <c r="A213" s="31">
        <v>212</v>
      </c>
      <c r="B213" s="31" t="s">
        <v>634</v>
      </c>
      <c r="C213" s="31" t="s">
        <v>633</v>
      </c>
      <c r="D213" s="31">
        <v>2025</v>
      </c>
      <c r="E213" s="31" t="s">
        <v>635</v>
      </c>
      <c r="F213" s="1"/>
    </row>
    <row r="214" spans="1:6" ht="20.399999999999999" x14ac:dyDescent="0.3">
      <c r="A214" s="31">
        <v>213</v>
      </c>
      <c r="B214" s="31" t="s">
        <v>637</v>
      </c>
      <c r="C214" s="31" t="s">
        <v>636</v>
      </c>
      <c r="D214" s="31">
        <v>2025</v>
      </c>
      <c r="E214" s="31" t="s">
        <v>638</v>
      </c>
      <c r="F214" s="1"/>
    </row>
    <row r="215" spans="1:6" ht="14.4" x14ac:dyDescent="0.3">
      <c r="A215" s="31">
        <v>214</v>
      </c>
      <c r="B215" s="31" t="s">
        <v>640</v>
      </c>
      <c r="C215" s="31" t="s">
        <v>639</v>
      </c>
      <c r="D215" s="31">
        <v>2025</v>
      </c>
      <c r="E215" s="31" t="s">
        <v>641</v>
      </c>
      <c r="F215" s="1"/>
    </row>
    <row r="216" spans="1:6" ht="20.399999999999999" x14ac:dyDescent="0.3">
      <c r="A216" s="31">
        <v>215</v>
      </c>
      <c r="B216" s="31" t="s">
        <v>643</v>
      </c>
      <c r="C216" s="31" t="s">
        <v>642</v>
      </c>
      <c r="D216" s="31">
        <v>2025</v>
      </c>
      <c r="E216" s="31" t="s">
        <v>644</v>
      </c>
      <c r="F216" s="1"/>
    </row>
    <row r="217" spans="1:6" ht="20.399999999999999" x14ac:dyDescent="0.3">
      <c r="A217" s="31">
        <v>216</v>
      </c>
      <c r="B217" s="31" t="s">
        <v>646</v>
      </c>
      <c r="C217" s="31" t="s">
        <v>645</v>
      </c>
      <c r="D217" s="31">
        <v>2025</v>
      </c>
      <c r="E217" s="31" t="s">
        <v>647</v>
      </c>
      <c r="F217" s="1"/>
    </row>
    <row r="218" spans="1:6" ht="20.399999999999999" x14ac:dyDescent="0.3">
      <c r="A218" s="31">
        <v>217</v>
      </c>
      <c r="B218" s="31" t="s">
        <v>649</v>
      </c>
      <c r="C218" s="31" t="s">
        <v>648</v>
      </c>
      <c r="D218" s="31">
        <v>2025</v>
      </c>
      <c r="E218" s="31" t="s">
        <v>650</v>
      </c>
      <c r="F218" s="1"/>
    </row>
    <row r="219" spans="1:6" ht="14.4" x14ac:dyDescent="0.3">
      <c r="A219" s="31">
        <v>218</v>
      </c>
      <c r="B219" s="31" t="s">
        <v>652</v>
      </c>
      <c r="C219" s="31" t="s">
        <v>651</v>
      </c>
      <c r="D219" s="31">
        <v>2025</v>
      </c>
      <c r="E219" s="31" t="s">
        <v>653</v>
      </c>
      <c r="F219" s="1"/>
    </row>
    <row r="220" spans="1:6" ht="20.399999999999999" x14ac:dyDescent="0.3">
      <c r="A220" s="31">
        <v>219</v>
      </c>
      <c r="B220" s="31" t="s">
        <v>655</v>
      </c>
      <c r="C220" s="31" t="s">
        <v>654</v>
      </c>
      <c r="D220" s="31">
        <v>2025</v>
      </c>
      <c r="E220" s="31" t="s">
        <v>656</v>
      </c>
      <c r="F220" s="1"/>
    </row>
    <row r="221" spans="1:6" ht="20.399999999999999" x14ac:dyDescent="0.3">
      <c r="A221" s="31">
        <v>220</v>
      </c>
      <c r="B221" s="31" t="s">
        <v>658</v>
      </c>
      <c r="C221" s="31" t="s">
        <v>657</v>
      </c>
      <c r="D221" s="31">
        <v>2025</v>
      </c>
      <c r="E221" s="31" t="s">
        <v>659</v>
      </c>
      <c r="F221" s="1"/>
    </row>
    <row r="222" spans="1:6" ht="20.399999999999999" x14ac:dyDescent="0.3">
      <c r="A222" s="31">
        <v>221</v>
      </c>
      <c r="B222" s="31" t="s">
        <v>661</v>
      </c>
      <c r="C222" s="31" t="s">
        <v>660</v>
      </c>
      <c r="D222" s="31">
        <v>2025</v>
      </c>
      <c r="E222" s="31" t="s">
        <v>662</v>
      </c>
      <c r="F222" s="1"/>
    </row>
    <row r="223" spans="1:6" ht="14.4" x14ac:dyDescent="0.3">
      <c r="A223" s="31">
        <v>222</v>
      </c>
      <c r="B223" s="31" t="s">
        <v>664</v>
      </c>
      <c r="C223" s="31" t="s">
        <v>663</v>
      </c>
      <c r="D223" s="31">
        <v>2025</v>
      </c>
      <c r="E223" s="31" t="s">
        <v>665</v>
      </c>
      <c r="F223" s="1"/>
    </row>
    <row r="224" spans="1:6" ht="14.4" x14ac:dyDescent="0.3">
      <c r="A224" s="31">
        <v>223</v>
      </c>
      <c r="B224" s="31" t="s">
        <v>667</v>
      </c>
      <c r="C224" s="31" t="s">
        <v>666</v>
      </c>
      <c r="D224" s="31">
        <v>2025</v>
      </c>
      <c r="E224" s="31" t="s">
        <v>668</v>
      </c>
      <c r="F224" s="1"/>
    </row>
    <row r="225" spans="1:6" ht="20.399999999999999" x14ac:dyDescent="0.3">
      <c r="A225" s="31">
        <v>224</v>
      </c>
      <c r="B225" s="31" t="s">
        <v>670</v>
      </c>
      <c r="C225" s="31" t="s">
        <v>669</v>
      </c>
      <c r="D225" s="31">
        <v>2025</v>
      </c>
      <c r="E225" s="31" t="s">
        <v>671</v>
      </c>
      <c r="F225" s="1"/>
    </row>
    <row r="226" spans="1:6" ht="20.399999999999999" x14ac:dyDescent="0.3">
      <c r="A226" s="31">
        <v>225</v>
      </c>
      <c r="B226" s="31" t="s">
        <v>673</v>
      </c>
      <c r="C226" s="31" t="s">
        <v>672</v>
      </c>
      <c r="D226" s="31">
        <v>2025</v>
      </c>
      <c r="E226" s="31" t="s">
        <v>674</v>
      </c>
      <c r="F226" s="1"/>
    </row>
    <row r="227" spans="1:6" ht="20.399999999999999" x14ac:dyDescent="0.3">
      <c r="A227" s="31">
        <v>226</v>
      </c>
      <c r="B227" s="31" t="s">
        <v>676</v>
      </c>
      <c r="C227" s="31" t="s">
        <v>675</v>
      </c>
      <c r="D227" s="31">
        <v>2025</v>
      </c>
      <c r="E227" s="31" t="s">
        <v>677</v>
      </c>
      <c r="F227" s="1"/>
    </row>
    <row r="228" spans="1:6" ht="51" x14ac:dyDescent="0.3">
      <c r="A228" s="31">
        <v>227</v>
      </c>
      <c r="B228" s="31" t="s">
        <v>679</v>
      </c>
      <c r="C228" s="31" t="s">
        <v>678</v>
      </c>
      <c r="D228" s="31">
        <v>2025</v>
      </c>
      <c r="E228" s="31" t="s">
        <v>680</v>
      </c>
      <c r="F228" s="1"/>
    </row>
    <row r="229" spans="1:6" ht="20.399999999999999" x14ac:dyDescent="0.3">
      <c r="A229" s="31">
        <v>228</v>
      </c>
      <c r="B229" s="31" t="s">
        <v>682</v>
      </c>
      <c r="C229" s="31" t="s">
        <v>681</v>
      </c>
      <c r="D229" s="31">
        <v>2025</v>
      </c>
      <c r="E229" s="31" t="s">
        <v>683</v>
      </c>
      <c r="F229" s="1"/>
    </row>
    <row r="230" spans="1:6" ht="14.4" x14ac:dyDescent="0.3">
      <c r="A230" s="31">
        <v>229</v>
      </c>
      <c r="B230" s="31" t="s">
        <v>685</v>
      </c>
      <c r="C230" s="31" t="s">
        <v>684</v>
      </c>
      <c r="D230" s="31">
        <v>2025</v>
      </c>
      <c r="E230" s="31" t="s">
        <v>686</v>
      </c>
      <c r="F230" s="1"/>
    </row>
    <row r="231" spans="1:6" ht="40.799999999999997" x14ac:dyDescent="0.3">
      <c r="A231" s="31">
        <v>230</v>
      </c>
      <c r="B231" s="31" t="s">
        <v>688</v>
      </c>
      <c r="C231" s="31" t="s">
        <v>687</v>
      </c>
      <c r="D231" s="31">
        <v>2025</v>
      </c>
      <c r="E231" s="31" t="s">
        <v>689</v>
      </c>
      <c r="F231" s="1"/>
    </row>
    <row r="232" spans="1:6" ht="20.399999999999999" x14ac:dyDescent="0.3">
      <c r="A232" s="31">
        <v>231</v>
      </c>
      <c r="B232" s="31" t="s">
        <v>691</v>
      </c>
      <c r="C232" s="31" t="s">
        <v>690</v>
      </c>
      <c r="D232" s="31">
        <v>2025</v>
      </c>
      <c r="E232" s="31" t="s">
        <v>692</v>
      </c>
      <c r="F232" s="1"/>
    </row>
    <row r="233" spans="1:6" ht="51" x14ac:dyDescent="0.3">
      <c r="A233" s="31">
        <v>232</v>
      </c>
      <c r="B233" s="31" t="s">
        <v>694</v>
      </c>
      <c r="C233" s="31" t="s">
        <v>693</v>
      </c>
      <c r="D233" s="31">
        <v>2025</v>
      </c>
      <c r="E233" s="31" t="s">
        <v>695</v>
      </c>
      <c r="F233" s="1"/>
    </row>
    <row r="234" spans="1:6" ht="20.399999999999999" x14ac:dyDescent="0.3">
      <c r="A234" s="31">
        <v>233</v>
      </c>
      <c r="B234" s="31" t="s">
        <v>697</v>
      </c>
      <c r="C234" s="31" t="s">
        <v>696</v>
      </c>
      <c r="D234" s="31">
        <v>2025</v>
      </c>
      <c r="E234" s="31" t="s">
        <v>698</v>
      </c>
      <c r="F234" s="1"/>
    </row>
    <row r="235" spans="1:6" ht="30.6" x14ac:dyDescent="0.3">
      <c r="A235" s="31">
        <v>234</v>
      </c>
      <c r="B235" s="31" t="s">
        <v>700</v>
      </c>
      <c r="C235" s="31" t="s">
        <v>699</v>
      </c>
      <c r="D235" s="31">
        <v>2025</v>
      </c>
      <c r="E235" s="31" t="s">
        <v>701</v>
      </c>
      <c r="F235" s="1"/>
    </row>
    <row r="236" spans="1:6" ht="20.399999999999999" x14ac:dyDescent="0.3">
      <c r="A236" s="31">
        <v>235</v>
      </c>
      <c r="B236" s="31" t="s">
        <v>703</v>
      </c>
      <c r="C236" s="31" t="s">
        <v>702</v>
      </c>
      <c r="D236" s="31">
        <v>2025</v>
      </c>
      <c r="E236" s="31" t="s">
        <v>704</v>
      </c>
      <c r="F236" s="1"/>
    </row>
    <row r="237" spans="1:6" ht="14.4" x14ac:dyDescent="0.3">
      <c r="A237" s="31">
        <v>236</v>
      </c>
      <c r="B237" s="31" t="s">
        <v>706</v>
      </c>
      <c r="C237" s="31" t="s">
        <v>705</v>
      </c>
      <c r="D237" s="31">
        <v>2025</v>
      </c>
      <c r="E237" s="31" t="s">
        <v>707</v>
      </c>
      <c r="F237" s="1"/>
    </row>
    <row r="238" spans="1:6" ht="14.4" x14ac:dyDescent="0.3">
      <c r="A238" s="31">
        <v>237</v>
      </c>
      <c r="B238" s="31" t="s">
        <v>709</v>
      </c>
      <c r="C238" s="31" t="s">
        <v>708</v>
      </c>
      <c r="D238" s="31">
        <v>2025</v>
      </c>
      <c r="E238" s="31" t="s">
        <v>710</v>
      </c>
      <c r="F238" s="1"/>
    </row>
    <row r="239" spans="1:6" ht="20.399999999999999" x14ac:dyDescent="0.3">
      <c r="A239" s="31">
        <v>238</v>
      </c>
      <c r="B239" s="31" t="s">
        <v>712</v>
      </c>
      <c r="C239" s="31" t="s">
        <v>711</v>
      </c>
      <c r="D239" s="31">
        <v>2025</v>
      </c>
      <c r="E239" s="31" t="s">
        <v>713</v>
      </c>
      <c r="F239" s="1"/>
    </row>
    <row r="240" spans="1:6" ht="20.399999999999999" x14ac:dyDescent="0.3">
      <c r="A240" s="31">
        <v>239</v>
      </c>
      <c r="B240" s="31" t="s">
        <v>715</v>
      </c>
      <c r="C240" s="31" t="s">
        <v>714</v>
      </c>
      <c r="D240" s="31">
        <v>2025</v>
      </c>
      <c r="E240" s="31" t="s">
        <v>716</v>
      </c>
      <c r="F240" s="1"/>
    </row>
    <row r="241" spans="1:6" ht="20.399999999999999" x14ac:dyDescent="0.3">
      <c r="A241" s="31">
        <v>240</v>
      </c>
      <c r="B241" s="31" t="s">
        <v>718</v>
      </c>
      <c r="C241" s="31" t="s">
        <v>717</v>
      </c>
      <c r="D241" s="31">
        <v>2025</v>
      </c>
      <c r="E241" s="31" t="s">
        <v>719</v>
      </c>
      <c r="F241" s="1"/>
    </row>
    <row r="242" spans="1:6" ht="20.399999999999999" x14ac:dyDescent="0.3">
      <c r="A242" s="31">
        <v>241</v>
      </c>
      <c r="B242" s="31" t="s">
        <v>721</v>
      </c>
      <c r="C242" s="31" t="s">
        <v>720</v>
      </c>
      <c r="D242" s="31">
        <v>2025</v>
      </c>
      <c r="E242" s="31" t="s">
        <v>722</v>
      </c>
      <c r="F242" s="1"/>
    </row>
    <row r="243" spans="1:6" ht="20.399999999999999" x14ac:dyDescent="0.3">
      <c r="A243" s="31">
        <v>242</v>
      </c>
      <c r="B243" s="31" t="s">
        <v>724</v>
      </c>
      <c r="C243" s="31" t="s">
        <v>723</v>
      </c>
      <c r="D243" s="31">
        <v>2025</v>
      </c>
      <c r="E243" s="31" t="s">
        <v>725</v>
      </c>
      <c r="F243" s="1"/>
    </row>
    <row r="244" spans="1:6" ht="20.399999999999999" x14ac:dyDescent="0.3">
      <c r="A244" s="31">
        <v>243</v>
      </c>
      <c r="B244" s="31" t="s">
        <v>727</v>
      </c>
      <c r="C244" s="31" t="s">
        <v>726</v>
      </c>
      <c r="D244" s="31">
        <v>2025</v>
      </c>
      <c r="E244" s="31" t="s">
        <v>728</v>
      </c>
      <c r="F244" s="1"/>
    </row>
    <row r="245" spans="1:6" ht="20.399999999999999" x14ac:dyDescent="0.3">
      <c r="A245" s="31">
        <v>244</v>
      </c>
      <c r="B245" s="31" t="s">
        <v>730</v>
      </c>
      <c r="C245" s="31" t="s">
        <v>729</v>
      </c>
      <c r="D245" s="31">
        <v>2025</v>
      </c>
      <c r="E245" s="31" t="s">
        <v>731</v>
      </c>
      <c r="F245" s="1"/>
    </row>
    <row r="246" spans="1:6" ht="30.6" x14ac:dyDescent="0.3">
      <c r="A246" s="31">
        <v>245</v>
      </c>
      <c r="B246" s="31" t="s">
        <v>733</v>
      </c>
      <c r="C246" s="31" t="s">
        <v>732</v>
      </c>
      <c r="D246" s="31">
        <v>2025</v>
      </c>
      <c r="E246" s="31" t="s">
        <v>734</v>
      </c>
      <c r="F246" s="1"/>
    </row>
    <row r="247" spans="1:6" ht="30.6" x14ac:dyDescent="0.3">
      <c r="A247" s="31">
        <v>246</v>
      </c>
      <c r="B247" s="31" t="s">
        <v>736</v>
      </c>
      <c r="C247" s="31" t="s">
        <v>735</v>
      </c>
      <c r="D247" s="31">
        <v>2025</v>
      </c>
      <c r="E247" s="31" t="s">
        <v>737</v>
      </c>
      <c r="F247" s="1"/>
    </row>
    <row r="248" spans="1:6" ht="81.599999999999994" x14ac:dyDescent="0.3">
      <c r="A248" s="31">
        <v>247</v>
      </c>
      <c r="B248" s="31" t="s">
        <v>739</v>
      </c>
      <c r="C248" s="31" t="s">
        <v>738</v>
      </c>
      <c r="D248" s="31">
        <v>2025</v>
      </c>
      <c r="E248" s="31" t="s">
        <v>740</v>
      </c>
      <c r="F248" s="1"/>
    </row>
    <row r="249" spans="1:6" ht="51" x14ac:dyDescent="0.3">
      <c r="A249" s="31">
        <v>248</v>
      </c>
      <c r="B249" s="31" t="s">
        <v>742</v>
      </c>
      <c r="C249" s="31" t="s">
        <v>741</v>
      </c>
      <c r="D249" s="31">
        <v>2025</v>
      </c>
      <c r="E249" s="31" t="s">
        <v>743</v>
      </c>
      <c r="F249" s="1"/>
    </row>
    <row r="250" spans="1:6" ht="51" x14ac:dyDescent="0.3">
      <c r="A250" s="31">
        <v>249</v>
      </c>
      <c r="B250" s="31" t="s">
        <v>745</v>
      </c>
      <c r="C250" s="31" t="s">
        <v>744</v>
      </c>
      <c r="D250" s="31">
        <v>2025</v>
      </c>
      <c r="E250" s="31" t="s">
        <v>746</v>
      </c>
      <c r="F250" s="1"/>
    </row>
    <row r="251" spans="1:6" ht="20.399999999999999" x14ac:dyDescent="0.3">
      <c r="A251" s="31">
        <v>250</v>
      </c>
      <c r="B251" s="31" t="s">
        <v>748</v>
      </c>
      <c r="C251" s="31" t="s">
        <v>747</v>
      </c>
      <c r="D251" s="31">
        <v>2025</v>
      </c>
      <c r="E251" s="31" t="s">
        <v>749</v>
      </c>
      <c r="F251" s="1"/>
    </row>
    <row r="252" spans="1:6" ht="14.4" x14ac:dyDescent="0.3">
      <c r="A252" s="31">
        <v>251</v>
      </c>
      <c r="B252" s="31" t="s">
        <v>751</v>
      </c>
      <c r="C252" s="31" t="s">
        <v>750</v>
      </c>
      <c r="D252" s="31">
        <v>2025</v>
      </c>
      <c r="E252" s="31" t="s">
        <v>752</v>
      </c>
      <c r="F252" s="1"/>
    </row>
    <row r="253" spans="1:6" ht="40.799999999999997" x14ac:dyDescent="0.3">
      <c r="A253" s="31">
        <v>252</v>
      </c>
      <c r="B253" s="31" t="s">
        <v>754</v>
      </c>
      <c r="C253" s="31" t="s">
        <v>753</v>
      </c>
      <c r="D253" s="31">
        <v>2025</v>
      </c>
      <c r="E253" s="31" t="s">
        <v>755</v>
      </c>
      <c r="F253" s="1"/>
    </row>
    <row r="254" spans="1:6" ht="20.399999999999999" x14ac:dyDescent="0.3">
      <c r="A254" s="31">
        <v>253</v>
      </c>
      <c r="B254" s="31" t="s">
        <v>757</v>
      </c>
      <c r="C254" s="31" t="s">
        <v>756</v>
      </c>
      <c r="D254" s="31">
        <v>2025</v>
      </c>
      <c r="E254" s="31" t="s">
        <v>758</v>
      </c>
      <c r="F254" s="1"/>
    </row>
    <row r="255" spans="1:6" ht="20.399999999999999" x14ac:dyDescent="0.3">
      <c r="A255" s="31">
        <v>254</v>
      </c>
      <c r="B255" s="31" t="s">
        <v>760</v>
      </c>
      <c r="C255" s="31" t="s">
        <v>759</v>
      </c>
      <c r="D255" s="31">
        <v>2025</v>
      </c>
      <c r="E255" s="31" t="s">
        <v>761</v>
      </c>
      <c r="F255" s="1"/>
    </row>
    <row r="256" spans="1:6" ht="20.399999999999999" x14ac:dyDescent="0.3">
      <c r="A256" s="31">
        <v>255</v>
      </c>
      <c r="B256" s="31" t="s">
        <v>763</v>
      </c>
      <c r="C256" s="31" t="s">
        <v>762</v>
      </c>
      <c r="D256" s="31">
        <v>2025</v>
      </c>
      <c r="E256" s="31" t="s">
        <v>764</v>
      </c>
      <c r="F256" s="1"/>
    </row>
    <row r="257" spans="1:6" ht="14.4" x14ac:dyDescent="0.3">
      <c r="A257" s="31">
        <v>256</v>
      </c>
      <c r="B257" s="31" t="s">
        <v>766</v>
      </c>
      <c r="C257" s="31" t="s">
        <v>765</v>
      </c>
      <c r="D257" s="31">
        <v>2025</v>
      </c>
      <c r="E257" s="31" t="s">
        <v>767</v>
      </c>
      <c r="F257" s="1"/>
    </row>
    <row r="258" spans="1:6" ht="20.399999999999999" x14ac:dyDescent="0.3">
      <c r="A258" s="31">
        <v>257</v>
      </c>
      <c r="B258" s="31" t="s">
        <v>769</v>
      </c>
      <c r="C258" s="31" t="s">
        <v>768</v>
      </c>
      <c r="D258" s="31">
        <v>2025</v>
      </c>
      <c r="E258" s="31" t="s">
        <v>770</v>
      </c>
      <c r="F258" s="1"/>
    </row>
    <row r="259" spans="1:6" ht="14.4" x14ac:dyDescent="0.3">
      <c r="A259" s="31">
        <v>258</v>
      </c>
      <c r="B259" s="31" t="s">
        <v>772</v>
      </c>
      <c r="C259" s="31" t="s">
        <v>771</v>
      </c>
      <c r="D259" s="31">
        <v>2025</v>
      </c>
      <c r="E259" s="31" t="s">
        <v>773</v>
      </c>
      <c r="F259"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075F0-9FF0-4434-8CC8-593FB415F70B}">
  <sheetPr>
    <tabColor rgb="FF485656"/>
  </sheetPr>
  <dimension ref="A1:F259"/>
  <sheetViews>
    <sheetView zoomScale="80" zoomScaleNormal="80" workbookViewId="0">
      <pane ySplit="1" topLeftCell="A2" activePane="bottomLeft" state="frozen"/>
      <selection pane="bottomLeft" activeCell="B2" sqref="B2"/>
    </sheetView>
  </sheetViews>
  <sheetFormatPr defaultColWidth="19.5546875" defaultRowHeight="12" x14ac:dyDescent="0.3"/>
  <cols>
    <col min="1" max="1" width="3.109375" style="30" bestFit="1" customWidth="1"/>
    <col min="2" max="2" width="19.5546875" style="30"/>
    <col min="3" max="3" width="5.44140625" style="30" bestFit="1" customWidth="1"/>
    <col min="4" max="16384" width="19.5546875" style="30"/>
  </cols>
  <sheetData>
    <row r="1" spans="1:5" x14ac:dyDescent="0.3">
      <c r="A1" s="31"/>
      <c r="B1" s="31" t="s">
        <v>1019</v>
      </c>
      <c r="C1" s="31" t="s">
        <v>5647</v>
      </c>
      <c r="D1" s="31" t="s">
        <v>1018</v>
      </c>
      <c r="E1" s="31" t="s">
        <v>2</v>
      </c>
    </row>
    <row r="2" spans="1:5" ht="61.2" x14ac:dyDescent="0.3">
      <c r="A2" s="31">
        <v>1</v>
      </c>
      <c r="B2" s="31" t="s">
        <v>1017</v>
      </c>
      <c r="C2" s="31">
        <v>2026</v>
      </c>
      <c r="D2" s="31" t="s">
        <v>1016</v>
      </c>
      <c r="E2" s="31" t="s">
        <v>5</v>
      </c>
    </row>
    <row r="3" spans="1:5" ht="51" x14ac:dyDescent="0.3">
      <c r="A3" s="31">
        <v>2</v>
      </c>
      <c r="B3" s="31" t="s">
        <v>1015</v>
      </c>
      <c r="C3" s="31">
        <v>2026</v>
      </c>
      <c r="D3" s="31" t="s">
        <v>1014</v>
      </c>
      <c r="E3" s="31" t="s">
        <v>41</v>
      </c>
    </row>
    <row r="4" spans="1:5" ht="61.2" x14ac:dyDescent="0.3">
      <c r="A4" s="31">
        <v>3</v>
      </c>
      <c r="B4" s="31" t="s">
        <v>1013</v>
      </c>
      <c r="C4" s="31">
        <v>2026</v>
      </c>
      <c r="D4" s="31" t="s">
        <v>1012</v>
      </c>
      <c r="E4" s="31" t="s">
        <v>35</v>
      </c>
    </row>
    <row r="5" spans="1:5" ht="71.400000000000006" x14ac:dyDescent="0.3">
      <c r="A5" s="31">
        <v>4</v>
      </c>
      <c r="B5" s="31" t="s">
        <v>1011</v>
      </c>
      <c r="C5" s="31">
        <v>2026</v>
      </c>
      <c r="D5" s="31" t="s">
        <v>1010</v>
      </c>
      <c r="E5" s="31" t="s">
        <v>44</v>
      </c>
    </row>
    <row r="6" spans="1:5" ht="61.2" x14ac:dyDescent="0.3">
      <c r="A6" s="31">
        <v>5</v>
      </c>
      <c r="B6" s="31" t="s">
        <v>1009</v>
      </c>
      <c r="C6" s="31">
        <v>2026</v>
      </c>
      <c r="D6" s="31" t="s">
        <v>1008</v>
      </c>
      <c r="E6" s="31" t="s">
        <v>17</v>
      </c>
    </row>
    <row r="7" spans="1:5" ht="40.799999999999997" x14ac:dyDescent="0.3">
      <c r="A7" s="31">
        <v>6</v>
      </c>
      <c r="B7" s="31" t="s">
        <v>1006</v>
      </c>
      <c r="C7" s="31">
        <v>2026</v>
      </c>
      <c r="D7" s="31" t="s">
        <v>1005</v>
      </c>
      <c r="E7" s="31" t="s">
        <v>1007</v>
      </c>
    </row>
    <row r="8" spans="1:5" ht="81.599999999999994" x14ac:dyDescent="0.3">
      <c r="A8" s="31">
        <v>7</v>
      </c>
      <c r="B8" s="31" t="s">
        <v>1004</v>
      </c>
      <c r="C8" s="31">
        <v>2026</v>
      </c>
      <c r="D8" s="31" t="s">
        <v>1003</v>
      </c>
      <c r="E8" s="31" t="s">
        <v>32</v>
      </c>
    </row>
    <row r="9" spans="1:5" ht="51" x14ac:dyDescent="0.3">
      <c r="A9" s="31">
        <v>8</v>
      </c>
      <c r="B9" s="31" t="s">
        <v>1002</v>
      </c>
      <c r="C9" s="31">
        <v>2026</v>
      </c>
      <c r="D9" s="31" t="s">
        <v>1001</v>
      </c>
      <c r="E9" s="31" t="s">
        <v>38</v>
      </c>
    </row>
    <row r="10" spans="1:5" ht="153" x14ac:dyDescent="0.3">
      <c r="A10" s="31">
        <v>9</v>
      </c>
      <c r="B10" s="31" t="s">
        <v>999</v>
      </c>
      <c r="C10" s="31">
        <v>2026</v>
      </c>
      <c r="D10" s="31" t="s">
        <v>998</v>
      </c>
      <c r="E10" s="31" t="s">
        <v>1000</v>
      </c>
    </row>
    <row r="11" spans="1:5" ht="61.2" x14ac:dyDescent="0.3">
      <c r="A11" s="31">
        <v>10</v>
      </c>
      <c r="B11" s="31" t="s">
        <v>996</v>
      </c>
      <c r="C11" s="31">
        <v>2026</v>
      </c>
      <c r="D11" s="31" t="s">
        <v>995</v>
      </c>
      <c r="E11" s="31" t="s">
        <v>997</v>
      </c>
    </row>
    <row r="12" spans="1:5" ht="71.400000000000006" x14ac:dyDescent="0.3">
      <c r="A12" s="31">
        <v>11</v>
      </c>
      <c r="B12" s="31" t="s">
        <v>993</v>
      </c>
      <c r="C12" s="31">
        <v>2026</v>
      </c>
      <c r="D12" s="31" t="s">
        <v>992</v>
      </c>
      <c r="E12" s="31" t="s">
        <v>994</v>
      </c>
    </row>
    <row r="13" spans="1:5" ht="61.2" x14ac:dyDescent="0.3">
      <c r="A13" s="31">
        <v>12</v>
      </c>
      <c r="B13" s="31" t="s">
        <v>991</v>
      </c>
      <c r="C13" s="31">
        <v>2026</v>
      </c>
      <c r="D13" s="31" t="s">
        <v>990</v>
      </c>
      <c r="E13" s="31" t="s">
        <v>98</v>
      </c>
    </row>
    <row r="14" spans="1:5" ht="81.599999999999994" x14ac:dyDescent="0.3">
      <c r="A14" s="31">
        <v>13</v>
      </c>
      <c r="B14" s="31" t="s">
        <v>989</v>
      </c>
      <c r="C14" s="31">
        <v>2026</v>
      </c>
      <c r="D14" s="31" t="s">
        <v>54</v>
      </c>
      <c r="E14" s="31" t="s">
        <v>56</v>
      </c>
    </row>
    <row r="15" spans="1:5" ht="40.799999999999997" x14ac:dyDescent="0.3">
      <c r="A15" s="31">
        <v>14</v>
      </c>
      <c r="B15" s="31" t="s">
        <v>988</v>
      </c>
      <c r="C15" s="31">
        <v>2025</v>
      </c>
      <c r="D15" s="31" t="s">
        <v>987</v>
      </c>
      <c r="E15" s="31" t="s">
        <v>65</v>
      </c>
    </row>
    <row r="16" spans="1:5" ht="51" x14ac:dyDescent="0.3">
      <c r="A16" s="31">
        <v>15</v>
      </c>
      <c r="B16" s="31" t="s">
        <v>985</v>
      </c>
      <c r="C16" s="31">
        <v>2026</v>
      </c>
      <c r="D16" s="31" t="s">
        <v>984</v>
      </c>
      <c r="E16" s="31" t="s">
        <v>986</v>
      </c>
    </row>
    <row r="17" spans="1:5" ht="40.799999999999997" x14ac:dyDescent="0.3">
      <c r="A17" s="31">
        <v>16</v>
      </c>
      <c r="B17" s="31" t="s">
        <v>982</v>
      </c>
      <c r="C17" s="31">
        <v>2025</v>
      </c>
      <c r="D17" s="31" t="s">
        <v>981</v>
      </c>
      <c r="E17" s="31" t="s">
        <v>983</v>
      </c>
    </row>
    <row r="18" spans="1:5" ht="71.400000000000006" x14ac:dyDescent="0.3">
      <c r="A18" s="31">
        <v>17</v>
      </c>
      <c r="B18" s="31" t="s">
        <v>979</v>
      </c>
      <c r="C18" s="31">
        <v>2025</v>
      </c>
      <c r="D18" s="31" t="s">
        <v>978</v>
      </c>
      <c r="E18" s="31" t="s">
        <v>980</v>
      </c>
    </row>
    <row r="19" spans="1:5" ht="30.6" x14ac:dyDescent="0.3">
      <c r="A19" s="31">
        <v>18</v>
      </c>
      <c r="B19" s="31" t="s">
        <v>977</v>
      </c>
      <c r="C19" s="31">
        <v>2026</v>
      </c>
      <c r="D19" s="31" t="s">
        <v>976</v>
      </c>
      <c r="E19" s="31" t="s">
        <v>150</v>
      </c>
    </row>
    <row r="20" spans="1:5" ht="61.2" x14ac:dyDescent="0.3">
      <c r="A20" s="31">
        <v>19</v>
      </c>
      <c r="B20" s="31" t="s">
        <v>974</v>
      </c>
      <c r="C20" s="31">
        <v>2026</v>
      </c>
      <c r="D20" s="31" t="s">
        <v>973</v>
      </c>
      <c r="E20" s="31" t="s">
        <v>975</v>
      </c>
    </row>
    <row r="21" spans="1:5" ht="51" x14ac:dyDescent="0.3">
      <c r="A21" s="31">
        <v>20</v>
      </c>
      <c r="B21" s="31" t="s">
        <v>972</v>
      </c>
      <c r="C21" s="31">
        <v>2025</v>
      </c>
      <c r="D21" s="31" t="s">
        <v>971</v>
      </c>
      <c r="E21" s="31" t="s">
        <v>153</v>
      </c>
    </row>
    <row r="22" spans="1:5" ht="102" x14ac:dyDescent="0.3">
      <c r="A22" s="31">
        <v>21</v>
      </c>
      <c r="B22" s="31" t="s">
        <v>970</v>
      </c>
      <c r="C22" s="31">
        <v>2026</v>
      </c>
      <c r="D22" s="31" t="s">
        <v>969</v>
      </c>
      <c r="E22" s="31" t="s">
        <v>156</v>
      </c>
    </row>
    <row r="23" spans="1:5" ht="61.2" x14ac:dyDescent="0.3">
      <c r="A23" s="31">
        <v>22</v>
      </c>
      <c r="B23" s="31" t="s">
        <v>967</v>
      </c>
      <c r="C23" s="31">
        <v>2025</v>
      </c>
      <c r="D23" s="31" t="s">
        <v>966</v>
      </c>
      <c r="E23" s="31" t="s">
        <v>968</v>
      </c>
    </row>
    <row r="24" spans="1:5" ht="40.799999999999997" x14ac:dyDescent="0.3">
      <c r="A24" s="31">
        <v>23</v>
      </c>
      <c r="B24" s="31" t="s">
        <v>965</v>
      </c>
      <c r="C24" s="31">
        <v>2025</v>
      </c>
      <c r="D24" s="31" t="s">
        <v>964</v>
      </c>
      <c r="E24" s="31" t="s">
        <v>123</v>
      </c>
    </row>
    <row r="25" spans="1:5" ht="40.799999999999997" x14ac:dyDescent="0.3">
      <c r="A25" s="31">
        <v>24</v>
      </c>
      <c r="B25" s="31" t="s">
        <v>962</v>
      </c>
      <c r="C25" s="31">
        <v>2026</v>
      </c>
      <c r="D25" s="31" t="s">
        <v>961</v>
      </c>
      <c r="E25" s="31" t="s">
        <v>963</v>
      </c>
    </row>
    <row r="26" spans="1:5" ht="61.2" x14ac:dyDescent="0.3">
      <c r="A26" s="31">
        <v>25</v>
      </c>
      <c r="B26" s="31" t="s">
        <v>959</v>
      </c>
      <c r="C26" s="31">
        <v>2025</v>
      </c>
      <c r="D26" s="31" t="s">
        <v>958</v>
      </c>
      <c r="E26" s="31" t="s">
        <v>960</v>
      </c>
    </row>
    <row r="27" spans="1:5" ht="61.2" x14ac:dyDescent="0.3">
      <c r="A27" s="31">
        <v>26</v>
      </c>
      <c r="B27" s="31" t="s">
        <v>957</v>
      </c>
      <c r="C27" s="31">
        <v>2025</v>
      </c>
      <c r="D27" s="31" t="s">
        <v>956</v>
      </c>
      <c r="E27" s="31" t="s">
        <v>177</v>
      </c>
    </row>
    <row r="28" spans="1:5" ht="40.799999999999997" x14ac:dyDescent="0.3">
      <c r="A28" s="31">
        <v>27</v>
      </c>
      <c r="B28" s="31" t="s">
        <v>955</v>
      </c>
      <c r="C28" s="31">
        <v>2025</v>
      </c>
      <c r="D28" s="31" t="s">
        <v>954</v>
      </c>
      <c r="E28" s="31" t="s">
        <v>216</v>
      </c>
    </row>
    <row r="29" spans="1:5" ht="71.400000000000006" x14ac:dyDescent="0.3">
      <c r="A29" s="31">
        <v>28</v>
      </c>
      <c r="B29" s="31" t="s">
        <v>953</v>
      </c>
      <c r="C29" s="31">
        <v>2025</v>
      </c>
      <c r="D29" s="31" t="s">
        <v>952</v>
      </c>
      <c r="E29" s="31" t="s">
        <v>195</v>
      </c>
    </row>
    <row r="30" spans="1:5" ht="91.8" x14ac:dyDescent="0.3">
      <c r="A30" s="31">
        <v>29</v>
      </c>
      <c r="B30" s="31" t="s">
        <v>951</v>
      </c>
      <c r="C30" s="31">
        <v>2025</v>
      </c>
      <c r="D30" s="31" t="s">
        <v>950</v>
      </c>
      <c r="E30" s="31" t="s">
        <v>234</v>
      </c>
    </row>
    <row r="31" spans="1:5" ht="51" x14ac:dyDescent="0.3">
      <c r="A31" s="31">
        <v>30</v>
      </c>
      <c r="B31" s="31" t="s">
        <v>948</v>
      </c>
      <c r="C31" s="31">
        <v>2025</v>
      </c>
      <c r="D31" s="31" t="s">
        <v>947</v>
      </c>
      <c r="E31" s="31" t="s">
        <v>949</v>
      </c>
    </row>
    <row r="32" spans="1:5" ht="51" x14ac:dyDescent="0.3">
      <c r="A32" s="31">
        <v>31</v>
      </c>
      <c r="B32" s="31" t="s">
        <v>945</v>
      </c>
      <c r="C32" s="31">
        <v>2025</v>
      </c>
      <c r="D32" s="31" t="s">
        <v>944</v>
      </c>
      <c r="E32" s="31" t="s">
        <v>946</v>
      </c>
    </row>
    <row r="33" spans="1:5" ht="71.400000000000006" x14ac:dyDescent="0.3">
      <c r="A33" s="31">
        <v>32</v>
      </c>
      <c r="B33" s="31" t="s">
        <v>943</v>
      </c>
      <c r="C33" s="31">
        <v>2025</v>
      </c>
      <c r="D33" s="31" t="s">
        <v>942</v>
      </c>
      <c r="E33" s="31" t="s">
        <v>204</v>
      </c>
    </row>
    <row r="34" spans="1:5" ht="81.599999999999994" x14ac:dyDescent="0.3">
      <c r="A34" s="31">
        <v>33</v>
      </c>
      <c r="B34" s="31" t="s">
        <v>940</v>
      </c>
      <c r="C34" s="31">
        <v>2025</v>
      </c>
      <c r="D34" s="31" t="s">
        <v>939</v>
      </c>
      <c r="E34" s="31" t="s">
        <v>941</v>
      </c>
    </row>
    <row r="35" spans="1:5" ht="81.599999999999994" x14ac:dyDescent="0.3">
      <c r="A35" s="31">
        <v>34</v>
      </c>
      <c r="B35" s="31" t="s">
        <v>938</v>
      </c>
      <c r="C35" s="31">
        <v>2026</v>
      </c>
      <c r="D35" s="31" t="s">
        <v>937</v>
      </c>
      <c r="E35" s="31" t="s">
        <v>267</v>
      </c>
    </row>
    <row r="36" spans="1:5" ht="132.6" x14ac:dyDescent="0.3">
      <c r="A36" s="31">
        <v>35</v>
      </c>
      <c r="B36" s="31" t="s">
        <v>935</v>
      </c>
      <c r="C36" s="31">
        <v>2025</v>
      </c>
      <c r="D36" s="31" t="s">
        <v>934</v>
      </c>
      <c r="E36" s="31" t="s">
        <v>936</v>
      </c>
    </row>
    <row r="37" spans="1:5" ht="51" x14ac:dyDescent="0.3">
      <c r="A37" s="31">
        <v>36</v>
      </c>
      <c r="B37" s="31" t="s">
        <v>933</v>
      </c>
      <c r="C37" s="31">
        <v>2025</v>
      </c>
      <c r="D37" s="31" t="s">
        <v>932</v>
      </c>
      <c r="E37" s="31" t="s">
        <v>249</v>
      </c>
    </row>
    <row r="38" spans="1:5" ht="81.599999999999994" x14ac:dyDescent="0.3">
      <c r="A38" s="31">
        <v>37</v>
      </c>
      <c r="B38" s="31" t="s">
        <v>931</v>
      </c>
      <c r="C38" s="31">
        <v>2025</v>
      </c>
      <c r="D38" s="31" t="s">
        <v>930</v>
      </c>
      <c r="E38" s="31" t="s">
        <v>255</v>
      </c>
    </row>
    <row r="39" spans="1:5" ht="51" x14ac:dyDescent="0.3">
      <c r="A39" s="31">
        <v>38</v>
      </c>
      <c r="B39" s="31" t="s">
        <v>929</v>
      </c>
      <c r="C39" s="31">
        <v>2025</v>
      </c>
      <c r="D39" s="31" t="s">
        <v>928</v>
      </c>
      <c r="E39" s="31" t="s">
        <v>285</v>
      </c>
    </row>
    <row r="40" spans="1:5" ht="102" x14ac:dyDescent="0.3">
      <c r="A40" s="31">
        <v>39</v>
      </c>
      <c r="B40" s="31" t="s">
        <v>927</v>
      </c>
      <c r="C40" s="31">
        <v>2025</v>
      </c>
      <c r="D40" s="31" t="s">
        <v>217</v>
      </c>
      <c r="E40" s="31" t="s">
        <v>219</v>
      </c>
    </row>
    <row r="41" spans="1:5" ht="61.2" x14ac:dyDescent="0.3">
      <c r="A41" s="31">
        <v>40</v>
      </c>
      <c r="B41" s="31" t="s">
        <v>926</v>
      </c>
      <c r="C41" s="31">
        <v>2025</v>
      </c>
      <c r="D41" s="31" t="s">
        <v>925</v>
      </c>
      <c r="E41" s="31" t="s">
        <v>246</v>
      </c>
    </row>
    <row r="42" spans="1:5" ht="81.599999999999994" x14ac:dyDescent="0.3">
      <c r="A42" s="31">
        <v>41</v>
      </c>
      <c r="B42" s="31" t="s">
        <v>923</v>
      </c>
      <c r="C42" s="31">
        <v>2025</v>
      </c>
      <c r="D42" s="31" t="s">
        <v>922</v>
      </c>
      <c r="E42" s="31" t="s">
        <v>924</v>
      </c>
    </row>
    <row r="43" spans="1:5" ht="61.2" x14ac:dyDescent="0.3">
      <c r="A43" s="31">
        <v>42</v>
      </c>
      <c r="B43" s="31" t="s">
        <v>921</v>
      </c>
      <c r="C43" s="31">
        <v>2025</v>
      </c>
      <c r="D43" s="31" t="s">
        <v>920</v>
      </c>
      <c r="E43" s="31" t="s">
        <v>309</v>
      </c>
    </row>
    <row r="44" spans="1:5" ht="51" x14ac:dyDescent="0.3">
      <c r="A44" s="31">
        <v>43</v>
      </c>
      <c r="B44" s="31" t="s">
        <v>919</v>
      </c>
      <c r="C44" s="31">
        <v>2025</v>
      </c>
      <c r="D44" s="31" t="s">
        <v>918</v>
      </c>
      <c r="E44" s="31" t="s">
        <v>318</v>
      </c>
    </row>
    <row r="45" spans="1:5" ht="91.8" x14ac:dyDescent="0.3">
      <c r="A45" s="31">
        <v>44</v>
      </c>
      <c r="B45" s="31" t="s">
        <v>917</v>
      </c>
      <c r="C45" s="31">
        <v>2025</v>
      </c>
      <c r="D45" s="31" t="s">
        <v>916</v>
      </c>
      <c r="E45" s="31" t="s">
        <v>276</v>
      </c>
    </row>
    <row r="46" spans="1:5" ht="102" x14ac:dyDescent="0.3">
      <c r="A46" s="31">
        <v>45</v>
      </c>
      <c r="B46" s="31" t="s">
        <v>915</v>
      </c>
      <c r="C46" s="31">
        <v>2025</v>
      </c>
      <c r="D46" s="31" t="s">
        <v>914</v>
      </c>
      <c r="E46" s="31" t="s">
        <v>327</v>
      </c>
    </row>
    <row r="47" spans="1:5" ht="204" x14ac:dyDescent="0.3">
      <c r="A47" s="31">
        <v>46</v>
      </c>
      <c r="B47" s="31" t="s">
        <v>912</v>
      </c>
      <c r="C47" s="31">
        <v>2025</v>
      </c>
      <c r="D47" s="31" t="s">
        <v>911</v>
      </c>
      <c r="E47" s="31" t="s">
        <v>913</v>
      </c>
    </row>
    <row r="48" spans="1:5" ht="81.599999999999994" x14ac:dyDescent="0.3">
      <c r="A48" s="31">
        <v>47</v>
      </c>
      <c r="B48" s="31" t="s">
        <v>910</v>
      </c>
      <c r="C48" s="31">
        <v>2025</v>
      </c>
      <c r="D48" s="31" t="s">
        <v>909</v>
      </c>
      <c r="E48" s="31" t="s">
        <v>333</v>
      </c>
    </row>
    <row r="49" spans="1:5" ht="61.2" x14ac:dyDescent="0.3">
      <c r="A49" s="31">
        <v>48</v>
      </c>
      <c r="B49" s="31" t="s">
        <v>908</v>
      </c>
      <c r="C49" s="31">
        <v>2025</v>
      </c>
      <c r="D49" s="31" t="s">
        <v>907</v>
      </c>
      <c r="E49" s="31" t="s">
        <v>306</v>
      </c>
    </row>
    <row r="50" spans="1:5" ht="71.400000000000006" x14ac:dyDescent="0.3">
      <c r="A50" s="31">
        <v>49</v>
      </c>
      <c r="B50" s="31" t="s">
        <v>906</v>
      </c>
      <c r="C50" s="31">
        <v>2025</v>
      </c>
      <c r="D50" s="31" t="s">
        <v>905</v>
      </c>
      <c r="E50" s="31" t="s">
        <v>300</v>
      </c>
    </row>
    <row r="51" spans="1:5" ht="122.4" x14ac:dyDescent="0.3">
      <c r="A51" s="31">
        <v>50</v>
      </c>
      <c r="B51" s="31" t="s">
        <v>903</v>
      </c>
      <c r="C51" s="31">
        <v>2025</v>
      </c>
      <c r="D51" s="31" t="s">
        <v>902</v>
      </c>
      <c r="E51" s="31" t="s">
        <v>904</v>
      </c>
    </row>
    <row r="52" spans="1:5" ht="51" x14ac:dyDescent="0.3">
      <c r="A52" s="31">
        <v>51</v>
      </c>
      <c r="B52" s="31" t="s">
        <v>900</v>
      </c>
      <c r="C52" s="31">
        <v>2025</v>
      </c>
      <c r="D52" s="31" t="s">
        <v>899</v>
      </c>
      <c r="E52" s="31" t="s">
        <v>901</v>
      </c>
    </row>
    <row r="53" spans="1:5" ht="40.799999999999997" x14ac:dyDescent="0.3">
      <c r="A53" s="31">
        <v>52</v>
      </c>
      <c r="B53" s="31" t="s">
        <v>898</v>
      </c>
      <c r="C53" s="31">
        <v>2025</v>
      </c>
      <c r="D53" s="31" t="s">
        <v>897</v>
      </c>
      <c r="E53" s="31" t="s">
        <v>342</v>
      </c>
    </row>
    <row r="54" spans="1:5" ht="71.400000000000006" x14ac:dyDescent="0.3">
      <c r="A54" s="31">
        <v>53</v>
      </c>
      <c r="B54" s="31" t="s">
        <v>896</v>
      </c>
      <c r="C54" s="31">
        <v>2025</v>
      </c>
      <c r="D54" s="31" t="s">
        <v>895</v>
      </c>
      <c r="E54" s="31" t="s">
        <v>345</v>
      </c>
    </row>
    <row r="55" spans="1:5" ht="61.2" x14ac:dyDescent="0.3">
      <c r="A55" s="31">
        <v>54</v>
      </c>
      <c r="B55" s="31" t="s">
        <v>893</v>
      </c>
      <c r="C55" s="31">
        <v>2025</v>
      </c>
      <c r="D55" s="31" t="s">
        <v>892</v>
      </c>
      <c r="E55" s="31" t="s">
        <v>894</v>
      </c>
    </row>
    <row r="56" spans="1:5" ht="71.400000000000006" x14ac:dyDescent="0.3">
      <c r="A56" s="31">
        <v>55</v>
      </c>
      <c r="B56" s="31" t="s">
        <v>890</v>
      </c>
      <c r="C56" s="31">
        <v>2025</v>
      </c>
      <c r="D56" s="31" t="s">
        <v>889</v>
      </c>
      <c r="E56" s="31" t="s">
        <v>891</v>
      </c>
    </row>
    <row r="57" spans="1:5" ht="71.400000000000006" x14ac:dyDescent="0.3">
      <c r="A57" s="31">
        <v>56</v>
      </c>
      <c r="B57" s="31" t="s">
        <v>888</v>
      </c>
      <c r="C57" s="31">
        <v>2025</v>
      </c>
      <c r="D57" s="31" t="s">
        <v>887</v>
      </c>
      <c r="E57" s="31" t="s">
        <v>354</v>
      </c>
    </row>
    <row r="58" spans="1:5" ht="112.2" x14ac:dyDescent="0.3">
      <c r="A58" s="31">
        <v>57</v>
      </c>
      <c r="B58" s="31" t="s">
        <v>885</v>
      </c>
      <c r="C58" s="31">
        <v>2025</v>
      </c>
      <c r="D58" s="31" t="s">
        <v>884</v>
      </c>
      <c r="E58" s="31" t="s">
        <v>886</v>
      </c>
    </row>
    <row r="59" spans="1:5" ht="142.80000000000001" x14ac:dyDescent="0.3">
      <c r="A59" s="31">
        <v>58</v>
      </c>
      <c r="B59" s="31" t="s">
        <v>883</v>
      </c>
      <c r="C59" s="31">
        <v>2025</v>
      </c>
      <c r="D59" s="31" t="s">
        <v>376</v>
      </c>
      <c r="E59" s="31" t="s">
        <v>378</v>
      </c>
    </row>
    <row r="60" spans="1:5" ht="163.19999999999999" x14ac:dyDescent="0.3">
      <c r="A60" s="31">
        <v>59</v>
      </c>
      <c r="B60" s="31" t="s">
        <v>882</v>
      </c>
      <c r="C60" s="31">
        <v>2025</v>
      </c>
      <c r="D60" s="31" t="s">
        <v>394</v>
      </c>
      <c r="E60" s="31" t="s">
        <v>396</v>
      </c>
    </row>
    <row r="61" spans="1:5" ht="51" x14ac:dyDescent="0.3">
      <c r="A61" s="31">
        <v>60</v>
      </c>
      <c r="B61" s="31" t="s">
        <v>880</v>
      </c>
      <c r="C61" s="31">
        <v>2025</v>
      </c>
      <c r="D61" s="31" t="s">
        <v>879</v>
      </c>
      <c r="E61" s="31" t="s">
        <v>881</v>
      </c>
    </row>
    <row r="62" spans="1:5" ht="71.400000000000006" x14ac:dyDescent="0.3">
      <c r="A62" s="31">
        <v>61</v>
      </c>
      <c r="B62" s="31" t="s">
        <v>877</v>
      </c>
      <c r="C62" s="31">
        <v>2025</v>
      </c>
      <c r="D62" s="31" t="s">
        <v>343</v>
      </c>
      <c r="E62" s="31" t="s">
        <v>878</v>
      </c>
    </row>
    <row r="63" spans="1:5" ht="61.2" x14ac:dyDescent="0.3">
      <c r="A63" s="31">
        <v>62</v>
      </c>
      <c r="B63" s="31" t="s">
        <v>875</v>
      </c>
      <c r="C63" s="31">
        <v>2025</v>
      </c>
      <c r="D63" s="31" t="s">
        <v>874</v>
      </c>
      <c r="E63" s="31" t="s">
        <v>876</v>
      </c>
    </row>
    <row r="64" spans="1:5" ht="61.2" x14ac:dyDescent="0.3">
      <c r="A64" s="31">
        <v>63</v>
      </c>
      <c r="B64" s="31" t="s">
        <v>873</v>
      </c>
      <c r="C64" s="31">
        <v>2025</v>
      </c>
      <c r="D64" s="31" t="s">
        <v>872</v>
      </c>
      <c r="E64" s="31" t="s">
        <v>381</v>
      </c>
    </row>
    <row r="65" spans="1:5" ht="51" x14ac:dyDescent="0.3">
      <c r="A65" s="31">
        <v>64</v>
      </c>
      <c r="B65" s="31" t="s">
        <v>871</v>
      </c>
      <c r="C65" s="31">
        <v>2025</v>
      </c>
      <c r="D65" s="31" t="s">
        <v>870</v>
      </c>
      <c r="E65" s="31" t="s">
        <v>441</v>
      </c>
    </row>
    <row r="66" spans="1:5" ht="122.4" x14ac:dyDescent="0.3">
      <c r="A66" s="31">
        <v>65</v>
      </c>
      <c r="B66" s="31" t="s">
        <v>869</v>
      </c>
      <c r="C66" s="31">
        <v>2025</v>
      </c>
      <c r="D66" s="31" t="s">
        <v>868</v>
      </c>
      <c r="E66" s="31" t="s">
        <v>447</v>
      </c>
    </row>
    <row r="67" spans="1:5" ht="132.6" x14ac:dyDescent="0.3">
      <c r="A67" s="31">
        <v>66</v>
      </c>
      <c r="B67" s="31" t="s">
        <v>867</v>
      </c>
      <c r="C67" s="31">
        <v>2025</v>
      </c>
      <c r="D67" s="31" t="s">
        <v>866</v>
      </c>
      <c r="E67" s="31" t="s">
        <v>456</v>
      </c>
    </row>
    <row r="68" spans="1:5" ht="132.6" x14ac:dyDescent="0.3">
      <c r="A68" s="31">
        <v>67</v>
      </c>
      <c r="B68" s="31" t="s">
        <v>865</v>
      </c>
      <c r="C68" s="31">
        <v>2025</v>
      </c>
      <c r="D68" s="31" t="s">
        <v>864</v>
      </c>
      <c r="E68" s="31" t="s">
        <v>432</v>
      </c>
    </row>
    <row r="69" spans="1:5" ht="51" x14ac:dyDescent="0.3">
      <c r="A69" s="31">
        <v>68</v>
      </c>
      <c r="B69" s="31" t="s">
        <v>863</v>
      </c>
      <c r="C69" s="31">
        <v>2025</v>
      </c>
      <c r="D69" s="31" t="s">
        <v>862</v>
      </c>
      <c r="E69" s="31" t="s">
        <v>450</v>
      </c>
    </row>
    <row r="70" spans="1:5" ht="153" x14ac:dyDescent="0.3">
      <c r="A70" s="31">
        <v>69</v>
      </c>
      <c r="B70" s="31" t="s">
        <v>860</v>
      </c>
      <c r="C70" s="31">
        <v>2025</v>
      </c>
      <c r="D70" s="31" t="s">
        <v>859</v>
      </c>
      <c r="E70" s="31" t="s">
        <v>861</v>
      </c>
    </row>
    <row r="71" spans="1:5" ht="71.400000000000006" x14ac:dyDescent="0.3">
      <c r="A71" s="31">
        <v>70</v>
      </c>
      <c r="B71" s="31" t="s">
        <v>857</v>
      </c>
      <c r="C71" s="31">
        <v>2025</v>
      </c>
      <c r="D71" s="31" t="s">
        <v>856</v>
      </c>
      <c r="E71" s="31" t="s">
        <v>858</v>
      </c>
    </row>
    <row r="72" spans="1:5" ht="51" x14ac:dyDescent="0.3">
      <c r="A72" s="31">
        <v>71</v>
      </c>
      <c r="B72" s="31" t="s">
        <v>855</v>
      </c>
      <c r="C72" s="31">
        <v>2025</v>
      </c>
      <c r="D72" s="31" t="s">
        <v>854</v>
      </c>
      <c r="E72" s="31" t="s">
        <v>483</v>
      </c>
    </row>
    <row r="73" spans="1:5" ht="122.4" x14ac:dyDescent="0.3">
      <c r="A73" s="31">
        <v>72</v>
      </c>
      <c r="B73" s="31" t="s">
        <v>853</v>
      </c>
      <c r="C73" s="31">
        <v>2025</v>
      </c>
      <c r="D73" s="31" t="s">
        <v>852</v>
      </c>
      <c r="E73" s="31" t="s">
        <v>486</v>
      </c>
    </row>
    <row r="74" spans="1:5" ht="81.599999999999994" x14ac:dyDescent="0.3">
      <c r="A74" s="31">
        <v>73</v>
      </c>
      <c r="B74" s="31" t="s">
        <v>851</v>
      </c>
      <c r="C74" s="31">
        <v>2025</v>
      </c>
      <c r="D74" s="31" t="s">
        <v>850</v>
      </c>
      <c r="E74" s="31" t="s">
        <v>497</v>
      </c>
    </row>
    <row r="75" spans="1:5" ht="61.2" x14ac:dyDescent="0.3">
      <c r="A75" s="31">
        <v>74</v>
      </c>
      <c r="B75" s="31" t="s">
        <v>848</v>
      </c>
      <c r="C75" s="31">
        <v>2025</v>
      </c>
      <c r="D75" s="31" t="s">
        <v>847</v>
      </c>
      <c r="E75" s="31" t="s">
        <v>849</v>
      </c>
    </row>
    <row r="76" spans="1:5" ht="91.8" x14ac:dyDescent="0.3">
      <c r="A76" s="31">
        <v>75</v>
      </c>
      <c r="B76" s="31" t="s">
        <v>846</v>
      </c>
      <c r="C76" s="31">
        <v>2025</v>
      </c>
      <c r="D76" s="31" t="s">
        <v>845</v>
      </c>
      <c r="E76" s="31" t="s">
        <v>474</v>
      </c>
    </row>
    <row r="77" spans="1:5" ht="61.2" x14ac:dyDescent="0.3">
      <c r="A77" s="31">
        <v>76</v>
      </c>
      <c r="B77" s="31" t="s">
        <v>843</v>
      </c>
      <c r="C77" s="31">
        <v>2025</v>
      </c>
      <c r="D77" s="31" t="s">
        <v>842</v>
      </c>
      <c r="E77" s="31" t="s">
        <v>844</v>
      </c>
    </row>
    <row r="78" spans="1:5" ht="81.599999999999994" x14ac:dyDescent="0.3">
      <c r="A78" s="31">
        <v>77</v>
      </c>
      <c r="B78" s="31" t="s">
        <v>841</v>
      </c>
      <c r="C78" s="31">
        <v>2025</v>
      </c>
      <c r="D78" s="31" t="s">
        <v>840</v>
      </c>
      <c r="E78" s="31" t="s">
        <v>503</v>
      </c>
    </row>
    <row r="79" spans="1:5" ht="30.6" x14ac:dyDescent="0.3">
      <c r="A79" s="31">
        <v>78</v>
      </c>
      <c r="B79" s="31" t="s">
        <v>839</v>
      </c>
      <c r="C79" s="31">
        <v>2025</v>
      </c>
      <c r="D79" s="31" t="s">
        <v>838</v>
      </c>
      <c r="E79" s="31" t="s">
        <v>506</v>
      </c>
    </row>
    <row r="80" spans="1:5" ht="61.2" x14ac:dyDescent="0.3">
      <c r="A80" s="31">
        <v>79</v>
      </c>
      <c r="B80" s="31" t="s">
        <v>836</v>
      </c>
      <c r="C80" s="31">
        <v>2025</v>
      </c>
      <c r="D80" s="31" t="s">
        <v>835</v>
      </c>
      <c r="E80" s="31" t="s">
        <v>837</v>
      </c>
    </row>
    <row r="81" spans="1:5" ht="71.400000000000006" x14ac:dyDescent="0.3">
      <c r="A81" s="31">
        <v>80</v>
      </c>
      <c r="B81" s="31" t="s">
        <v>834</v>
      </c>
      <c r="C81" s="31">
        <v>2025</v>
      </c>
      <c r="D81" s="31" t="s">
        <v>833</v>
      </c>
      <c r="E81" s="31" t="s">
        <v>515</v>
      </c>
    </row>
    <row r="82" spans="1:5" ht="30.6" x14ac:dyDescent="0.3">
      <c r="A82" s="31">
        <v>81</v>
      </c>
      <c r="B82" s="31" t="s">
        <v>832</v>
      </c>
      <c r="C82" s="31">
        <v>2025</v>
      </c>
      <c r="D82" s="31" t="s">
        <v>831</v>
      </c>
      <c r="E82" s="31" t="s">
        <v>524</v>
      </c>
    </row>
    <row r="83" spans="1:5" ht="51" x14ac:dyDescent="0.3">
      <c r="A83" s="31">
        <v>82</v>
      </c>
      <c r="B83" s="31" t="s">
        <v>830</v>
      </c>
      <c r="C83" s="31">
        <v>2025</v>
      </c>
      <c r="D83" s="31" t="s">
        <v>829</v>
      </c>
      <c r="E83" s="31" t="s">
        <v>548</v>
      </c>
    </row>
    <row r="84" spans="1:5" ht="153" x14ac:dyDescent="0.3">
      <c r="A84" s="31">
        <v>83</v>
      </c>
      <c r="B84" s="31" t="s">
        <v>828</v>
      </c>
      <c r="C84" s="31">
        <v>2025</v>
      </c>
      <c r="D84" s="31" t="s">
        <v>827</v>
      </c>
      <c r="E84" s="31" t="s">
        <v>746</v>
      </c>
    </row>
    <row r="85" spans="1:5" ht="112.2" x14ac:dyDescent="0.3">
      <c r="A85" s="31">
        <v>84</v>
      </c>
      <c r="B85" s="31" t="s">
        <v>825</v>
      </c>
      <c r="C85" s="31">
        <v>2025</v>
      </c>
      <c r="D85" s="31" t="s">
        <v>824</v>
      </c>
      <c r="E85" s="31" t="s">
        <v>826</v>
      </c>
    </row>
    <row r="86" spans="1:5" ht="61.2" x14ac:dyDescent="0.3">
      <c r="A86" s="31">
        <v>85</v>
      </c>
      <c r="B86" s="31" t="s">
        <v>822</v>
      </c>
      <c r="C86" s="31">
        <v>2025</v>
      </c>
      <c r="D86" s="31" t="s">
        <v>821</v>
      </c>
      <c r="E86" s="31" t="s">
        <v>823</v>
      </c>
    </row>
    <row r="87" spans="1:5" ht="40.799999999999997" x14ac:dyDescent="0.3">
      <c r="A87" s="31">
        <v>86</v>
      </c>
      <c r="B87" s="31" t="s">
        <v>820</v>
      </c>
      <c r="C87" s="31">
        <v>2025</v>
      </c>
      <c r="D87" s="31" t="s">
        <v>819</v>
      </c>
      <c r="E87" s="31" t="s">
        <v>530</v>
      </c>
    </row>
    <row r="88" spans="1:5" ht="51" x14ac:dyDescent="0.3">
      <c r="A88" s="31">
        <v>87</v>
      </c>
      <c r="B88" s="31" t="s">
        <v>818</v>
      </c>
      <c r="C88" s="31">
        <v>2025</v>
      </c>
      <c r="D88" s="31" t="s">
        <v>817</v>
      </c>
      <c r="E88" s="31" t="s">
        <v>569</v>
      </c>
    </row>
    <row r="89" spans="1:5" ht="61.2" x14ac:dyDescent="0.3">
      <c r="A89" s="31">
        <v>88</v>
      </c>
      <c r="B89" s="31" t="s">
        <v>815</v>
      </c>
      <c r="C89" s="31">
        <v>2025</v>
      </c>
      <c r="D89" s="31" t="s">
        <v>814</v>
      </c>
      <c r="E89" s="31" t="s">
        <v>816</v>
      </c>
    </row>
    <row r="90" spans="1:5" ht="51" x14ac:dyDescent="0.3">
      <c r="A90" s="31">
        <v>89</v>
      </c>
      <c r="B90" s="31" t="s">
        <v>813</v>
      </c>
      <c r="C90" s="31">
        <v>2025</v>
      </c>
      <c r="D90" s="31" t="s">
        <v>812</v>
      </c>
      <c r="E90" s="31" t="s">
        <v>581</v>
      </c>
    </row>
    <row r="91" spans="1:5" ht="91.8" x14ac:dyDescent="0.3">
      <c r="A91" s="31">
        <v>90</v>
      </c>
      <c r="B91" s="31" t="s">
        <v>811</v>
      </c>
      <c r="C91" s="31">
        <v>2025</v>
      </c>
      <c r="D91" s="31" t="s">
        <v>810</v>
      </c>
      <c r="E91" s="31" t="s">
        <v>560</v>
      </c>
    </row>
    <row r="92" spans="1:5" ht="51" x14ac:dyDescent="0.3">
      <c r="A92" s="31">
        <v>91</v>
      </c>
      <c r="B92" s="31" t="s">
        <v>808</v>
      </c>
      <c r="C92" s="31">
        <v>2025</v>
      </c>
      <c r="D92" s="31" t="s">
        <v>807</v>
      </c>
      <c r="E92" s="31" t="s">
        <v>809</v>
      </c>
    </row>
    <row r="93" spans="1:5" ht="61.2" x14ac:dyDescent="0.3">
      <c r="A93" s="31">
        <v>92</v>
      </c>
      <c r="B93" s="31" t="s">
        <v>805</v>
      </c>
      <c r="C93" s="31">
        <v>2025</v>
      </c>
      <c r="D93" s="31" t="s">
        <v>804</v>
      </c>
      <c r="E93" s="31" t="s">
        <v>806</v>
      </c>
    </row>
    <row r="94" spans="1:5" ht="153" x14ac:dyDescent="0.3">
      <c r="A94" s="31">
        <v>93</v>
      </c>
      <c r="B94" s="31" t="s">
        <v>802</v>
      </c>
      <c r="C94" s="31">
        <v>2025</v>
      </c>
      <c r="D94" s="31" t="s">
        <v>801</v>
      </c>
      <c r="E94" s="31" t="s">
        <v>803</v>
      </c>
    </row>
    <row r="95" spans="1:5" ht="61.2" x14ac:dyDescent="0.3">
      <c r="A95" s="31">
        <v>94</v>
      </c>
      <c r="B95" s="31" t="s">
        <v>800</v>
      </c>
      <c r="C95" s="31">
        <v>2025</v>
      </c>
      <c r="D95" s="31" t="s">
        <v>799</v>
      </c>
      <c r="E95" s="31" t="s">
        <v>602</v>
      </c>
    </row>
    <row r="96" spans="1:5" ht="91.8" x14ac:dyDescent="0.3">
      <c r="A96" s="31">
        <v>95</v>
      </c>
      <c r="B96" s="31" t="s">
        <v>798</v>
      </c>
      <c r="C96" s="31">
        <v>2025</v>
      </c>
      <c r="D96" s="31" t="s">
        <v>797</v>
      </c>
      <c r="E96" s="31" t="s">
        <v>611</v>
      </c>
    </row>
    <row r="97" spans="1:6" ht="71.400000000000006" x14ac:dyDescent="0.3">
      <c r="A97" s="31">
        <v>96</v>
      </c>
      <c r="B97" s="31" t="s">
        <v>796</v>
      </c>
      <c r="C97" s="31">
        <v>2025</v>
      </c>
      <c r="D97" s="31" t="s">
        <v>795</v>
      </c>
      <c r="E97" s="31" t="s">
        <v>617</v>
      </c>
    </row>
    <row r="98" spans="1:6" ht="81.599999999999994" x14ac:dyDescent="0.3">
      <c r="A98" s="31">
        <v>97</v>
      </c>
      <c r="B98" s="31" t="s">
        <v>794</v>
      </c>
      <c r="C98" s="31">
        <v>2025</v>
      </c>
      <c r="D98" s="31" t="s">
        <v>793</v>
      </c>
      <c r="E98" s="31" t="s">
        <v>620</v>
      </c>
    </row>
    <row r="99" spans="1:6" ht="81.599999999999994" x14ac:dyDescent="0.3">
      <c r="A99" s="31">
        <v>98</v>
      </c>
      <c r="B99" s="31" t="s">
        <v>791</v>
      </c>
      <c r="C99" s="31">
        <v>2025</v>
      </c>
      <c r="D99" s="31" t="s">
        <v>790</v>
      </c>
      <c r="E99" s="31" t="s">
        <v>792</v>
      </c>
    </row>
    <row r="100" spans="1:6" ht="61.2" x14ac:dyDescent="0.3">
      <c r="A100" s="31">
        <v>99</v>
      </c>
      <c r="B100" s="31" t="s">
        <v>789</v>
      </c>
      <c r="C100" s="31">
        <v>2025</v>
      </c>
      <c r="D100" s="31" t="s">
        <v>788</v>
      </c>
      <c r="E100" s="31" t="s">
        <v>644</v>
      </c>
    </row>
    <row r="101" spans="1:6" ht="132.6" x14ac:dyDescent="0.3">
      <c r="A101" s="31">
        <v>100</v>
      </c>
      <c r="B101" s="31" t="s">
        <v>786</v>
      </c>
      <c r="C101" s="31">
        <v>2025</v>
      </c>
      <c r="D101" s="31" t="s">
        <v>785</v>
      </c>
      <c r="E101" s="31" t="s">
        <v>787</v>
      </c>
    </row>
    <row r="102" spans="1:6" ht="51" x14ac:dyDescent="0.3">
      <c r="A102" s="31">
        <v>101</v>
      </c>
      <c r="B102" s="31" t="s">
        <v>784</v>
      </c>
      <c r="C102" s="31">
        <v>2025</v>
      </c>
      <c r="D102" s="31" t="s">
        <v>783</v>
      </c>
      <c r="E102" s="31" t="s">
        <v>713</v>
      </c>
    </row>
    <row r="103" spans="1:6" ht="51" x14ac:dyDescent="0.3">
      <c r="A103" s="31">
        <v>102</v>
      </c>
      <c r="B103" s="31" t="s">
        <v>782</v>
      </c>
      <c r="C103" s="31">
        <v>2025</v>
      </c>
      <c r="D103" s="31" t="s">
        <v>781</v>
      </c>
      <c r="E103" s="31" t="s">
        <v>650</v>
      </c>
    </row>
    <row r="104" spans="1:6" ht="51" x14ac:dyDescent="0.3">
      <c r="A104" s="31">
        <v>103</v>
      </c>
      <c r="B104" s="31" t="s">
        <v>779</v>
      </c>
      <c r="C104" s="31">
        <v>2025</v>
      </c>
      <c r="D104" s="31" t="s">
        <v>778</v>
      </c>
      <c r="E104" s="31" t="s">
        <v>780</v>
      </c>
    </row>
    <row r="105" spans="1:6" ht="40.799999999999997" x14ac:dyDescent="0.3">
      <c r="A105" s="31">
        <v>104</v>
      </c>
      <c r="B105" s="31" t="s">
        <v>777</v>
      </c>
      <c r="C105" s="31">
        <v>2025</v>
      </c>
      <c r="D105" s="31" t="s">
        <v>684</v>
      </c>
      <c r="E105" s="31" t="s">
        <v>686</v>
      </c>
    </row>
    <row r="106" spans="1:6" ht="102" x14ac:dyDescent="0.3">
      <c r="A106" s="31">
        <v>105</v>
      </c>
      <c r="B106" s="31" t="s">
        <v>775</v>
      </c>
      <c r="C106" s="31">
        <v>2025</v>
      </c>
      <c r="D106" s="31" t="s">
        <v>774</v>
      </c>
      <c r="E106" s="31" t="s">
        <v>776</v>
      </c>
    </row>
    <row r="107" spans="1:6" x14ac:dyDescent="0.3">
      <c r="A107" s="31"/>
      <c r="B107" s="31"/>
      <c r="C107" s="31"/>
      <c r="D107" s="31"/>
      <c r="E107" s="31"/>
    </row>
    <row r="108" spans="1:6" ht="14.4" x14ac:dyDescent="0.3">
      <c r="A108" s="31"/>
      <c r="B108" s="31"/>
      <c r="C108" s="31"/>
      <c r="D108" s="31"/>
      <c r="E108" s="31"/>
      <c r="F108" s="1"/>
    </row>
    <row r="109" spans="1:6" ht="14.4" x14ac:dyDescent="0.3">
      <c r="A109" s="31"/>
      <c r="B109" s="31"/>
      <c r="C109" s="31"/>
      <c r="D109" s="31"/>
      <c r="E109" s="31"/>
      <c r="F109" s="1"/>
    </row>
    <row r="110" spans="1:6" ht="14.4" x14ac:dyDescent="0.3">
      <c r="A110" s="31"/>
      <c r="B110" s="31"/>
      <c r="C110" s="31"/>
      <c r="D110" s="31"/>
      <c r="E110" s="31"/>
      <c r="F110" s="1"/>
    </row>
    <row r="111" spans="1:6" ht="14.4" x14ac:dyDescent="0.3">
      <c r="A111" s="31"/>
      <c r="B111" s="31"/>
      <c r="C111" s="31"/>
      <c r="D111" s="31"/>
      <c r="E111" s="31"/>
      <c r="F111" s="1"/>
    </row>
    <row r="112" spans="1:6" ht="14.4" x14ac:dyDescent="0.3">
      <c r="A112" s="31"/>
      <c r="B112" s="31"/>
      <c r="C112" s="31"/>
      <c r="D112" s="31"/>
      <c r="E112" s="31"/>
      <c r="F112" s="1"/>
    </row>
    <row r="113" spans="1:6" ht="14.4" x14ac:dyDescent="0.3">
      <c r="A113" s="31"/>
      <c r="B113" s="31"/>
      <c r="C113" s="31"/>
      <c r="D113" s="31"/>
      <c r="E113" s="31"/>
      <c r="F113" s="1"/>
    </row>
    <row r="114" spans="1:6" ht="14.4" x14ac:dyDescent="0.3">
      <c r="A114" s="31"/>
      <c r="B114" s="31"/>
      <c r="C114" s="31"/>
      <c r="D114" s="31"/>
      <c r="E114" s="31"/>
      <c r="F114" s="1"/>
    </row>
    <row r="115" spans="1:6" ht="14.4" x14ac:dyDescent="0.3">
      <c r="A115" s="31"/>
      <c r="B115" s="31"/>
      <c r="C115" s="31"/>
      <c r="D115" s="31"/>
      <c r="E115" s="31"/>
      <c r="F115" s="1"/>
    </row>
    <row r="116" spans="1:6" ht="14.4" x14ac:dyDescent="0.3">
      <c r="A116" s="31"/>
      <c r="B116" s="31"/>
      <c r="C116" s="31"/>
      <c r="D116" s="31"/>
      <c r="E116" s="31"/>
      <c r="F116" s="1"/>
    </row>
    <row r="117" spans="1:6" ht="14.4" x14ac:dyDescent="0.3">
      <c r="A117" s="31"/>
      <c r="B117" s="31"/>
      <c r="C117" s="31"/>
      <c r="D117" s="31"/>
      <c r="E117" s="31"/>
      <c r="F117" s="1"/>
    </row>
    <row r="118" spans="1:6" ht="14.4" x14ac:dyDescent="0.3">
      <c r="A118" s="31"/>
      <c r="B118" s="31"/>
      <c r="C118" s="31"/>
      <c r="D118" s="31"/>
      <c r="E118" s="31"/>
      <c r="F118" s="1"/>
    </row>
    <row r="119" spans="1:6" ht="14.4" x14ac:dyDescent="0.3">
      <c r="A119" s="31"/>
      <c r="B119" s="31"/>
      <c r="C119" s="31"/>
      <c r="D119" s="31"/>
      <c r="E119" s="31"/>
      <c r="F119" s="1"/>
    </row>
    <row r="120" spans="1:6" ht="14.4" x14ac:dyDescent="0.3">
      <c r="A120" s="31"/>
      <c r="B120" s="31"/>
      <c r="C120" s="31"/>
      <c r="D120" s="31"/>
      <c r="E120" s="31"/>
      <c r="F120" s="1"/>
    </row>
    <row r="121" spans="1:6" ht="14.4" x14ac:dyDescent="0.3">
      <c r="A121" s="31"/>
      <c r="B121" s="31"/>
      <c r="C121" s="31"/>
      <c r="D121" s="31"/>
      <c r="E121" s="31"/>
      <c r="F121" s="1"/>
    </row>
    <row r="122" spans="1:6" ht="14.4" x14ac:dyDescent="0.3">
      <c r="A122" s="31"/>
      <c r="B122" s="31"/>
      <c r="C122" s="31"/>
      <c r="D122" s="31"/>
      <c r="E122" s="31"/>
      <c r="F122" s="1"/>
    </row>
    <row r="123" spans="1:6" ht="14.4" x14ac:dyDescent="0.3">
      <c r="A123" s="31"/>
      <c r="B123" s="31"/>
      <c r="C123" s="31"/>
      <c r="D123" s="31"/>
      <c r="E123" s="31"/>
      <c r="F123" s="1"/>
    </row>
    <row r="124" spans="1:6" ht="14.4" x14ac:dyDescent="0.3">
      <c r="A124" s="31"/>
      <c r="B124" s="31"/>
      <c r="C124" s="31"/>
      <c r="D124" s="31"/>
      <c r="E124" s="31"/>
      <c r="F124" s="1"/>
    </row>
    <row r="125" spans="1:6" ht="14.4" x14ac:dyDescent="0.3">
      <c r="A125" s="31"/>
      <c r="B125" s="31"/>
      <c r="C125" s="31"/>
      <c r="D125" s="31"/>
      <c r="E125" s="31"/>
      <c r="F125" s="1"/>
    </row>
    <row r="126" spans="1:6" ht="14.4" x14ac:dyDescent="0.3">
      <c r="A126" s="31"/>
      <c r="B126" s="31"/>
      <c r="C126" s="31"/>
      <c r="D126" s="31"/>
      <c r="E126" s="31"/>
      <c r="F126" s="1"/>
    </row>
    <row r="127" spans="1:6" ht="14.4" x14ac:dyDescent="0.3">
      <c r="A127" s="31"/>
      <c r="B127" s="31"/>
      <c r="C127" s="31"/>
      <c r="D127" s="31"/>
      <c r="E127" s="31"/>
      <c r="F127" s="1"/>
    </row>
    <row r="128" spans="1:6" ht="14.4" x14ac:dyDescent="0.3">
      <c r="A128" s="31"/>
      <c r="B128" s="31"/>
      <c r="C128" s="31"/>
      <c r="D128" s="31"/>
      <c r="E128" s="31"/>
      <c r="F128" s="1"/>
    </row>
    <row r="129" spans="1:6" ht="14.4" x14ac:dyDescent="0.3">
      <c r="A129" s="31"/>
      <c r="B129" s="31"/>
      <c r="C129" s="31"/>
      <c r="D129" s="31"/>
      <c r="E129" s="31"/>
      <c r="F129" s="1"/>
    </row>
    <row r="130" spans="1:6" ht="14.4" x14ac:dyDescent="0.3">
      <c r="A130" s="31"/>
      <c r="B130" s="31"/>
      <c r="C130" s="31"/>
      <c r="D130" s="31"/>
      <c r="E130" s="31"/>
      <c r="F130" s="1"/>
    </row>
    <row r="131" spans="1:6" ht="14.4" x14ac:dyDescent="0.3">
      <c r="A131" s="31"/>
      <c r="B131" s="31"/>
      <c r="C131" s="31"/>
      <c r="D131" s="31"/>
      <c r="E131" s="31"/>
      <c r="F131" s="1"/>
    </row>
    <row r="132" spans="1:6" ht="14.4" x14ac:dyDescent="0.3">
      <c r="A132" s="31"/>
      <c r="B132" s="31"/>
      <c r="C132" s="31"/>
      <c r="D132" s="31"/>
      <c r="E132" s="31"/>
      <c r="F132" s="1"/>
    </row>
    <row r="133" spans="1:6" ht="14.4" x14ac:dyDescent="0.3">
      <c r="A133" s="31"/>
      <c r="B133" s="31"/>
      <c r="C133" s="31"/>
      <c r="D133" s="31"/>
      <c r="E133" s="31"/>
      <c r="F133" s="1"/>
    </row>
    <row r="134" spans="1:6" ht="14.4" x14ac:dyDescent="0.3">
      <c r="A134" s="31"/>
      <c r="B134" s="31"/>
      <c r="C134" s="31"/>
      <c r="D134" s="31"/>
      <c r="E134" s="31"/>
      <c r="F134" s="1"/>
    </row>
    <row r="135" spans="1:6" ht="14.4" x14ac:dyDescent="0.3">
      <c r="A135" s="31"/>
      <c r="B135" s="31"/>
      <c r="C135" s="31"/>
      <c r="D135" s="31"/>
      <c r="E135" s="31"/>
      <c r="F135" s="1"/>
    </row>
    <row r="136" spans="1:6" ht="14.4" x14ac:dyDescent="0.3">
      <c r="A136" s="31"/>
      <c r="B136" s="31"/>
      <c r="C136" s="31"/>
      <c r="D136" s="31"/>
      <c r="E136" s="31"/>
      <c r="F136" s="1"/>
    </row>
    <row r="137" spans="1:6" ht="14.4" x14ac:dyDescent="0.3">
      <c r="A137" s="31"/>
      <c r="B137" s="31"/>
      <c r="C137" s="31"/>
      <c r="D137" s="31"/>
      <c r="E137" s="31"/>
      <c r="F137" s="1"/>
    </row>
    <row r="138" spans="1:6" ht="14.4" x14ac:dyDescent="0.3">
      <c r="A138" s="31"/>
      <c r="B138" s="31"/>
      <c r="C138" s="31"/>
      <c r="D138" s="31"/>
      <c r="E138" s="31"/>
      <c r="F138" s="1"/>
    </row>
    <row r="139" spans="1:6" ht="14.4" x14ac:dyDescent="0.3">
      <c r="A139" s="31"/>
      <c r="B139" s="31"/>
      <c r="C139" s="31"/>
      <c r="D139" s="31"/>
      <c r="E139" s="31"/>
      <c r="F139" s="1"/>
    </row>
    <row r="140" spans="1:6" ht="14.4" x14ac:dyDescent="0.3">
      <c r="A140" s="31"/>
      <c r="B140" s="31"/>
      <c r="C140" s="31"/>
      <c r="D140" s="31"/>
      <c r="E140" s="31"/>
      <c r="F140" s="1"/>
    </row>
    <row r="141" spans="1:6" ht="14.4" x14ac:dyDescent="0.3">
      <c r="A141" s="31"/>
      <c r="B141" s="31"/>
      <c r="C141" s="31"/>
      <c r="D141" s="31"/>
      <c r="E141" s="31"/>
      <c r="F141" s="1"/>
    </row>
    <row r="142" spans="1:6" ht="14.4" x14ac:dyDescent="0.3">
      <c r="A142" s="31"/>
      <c r="B142" s="31"/>
      <c r="C142" s="31"/>
      <c r="D142" s="31"/>
      <c r="E142" s="31"/>
      <c r="F142" s="1"/>
    </row>
    <row r="143" spans="1:6" ht="14.4" x14ac:dyDescent="0.3">
      <c r="A143" s="31"/>
      <c r="B143" s="31"/>
      <c r="C143" s="31"/>
      <c r="D143" s="31"/>
      <c r="E143" s="31"/>
      <c r="F143" s="1"/>
    </row>
    <row r="144" spans="1:6" ht="14.4" x14ac:dyDescent="0.3">
      <c r="A144" s="31"/>
      <c r="B144" s="31"/>
      <c r="C144" s="31"/>
      <c r="D144" s="31"/>
      <c r="E144" s="31"/>
      <c r="F144" s="1"/>
    </row>
    <row r="145" spans="1:6" ht="14.4" x14ac:dyDescent="0.3">
      <c r="A145" s="31"/>
      <c r="B145" s="31"/>
      <c r="C145" s="31"/>
      <c r="D145" s="31"/>
      <c r="E145" s="31"/>
      <c r="F145" s="1"/>
    </row>
    <row r="146" spans="1:6" ht="14.4" x14ac:dyDescent="0.3">
      <c r="A146" s="31"/>
      <c r="B146" s="31"/>
      <c r="C146" s="31"/>
      <c r="D146" s="31"/>
      <c r="E146" s="31"/>
      <c r="F146" s="1"/>
    </row>
    <row r="147" spans="1:6" ht="14.4" x14ac:dyDescent="0.3">
      <c r="A147" s="31"/>
      <c r="B147" s="31"/>
      <c r="C147" s="31"/>
      <c r="D147" s="31"/>
      <c r="E147" s="31"/>
      <c r="F147" s="1"/>
    </row>
    <row r="148" spans="1:6" ht="14.4" x14ac:dyDescent="0.3">
      <c r="A148" s="31"/>
      <c r="B148" s="31"/>
      <c r="C148" s="31"/>
      <c r="D148" s="31"/>
      <c r="E148" s="31"/>
      <c r="F148" s="1"/>
    </row>
    <row r="149" spans="1:6" ht="14.4" x14ac:dyDescent="0.3">
      <c r="A149" s="31"/>
      <c r="B149" s="31"/>
      <c r="C149" s="31"/>
      <c r="D149" s="31"/>
      <c r="E149" s="31"/>
      <c r="F149" s="1"/>
    </row>
    <row r="150" spans="1:6" ht="14.4" x14ac:dyDescent="0.3">
      <c r="A150" s="31"/>
      <c r="B150" s="31"/>
      <c r="C150" s="31"/>
      <c r="D150" s="31"/>
      <c r="E150" s="31"/>
      <c r="F150" s="1"/>
    </row>
    <row r="151" spans="1:6" ht="14.4" x14ac:dyDescent="0.3">
      <c r="A151" s="31"/>
      <c r="B151" s="31"/>
      <c r="C151" s="31"/>
      <c r="D151" s="31"/>
      <c r="E151" s="31"/>
      <c r="F151" s="1"/>
    </row>
    <row r="152" spans="1:6" ht="14.4" x14ac:dyDescent="0.3">
      <c r="A152" s="31"/>
      <c r="B152" s="31"/>
      <c r="C152" s="31"/>
      <c r="D152" s="31"/>
      <c r="E152" s="31"/>
      <c r="F152" s="1"/>
    </row>
    <row r="153" spans="1:6" ht="14.4" x14ac:dyDescent="0.3">
      <c r="A153" s="31"/>
      <c r="B153" s="31"/>
      <c r="C153" s="31"/>
      <c r="D153" s="31"/>
      <c r="E153" s="31"/>
      <c r="F153" s="1"/>
    </row>
    <row r="154" spans="1:6" ht="14.4" x14ac:dyDescent="0.3">
      <c r="A154" s="31"/>
      <c r="B154" s="31"/>
      <c r="C154" s="31"/>
      <c r="D154" s="31"/>
      <c r="E154" s="31"/>
      <c r="F154" s="1"/>
    </row>
    <row r="155" spans="1:6" ht="14.4" x14ac:dyDescent="0.3">
      <c r="A155" s="31"/>
      <c r="B155" s="31"/>
      <c r="C155" s="31"/>
      <c r="D155" s="31"/>
      <c r="E155" s="31"/>
      <c r="F155" s="1"/>
    </row>
    <row r="156" spans="1:6" ht="14.4" x14ac:dyDescent="0.3">
      <c r="A156" s="31"/>
      <c r="B156" s="31"/>
      <c r="C156" s="31"/>
      <c r="D156" s="31"/>
      <c r="E156" s="31"/>
      <c r="F156" s="1"/>
    </row>
    <row r="157" spans="1:6" ht="14.4" x14ac:dyDescent="0.3">
      <c r="A157" s="31"/>
      <c r="B157" s="31"/>
      <c r="C157" s="31"/>
      <c r="D157" s="31"/>
      <c r="E157" s="31"/>
      <c r="F157" s="1"/>
    </row>
    <row r="158" spans="1:6" ht="14.4" x14ac:dyDescent="0.3">
      <c r="A158" s="31"/>
      <c r="B158" s="31"/>
      <c r="C158" s="31"/>
      <c r="D158" s="31"/>
      <c r="E158" s="31"/>
      <c r="F158" s="1"/>
    </row>
    <row r="159" spans="1:6" ht="14.4" x14ac:dyDescent="0.3">
      <c r="A159" s="31"/>
      <c r="B159" s="31"/>
      <c r="C159" s="31"/>
      <c r="D159" s="31"/>
      <c r="E159" s="31"/>
      <c r="F159" s="1"/>
    </row>
    <row r="160" spans="1:6" ht="14.4" x14ac:dyDescent="0.3">
      <c r="A160" s="31"/>
      <c r="B160" s="31"/>
      <c r="C160" s="31"/>
      <c r="D160" s="31"/>
      <c r="E160" s="31"/>
      <c r="F160" s="1"/>
    </row>
    <row r="161" spans="1:6" ht="14.4" x14ac:dyDescent="0.3">
      <c r="A161" s="31"/>
      <c r="B161" s="31"/>
      <c r="C161" s="31"/>
      <c r="D161" s="31"/>
      <c r="E161" s="31"/>
      <c r="F161" s="1"/>
    </row>
    <row r="162" spans="1:6" ht="14.4" x14ac:dyDescent="0.3">
      <c r="A162" s="31"/>
      <c r="B162" s="31"/>
      <c r="C162" s="31"/>
      <c r="D162" s="31"/>
      <c r="E162" s="31"/>
      <c r="F162" s="1"/>
    </row>
    <row r="163" spans="1:6" ht="14.4" x14ac:dyDescent="0.3">
      <c r="A163" s="31"/>
      <c r="B163" s="31"/>
      <c r="C163" s="31"/>
      <c r="D163" s="31"/>
      <c r="E163" s="31"/>
      <c r="F163" s="1"/>
    </row>
    <row r="164" spans="1:6" ht="14.4" x14ac:dyDescent="0.3">
      <c r="A164" s="31"/>
      <c r="B164" s="31"/>
      <c r="C164" s="31"/>
      <c r="D164" s="31"/>
      <c r="E164" s="31"/>
      <c r="F164" s="1"/>
    </row>
    <row r="165" spans="1:6" ht="14.4" x14ac:dyDescent="0.3">
      <c r="A165" s="31"/>
      <c r="B165" s="31"/>
      <c r="C165" s="31"/>
      <c r="D165" s="31"/>
      <c r="E165" s="31"/>
      <c r="F165" s="1"/>
    </row>
    <row r="166" spans="1:6" ht="14.4" x14ac:dyDescent="0.3">
      <c r="A166" s="31"/>
      <c r="B166" s="31"/>
      <c r="C166" s="31"/>
      <c r="D166" s="31"/>
      <c r="E166" s="31"/>
      <c r="F166" s="1"/>
    </row>
    <row r="167" spans="1:6" ht="14.4" x14ac:dyDescent="0.3">
      <c r="A167" s="31"/>
      <c r="B167" s="31"/>
      <c r="C167" s="31"/>
      <c r="D167" s="31"/>
      <c r="E167" s="31"/>
      <c r="F167" s="1"/>
    </row>
    <row r="168" spans="1:6" ht="14.4" x14ac:dyDescent="0.3">
      <c r="A168" s="31"/>
      <c r="B168" s="31"/>
      <c r="C168" s="31"/>
      <c r="D168" s="31"/>
      <c r="E168" s="31"/>
      <c r="F168" s="1"/>
    </row>
    <row r="169" spans="1:6" ht="14.4" x14ac:dyDescent="0.3">
      <c r="A169" s="31"/>
      <c r="B169" s="31"/>
      <c r="C169" s="31"/>
      <c r="D169" s="31"/>
      <c r="E169" s="31"/>
      <c r="F169" s="1"/>
    </row>
    <row r="170" spans="1:6" ht="14.4" x14ac:dyDescent="0.3">
      <c r="A170" s="31"/>
      <c r="B170" s="31"/>
      <c r="C170" s="31"/>
      <c r="D170" s="31"/>
      <c r="E170" s="31"/>
      <c r="F170" s="1"/>
    </row>
    <row r="171" spans="1:6" ht="14.4" x14ac:dyDescent="0.3">
      <c r="A171" s="31"/>
      <c r="B171" s="31"/>
      <c r="C171" s="31"/>
      <c r="D171" s="31"/>
      <c r="E171" s="31"/>
      <c r="F171" s="1"/>
    </row>
    <row r="172" spans="1:6" ht="14.4" x14ac:dyDescent="0.3">
      <c r="A172" s="31"/>
      <c r="B172" s="31"/>
      <c r="C172" s="31"/>
      <c r="D172" s="31"/>
      <c r="E172" s="31"/>
      <c r="F172" s="1"/>
    </row>
    <row r="173" spans="1:6" ht="14.4" x14ac:dyDescent="0.3">
      <c r="A173" s="31"/>
      <c r="B173" s="31"/>
      <c r="C173" s="31"/>
      <c r="D173" s="31"/>
      <c r="E173" s="31"/>
      <c r="F173" s="1"/>
    </row>
    <row r="174" spans="1:6" ht="14.4" x14ac:dyDescent="0.3">
      <c r="A174" s="31"/>
      <c r="B174" s="31"/>
      <c r="C174" s="31"/>
      <c r="D174" s="31"/>
      <c r="E174" s="31"/>
      <c r="F174" s="1"/>
    </row>
    <row r="175" spans="1:6" ht="14.4" x14ac:dyDescent="0.3">
      <c r="A175" s="31"/>
      <c r="B175" s="31"/>
      <c r="C175" s="31"/>
      <c r="D175" s="31"/>
      <c r="E175" s="31"/>
      <c r="F175" s="1"/>
    </row>
    <row r="176" spans="1:6" ht="14.4" x14ac:dyDescent="0.3">
      <c r="A176" s="31"/>
      <c r="B176" s="31"/>
      <c r="C176" s="31"/>
      <c r="D176" s="31"/>
      <c r="E176" s="31"/>
      <c r="F176" s="1"/>
    </row>
    <row r="177" spans="1:6" ht="14.4" x14ac:dyDescent="0.3">
      <c r="A177" s="31"/>
      <c r="B177" s="31"/>
      <c r="C177" s="31"/>
      <c r="D177" s="31"/>
      <c r="E177" s="31"/>
      <c r="F177" s="1"/>
    </row>
    <row r="178" spans="1:6" ht="14.4" x14ac:dyDescent="0.3">
      <c r="A178" s="31"/>
      <c r="B178" s="31"/>
      <c r="C178" s="31"/>
      <c r="D178" s="31"/>
      <c r="E178" s="31"/>
      <c r="F178" s="1"/>
    </row>
    <row r="179" spans="1:6" ht="14.4" x14ac:dyDescent="0.3">
      <c r="A179" s="31"/>
      <c r="B179" s="31"/>
      <c r="C179" s="31"/>
      <c r="D179" s="31"/>
      <c r="E179" s="31"/>
      <c r="F179" s="1"/>
    </row>
    <row r="180" spans="1:6" ht="14.4" x14ac:dyDescent="0.3">
      <c r="A180" s="31"/>
      <c r="B180" s="31"/>
      <c r="C180" s="31"/>
      <c r="D180" s="31"/>
      <c r="E180" s="31"/>
      <c r="F180" s="1"/>
    </row>
    <row r="181" spans="1:6" ht="14.4" x14ac:dyDescent="0.3">
      <c r="A181" s="31"/>
      <c r="B181" s="31"/>
      <c r="C181" s="31"/>
      <c r="D181" s="31"/>
      <c r="E181" s="31"/>
      <c r="F181" s="1"/>
    </row>
    <row r="182" spans="1:6" ht="14.4" x14ac:dyDescent="0.3">
      <c r="A182" s="31"/>
      <c r="B182" s="31"/>
      <c r="C182" s="31"/>
      <c r="D182" s="31"/>
      <c r="E182" s="31"/>
      <c r="F182" s="1"/>
    </row>
    <row r="183" spans="1:6" ht="14.4" x14ac:dyDescent="0.3">
      <c r="A183" s="31"/>
      <c r="B183" s="31"/>
      <c r="C183" s="31"/>
      <c r="D183" s="31"/>
      <c r="E183" s="31"/>
      <c r="F183" s="1"/>
    </row>
    <row r="184" spans="1:6" ht="14.4" x14ac:dyDescent="0.3">
      <c r="A184" s="31"/>
      <c r="B184" s="31"/>
      <c r="C184" s="31"/>
      <c r="D184" s="31"/>
      <c r="E184" s="31"/>
      <c r="F184" s="1"/>
    </row>
    <row r="185" spans="1:6" ht="14.4" x14ac:dyDescent="0.3">
      <c r="A185" s="31"/>
      <c r="B185" s="31"/>
      <c r="C185" s="31"/>
      <c r="D185" s="31"/>
      <c r="E185" s="31"/>
      <c r="F185" s="1"/>
    </row>
    <row r="186" spans="1:6" ht="14.4" x14ac:dyDescent="0.3">
      <c r="A186" s="31"/>
      <c r="B186" s="31"/>
      <c r="C186" s="31"/>
      <c r="D186" s="31"/>
      <c r="E186" s="31"/>
      <c r="F186" s="1"/>
    </row>
    <row r="187" spans="1:6" ht="14.4" x14ac:dyDescent="0.3">
      <c r="A187" s="31"/>
      <c r="B187" s="31"/>
      <c r="C187" s="31"/>
      <c r="D187" s="31"/>
      <c r="E187" s="31"/>
      <c r="F187" s="1"/>
    </row>
    <row r="188" spans="1:6" ht="14.4" x14ac:dyDescent="0.3">
      <c r="A188" s="31"/>
      <c r="B188" s="31"/>
      <c r="C188" s="31"/>
      <c r="D188" s="31"/>
      <c r="E188" s="31"/>
      <c r="F188" s="1"/>
    </row>
    <row r="189" spans="1:6" ht="14.4" x14ac:dyDescent="0.3">
      <c r="A189" s="31"/>
      <c r="B189" s="31"/>
      <c r="C189" s="31"/>
      <c r="D189" s="31"/>
      <c r="E189" s="31"/>
      <c r="F189" s="1"/>
    </row>
    <row r="190" spans="1:6" ht="14.4" x14ac:dyDescent="0.3">
      <c r="A190" s="31"/>
      <c r="B190" s="31"/>
      <c r="C190" s="31"/>
      <c r="D190" s="31"/>
      <c r="E190" s="31"/>
      <c r="F190" s="1"/>
    </row>
    <row r="191" spans="1:6" ht="14.4" x14ac:dyDescent="0.3">
      <c r="A191" s="31"/>
      <c r="B191" s="31"/>
      <c r="C191" s="31"/>
      <c r="D191" s="31"/>
      <c r="E191" s="31"/>
      <c r="F191" s="1"/>
    </row>
    <row r="192" spans="1:6" ht="14.4" x14ac:dyDescent="0.3">
      <c r="A192" s="31"/>
      <c r="B192" s="31"/>
      <c r="C192" s="31"/>
      <c r="D192" s="31"/>
      <c r="E192" s="31"/>
      <c r="F192" s="1"/>
    </row>
    <row r="193" spans="1:6" ht="14.4" x14ac:dyDescent="0.3">
      <c r="A193" s="31"/>
      <c r="B193" s="31"/>
      <c r="C193" s="31"/>
      <c r="D193" s="31"/>
      <c r="E193" s="31"/>
      <c r="F193" s="1"/>
    </row>
    <row r="194" spans="1:6" ht="14.4" x14ac:dyDescent="0.3">
      <c r="A194" s="31"/>
      <c r="B194" s="31"/>
      <c r="C194" s="31"/>
      <c r="D194" s="31"/>
      <c r="E194" s="31"/>
      <c r="F194" s="1"/>
    </row>
    <row r="195" spans="1:6" ht="14.4" x14ac:dyDescent="0.3">
      <c r="A195" s="31"/>
      <c r="B195" s="31"/>
      <c r="C195" s="31"/>
      <c r="D195" s="31"/>
      <c r="E195" s="31"/>
      <c r="F195" s="1"/>
    </row>
    <row r="196" spans="1:6" ht="14.4" x14ac:dyDescent="0.3">
      <c r="A196" s="31"/>
      <c r="B196" s="31"/>
      <c r="C196" s="31"/>
      <c r="D196" s="31"/>
      <c r="E196" s="31"/>
      <c r="F196" s="1"/>
    </row>
    <row r="197" spans="1:6" ht="14.4" x14ac:dyDescent="0.3">
      <c r="A197" s="31"/>
      <c r="B197" s="31"/>
      <c r="C197" s="31"/>
      <c r="D197" s="31"/>
      <c r="E197" s="31"/>
      <c r="F197" s="1"/>
    </row>
    <row r="198" spans="1:6" ht="14.4" x14ac:dyDescent="0.3">
      <c r="A198" s="31"/>
      <c r="B198" s="31"/>
      <c r="C198" s="31"/>
      <c r="D198" s="31"/>
      <c r="E198" s="31"/>
      <c r="F198" s="1"/>
    </row>
    <row r="199" spans="1:6" ht="14.4" x14ac:dyDescent="0.3">
      <c r="A199" s="31"/>
      <c r="B199" s="31"/>
      <c r="C199" s="31"/>
      <c r="D199" s="31"/>
      <c r="E199" s="31"/>
      <c r="F199" s="1"/>
    </row>
    <row r="200" spans="1:6" ht="14.4" x14ac:dyDescent="0.3">
      <c r="A200" s="31"/>
      <c r="B200" s="31"/>
      <c r="C200" s="31"/>
      <c r="D200" s="31"/>
      <c r="E200" s="31"/>
      <c r="F200" s="1"/>
    </row>
    <row r="201" spans="1:6" ht="14.4" x14ac:dyDescent="0.3">
      <c r="A201" s="31"/>
      <c r="B201" s="31"/>
      <c r="C201" s="31"/>
      <c r="D201" s="31"/>
      <c r="E201" s="31"/>
      <c r="F201" s="1"/>
    </row>
    <row r="202" spans="1:6" ht="14.4" x14ac:dyDescent="0.3">
      <c r="A202" s="31"/>
      <c r="B202" s="31"/>
      <c r="C202" s="31"/>
      <c r="D202" s="31"/>
      <c r="E202" s="31"/>
      <c r="F202" s="1"/>
    </row>
    <row r="203" spans="1:6" ht="14.4" x14ac:dyDescent="0.3">
      <c r="A203" s="31"/>
      <c r="B203" s="31"/>
      <c r="C203" s="31"/>
      <c r="D203" s="31"/>
      <c r="E203" s="31"/>
      <c r="F203" s="1"/>
    </row>
    <row r="204" spans="1:6" ht="14.4" x14ac:dyDescent="0.3">
      <c r="A204" s="31"/>
      <c r="B204" s="31"/>
      <c r="C204" s="31"/>
      <c r="D204" s="31"/>
      <c r="E204" s="31"/>
      <c r="F204" s="1"/>
    </row>
    <row r="205" spans="1:6" ht="14.4" x14ac:dyDescent="0.3">
      <c r="A205" s="31"/>
      <c r="B205" s="31"/>
      <c r="C205" s="31"/>
      <c r="D205" s="31"/>
      <c r="E205" s="31"/>
      <c r="F205" s="1"/>
    </row>
    <row r="206" spans="1:6" ht="14.4" x14ac:dyDescent="0.3">
      <c r="A206" s="31"/>
      <c r="B206" s="31"/>
      <c r="C206" s="31"/>
      <c r="D206" s="31"/>
      <c r="E206" s="31"/>
      <c r="F206" s="1"/>
    </row>
    <row r="207" spans="1:6" ht="14.4" x14ac:dyDescent="0.3">
      <c r="A207" s="31"/>
      <c r="B207" s="31"/>
      <c r="C207" s="31"/>
      <c r="D207" s="31"/>
      <c r="E207" s="31"/>
      <c r="F207" s="1"/>
    </row>
    <row r="208" spans="1:6" ht="14.4" x14ac:dyDescent="0.3">
      <c r="A208" s="31"/>
      <c r="B208" s="31"/>
      <c r="C208" s="31"/>
      <c r="D208" s="31"/>
      <c r="E208" s="31"/>
      <c r="F208" s="1"/>
    </row>
    <row r="209" spans="1:6" ht="14.4" x14ac:dyDescent="0.3">
      <c r="A209" s="31"/>
      <c r="B209" s="31"/>
      <c r="C209" s="31"/>
      <c r="D209" s="31"/>
      <c r="E209" s="31"/>
      <c r="F209" s="1"/>
    </row>
    <row r="210" spans="1:6" ht="14.4" x14ac:dyDescent="0.3">
      <c r="A210" s="31"/>
      <c r="B210" s="31"/>
      <c r="C210" s="31"/>
      <c r="D210" s="31"/>
      <c r="E210" s="31"/>
      <c r="F210" s="1"/>
    </row>
    <row r="211" spans="1:6" ht="14.4" x14ac:dyDescent="0.3">
      <c r="A211" s="31"/>
      <c r="B211" s="31"/>
      <c r="C211" s="31"/>
      <c r="D211" s="31"/>
      <c r="E211" s="31"/>
      <c r="F211" s="1"/>
    </row>
    <row r="212" spans="1:6" ht="14.4" x14ac:dyDescent="0.3">
      <c r="A212" s="31"/>
      <c r="B212" s="31"/>
      <c r="C212" s="31"/>
      <c r="D212" s="31"/>
      <c r="E212" s="31"/>
      <c r="F212" s="1"/>
    </row>
    <row r="213" spans="1:6" ht="14.4" x14ac:dyDescent="0.3">
      <c r="A213" s="31"/>
      <c r="B213" s="31"/>
      <c r="C213" s="31"/>
      <c r="D213" s="31"/>
      <c r="E213" s="31"/>
      <c r="F213" s="1"/>
    </row>
    <row r="214" spans="1:6" ht="14.4" x14ac:dyDescent="0.3">
      <c r="A214" s="31"/>
      <c r="B214" s="31"/>
      <c r="C214" s="31"/>
      <c r="D214" s="31"/>
      <c r="E214" s="31"/>
      <c r="F214" s="1"/>
    </row>
    <row r="215" spans="1:6" ht="14.4" x14ac:dyDescent="0.3">
      <c r="A215" s="31"/>
      <c r="B215" s="31"/>
      <c r="C215" s="31"/>
      <c r="D215" s="31"/>
      <c r="E215" s="31"/>
      <c r="F215" s="1"/>
    </row>
    <row r="216" spans="1:6" ht="14.4" x14ac:dyDescent="0.3">
      <c r="A216" s="31"/>
      <c r="B216" s="31"/>
      <c r="C216" s="31"/>
      <c r="D216" s="31"/>
      <c r="E216" s="31"/>
      <c r="F216" s="1"/>
    </row>
    <row r="217" spans="1:6" ht="14.4" x14ac:dyDescent="0.3">
      <c r="A217" s="31"/>
      <c r="B217" s="31"/>
      <c r="C217" s="31"/>
      <c r="D217" s="31"/>
      <c r="E217" s="31"/>
      <c r="F217" s="1"/>
    </row>
    <row r="218" spans="1:6" ht="14.4" x14ac:dyDescent="0.3">
      <c r="A218" s="31"/>
      <c r="B218" s="31"/>
      <c r="C218" s="31"/>
      <c r="D218" s="31"/>
      <c r="E218" s="31"/>
      <c r="F218" s="1"/>
    </row>
    <row r="219" spans="1:6" ht="14.4" x14ac:dyDescent="0.3">
      <c r="A219" s="31"/>
      <c r="B219" s="31"/>
      <c r="C219" s="31"/>
      <c r="D219" s="31"/>
      <c r="E219" s="31"/>
      <c r="F219" s="1"/>
    </row>
    <row r="220" spans="1:6" ht="14.4" x14ac:dyDescent="0.3">
      <c r="A220" s="31"/>
      <c r="B220" s="31"/>
      <c r="C220" s="31"/>
      <c r="D220" s="31"/>
      <c r="E220" s="31"/>
      <c r="F220" s="1"/>
    </row>
    <row r="221" spans="1:6" ht="14.4" x14ac:dyDescent="0.3">
      <c r="A221" s="31"/>
      <c r="B221" s="31"/>
      <c r="C221" s="31"/>
      <c r="D221" s="31"/>
      <c r="E221" s="31"/>
      <c r="F221" s="1"/>
    </row>
    <row r="222" spans="1:6" ht="14.4" x14ac:dyDescent="0.3">
      <c r="A222" s="31"/>
      <c r="B222" s="31"/>
      <c r="C222" s="31"/>
      <c r="D222" s="31"/>
      <c r="E222" s="31"/>
      <c r="F222" s="1"/>
    </row>
    <row r="223" spans="1:6" ht="14.4" x14ac:dyDescent="0.3">
      <c r="A223" s="31"/>
      <c r="B223" s="31"/>
      <c r="C223" s="31"/>
      <c r="D223" s="31"/>
      <c r="E223" s="31"/>
      <c r="F223" s="1"/>
    </row>
    <row r="224" spans="1:6" ht="14.4" x14ac:dyDescent="0.3">
      <c r="A224" s="31"/>
      <c r="B224" s="31"/>
      <c r="C224" s="31"/>
      <c r="D224" s="31"/>
      <c r="E224" s="31"/>
      <c r="F224" s="1"/>
    </row>
    <row r="225" spans="1:6" ht="14.4" x14ac:dyDescent="0.3">
      <c r="A225" s="31"/>
      <c r="B225" s="31"/>
      <c r="C225" s="31"/>
      <c r="D225" s="31"/>
      <c r="E225" s="31"/>
      <c r="F225" s="1"/>
    </row>
    <row r="226" spans="1:6" ht="14.4" x14ac:dyDescent="0.3">
      <c r="A226" s="31"/>
      <c r="B226" s="31"/>
      <c r="C226" s="31"/>
      <c r="D226" s="31"/>
      <c r="E226" s="31"/>
      <c r="F226" s="1"/>
    </row>
    <row r="227" spans="1:6" ht="14.4" x14ac:dyDescent="0.3">
      <c r="A227" s="31"/>
      <c r="B227" s="31"/>
      <c r="C227" s="31"/>
      <c r="D227" s="31"/>
      <c r="E227" s="31"/>
      <c r="F227" s="1"/>
    </row>
    <row r="228" spans="1:6" ht="14.4" x14ac:dyDescent="0.3">
      <c r="A228" s="31"/>
      <c r="B228" s="31"/>
      <c r="C228" s="31"/>
      <c r="D228" s="31"/>
      <c r="E228" s="31"/>
      <c r="F228" s="1"/>
    </row>
    <row r="229" spans="1:6" ht="14.4" x14ac:dyDescent="0.3">
      <c r="A229" s="31"/>
      <c r="B229" s="31"/>
      <c r="C229" s="31"/>
      <c r="D229" s="31"/>
      <c r="E229" s="31"/>
      <c r="F229" s="1"/>
    </row>
    <row r="230" spans="1:6" ht="14.4" x14ac:dyDescent="0.3">
      <c r="A230" s="31"/>
      <c r="B230" s="31"/>
      <c r="C230" s="31"/>
      <c r="D230" s="31"/>
      <c r="E230" s="31"/>
      <c r="F230" s="1"/>
    </row>
    <row r="231" spans="1:6" ht="14.4" x14ac:dyDescent="0.3">
      <c r="A231" s="31"/>
      <c r="B231" s="31"/>
      <c r="C231" s="31"/>
      <c r="D231" s="31"/>
      <c r="E231" s="31"/>
      <c r="F231" s="1"/>
    </row>
    <row r="232" spans="1:6" ht="14.4" x14ac:dyDescent="0.3">
      <c r="A232" s="31"/>
      <c r="B232" s="31"/>
      <c r="C232" s="31"/>
      <c r="D232" s="31"/>
      <c r="E232" s="31"/>
      <c r="F232" s="1"/>
    </row>
    <row r="233" spans="1:6" ht="14.4" x14ac:dyDescent="0.3">
      <c r="A233" s="31"/>
      <c r="B233" s="31"/>
      <c r="C233" s="31"/>
      <c r="D233" s="31"/>
      <c r="E233" s="31"/>
      <c r="F233" s="1"/>
    </row>
    <row r="234" spans="1:6" ht="14.4" x14ac:dyDescent="0.3">
      <c r="A234" s="31"/>
      <c r="B234" s="31"/>
      <c r="C234" s="31"/>
      <c r="D234" s="31"/>
      <c r="E234" s="31"/>
      <c r="F234" s="1"/>
    </row>
    <row r="235" spans="1:6" ht="14.4" x14ac:dyDescent="0.3">
      <c r="A235" s="31"/>
      <c r="B235" s="31"/>
      <c r="C235" s="31"/>
      <c r="D235" s="31"/>
      <c r="E235" s="31"/>
      <c r="F235" s="1"/>
    </row>
    <row r="236" spans="1:6" ht="14.4" x14ac:dyDescent="0.3">
      <c r="A236" s="31"/>
      <c r="B236" s="31"/>
      <c r="C236" s="31"/>
      <c r="D236" s="31"/>
      <c r="E236" s="31"/>
      <c r="F236" s="1"/>
    </row>
    <row r="237" spans="1:6" ht="14.4" x14ac:dyDescent="0.3">
      <c r="A237" s="31"/>
      <c r="B237" s="31"/>
      <c r="C237" s="31"/>
      <c r="D237" s="31"/>
      <c r="E237" s="31"/>
      <c r="F237" s="1"/>
    </row>
    <row r="238" spans="1:6" ht="14.4" x14ac:dyDescent="0.3">
      <c r="A238" s="31"/>
      <c r="B238" s="31"/>
      <c r="C238" s="31"/>
      <c r="D238" s="31"/>
      <c r="E238" s="31"/>
      <c r="F238" s="1"/>
    </row>
    <row r="239" spans="1:6" ht="14.4" x14ac:dyDescent="0.3">
      <c r="A239" s="31"/>
      <c r="B239" s="31"/>
      <c r="C239" s="31"/>
      <c r="D239" s="31"/>
      <c r="E239" s="31"/>
      <c r="F239" s="1"/>
    </row>
    <row r="240" spans="1:6" ht="14.4" x14ac:dyDescent="0.3">
      <c r="A240" s="31"/>
      <c r="B240" s="31"/>
      <c r="C240" s="31"/>
      <c r="D240" s="31"/>
      <c r="E240" s="31"/>
      <c r="F240" s="1"/>
    </row>
    <row r="241" spans="1:6" ht="14.4" x14ac:dyDescent="0.3">
      <c r="A241" s="31"/>
      <c r="B241" s="31"/>
      <c r="C241" s="31"/>
      <c r="D241" s="31"/>
      <c r="E241" s="31"/>
      <c r="F241" s="1"/>
    </row>
    <row r="242" spans="1:6" ht="14.4" x14ac:dyDescent="0.3">
      <c r="A242" s="31"/>
      <c r="B242" s="31"/>
      <c r="C242" s="31"/>
      <c r="D242" s="31"/>
      <c r="E242" s="31"/>
      <c r="F242" s="1"/>
    </row>
    <row r="243" spans="1:6" ht="14.4" x14ac:dyDescent="0.3">
      <c r="A243" s="31"/>
      <c r="B243" s="31"/>
      <c r="C243" s="31"/>
      <c r="D243" s="31"/>
      <c r="E243" s="31"/>
      <c r="F243" s="1"/>
    </row>
    <row r="244" spans="1:6" ht="14.4" x14ac:dyDescent="0.3">
      <c r="A244" s="31"/>
      <c r="B244" s="31"/>
      <c r="C244" s="31"/>
      <c r="D244" s="31"/>
      <c r="E244" s="31"/>
      <c r="F244" s="1"/>
    </row>
    <row r="245" spans="1:6" ht="14.4" x14ac:dyDescent="0.3">
      <c r="A245" s="31"/>
      <c r="B245" s="31"/>
      <c r="C245" s="31"/>
      <c r="D245" s="31"/>
      <c r="E245" s="31"/>
      <c r="F245" s="1"/>
    </row>
    <row r="246" spans="1:6" ht="14.4" x14ac:dyDescent="0.3">
      <c r="A246" s="31"/>
      <c r="B246" s="31"/>
      <c r="C246" s="31"/>
      <c r="D246" s="31"/>
      <c r="E246" s="31"/>
      <c r="F246" s="1"/>
    </row>
    <row r="247" spans="1:6" ht="14.4" x14ac:dyDescent="0.3">
      <c r="A247" s="31"/>
      <c r="B247" s="31"/>
      <c r="C247" s="31"/>
      <c r="D247" s="31"/>
      <c r="E247" s="31"/>
      <c r="F247" s="1"/>
    </row>
    <row r="248" spans="1:6" ht="14.4" x14ac:dyDescent="0.3">
      <c r="A248" s="31"/>
      <c r="B248" s="31"/>
      <c r="C248" s="31"/>
      <c r="D248" s="31"/>
      <c r="E248" s="31"/>
      <c r="F248" s="1"/>
    </row>
    <row r="249" spans="1:6" ht="14.4" x14ac:dyDescent="0.3">
      <c r="A249" s="31"/>
      <c r="B249" s="31"/>
      <c r="C249" s="31"/>
      <c r="D249" s="31"/>
      <c r="E249" s="31"/>
      <c r="F249" s="1"/>
    </row>
    <row r="250" spans="1:6" ht="14.4" x14ac:dyDescent="0.3">
      <c r="A250" s="31"/>
      <c r="B250" s="31"/>
      <c r="C250" s="31"/>
      <c r="D250" s="31"/>
      <c r="E250" s="31"/>
      <c r="F250" s="1"/>
    </row>
    <row r="251" spans="1:6" ht="14.4" x14ac:dyDescent="0.3">
      <c r="A251" s="31"/>
      <c r="B251" s="31"/>
      <c r="C251" s="31"/>
      <c r="D251" s="31"/>
      <c r="E251" s="31"/>
      <c r="F251" s="1"/>
    </row>
    <row r="252" spans="1:6" ht="14.4" x14ac:dyDescent="0.3">
      <c r="A252" s="31"/>
      <c r="B252" s="31"/>
      <c r="C252" s="31"/>
      <c r="D252" s="31"/>
      <c r="E252" s="31"/>
      <c r="F252" s="1"/>
    </row>
    <row r="253" spans="1:6" ht="14.4" x14ac:dyDescent="0.3">
      <c r="A253" s="31"/>
      <c r="B253" s="31"/>
      <c r="C253" s="31"/>
      <c r="D253" s="31"/>
      <c r="E253" s="31"/>
      <c r="F253" s="1"/>
    </row>
    <row r="254" spans="1:6" ht="14.4" x14ac:dyDescent="0.3">
      <c r="A254" s="31"/>
      <c r="B254" s="31"/>
      <c r="C254" s="31"/>
      <c r="D254" s="31"/>
      <c r="E254" s="31"/>
      <c r="F254" s="1"/>
    </row>
    <row r="255" spans="1:6" ht="14.4" x14ac:dyDescent="0.3">
      <c r="A255" s="31"/>
      <c r="B255" s="31"/>
      <c r="C255" s="31"/>
      <c r="D255" s="31"/>
      <c r="E255" s="31"/>
      <c r="F255" s="1"/>
    </row>
    <row r="256" spans="1:6" ht="14.4" x14ac:dyDescent="0.3">
      <c r="A256" s="31"/>
      <c r="B256" s="31"/>
      <c r="C256" s="31"/>
      <c r="D256" s="31"/>
      <c r="E256" s="31"/>
      <c r="F256" s="1"/>
    </row>
    <row r="257" spans="1:6" ht="14.4" x14ac:dyDescent="0.3">
      <c r="A257" s="31"/>
      <c r="B257" s="31"/>
      <c r="C257" s="31"/>
      <c r="D257" s="31"/>
      <c r="E257" s="31"/>
      <c r="F257" s="1"/>
    </row>
    <row r="258" spans="1:6" ht="14.4" x14ac:dyDescent="0.3">
      <c r="A258" s="31"/>
      <c r="B258" s="31"/>
      <c r="C258" s="31"/>
      <c r="D258" s="31"/>
      <c r="E258" s="31"/>
      <c r="F258" s="1"/>
    </row>
    <row r="259" spans="1:6" ht="14.4" x14ac:dyDescent="0.3">
      <c r="A259" s="31"/>
      <c r="B259" s="31"/>
      <c r="C259" s="31"/>
      <c r="D259" s="31"/>
      <c r="E259" s="31"/>
      <c r="F259"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8EA4-3753-41E1-907A-431B8FF607D2}">
  <sheetPr>
    <tabColor rgb="FF485656"/>
  </sheetPr>
  <dimension ref="A1:E58"/>
  <sheetViews>
    <sheetView topLeftCell="A17" zoomScale="50" zoomScaleNormal="50" workbookViewId="0">
      <selection activeCell="B36" sqref="B36"/>
    </sheetView>
  </sheetViews>
  <sheetFormatPr defaultRowHeight="14.4" x14ac:dyDescent="0.3"/>
  <cols>
    <col min="1" max="1" width="61.109375" style="1" customWidth="1"/>
    <col min="2" max="3" width="22.21875" style="1" customWidth="1"/>
    <col min="4" max="4" width="14.77734375" style="1" customWidth="1"/>
    <col min="5" max="5" width="55.5546875" style="1" customWidth="1"/>
    <col min="6" max="16384" width="8.88671875" style="1"/>
  </cols>
  <sheetData>
    <row r="1" spans="1:5" ht="18" x14ac:dyDescent="0.35">
      <c r="A1" s="112" t="s">
        <v>9642</v>
      </c>
    </row>
    <row r="2" spans="1:5" ht="48.6" x14ac:dyDescent="0.3">
      <c r="A2" s="116" t="s">
        <v>9643</v>
      </c>
    </row>
    <row r="4" spans="1:5" x14ac:dyDescent="0.3">
      <c r="A4" s="117" t="s">
        <v>9601</v>
      </c>
      <c r="B4" s="118" t="s">
        <v>9644</v>
      </c>
      <c r="C4" s="118" t="s">
        <v>9645</v>
      </c>
      <c r="D4" s="118" t="s">
        <v>9594</v>
      </c>
      <c r="E4" s="117" t="s">
        <v>9646</v>
      </c>
    </row>
    <row r="5" spans="1:5" x14ac:dyDescent="0.3">
      <c r="A5" s="125" t="s">
        <v>9647</v>
      </c>
      <c r="B5" s="126"/>
      <c r="C5" s="126"/>
      <c r="D5" s="126"/>
      <c r="E5" s="126"/>
    </row>
    <row r="6" spans="1:5" x14ac:dyDescent="0.3">
      <c r="A6" s="119" t="s">
        <v>9648</v>
      </c>
      <c r="B6" s="120">
        <f>'Search strategy'!D6+'Search strategy'!D17</f>
        <v>363</v>
      </c>
      <c r="C6" s="120">
        <f>'Search strategy'!D14</f>
        <v>413</v>
      </c>
      <c r="D6" s="120">
        <f>B6+C6</f>
        <v>776</v>
      </c>
      <c r="E6" s="121" t="s">
        <v>9649</v>
      </c>
    </row>
    <row r="7" spans="1:5" ht="28.8" x14ac:dyDescent="0.3">
      <c r="A7" s="119" t="s">
        <v>9701</v>
      </c>
      <c r="B7" s="120">
        <f>B6-B9</f>
        <v>77</v>
      </c>
      <c r="C7" s="120">
        <v>0</v>
      </c>
      <c r="D7" s="120">
        <f>B7+C7</f>
        <v>77</v>
      </c>
      <c r="E7" s="121" t="s">
        <v>9702</v>
      </c>
    </row>
    <row r="8" spans="1:5" x14ac:dyDescent="0.3">
      <c r="A8" s="127" t="s">
        <v>9650</v>
      </c>
      <c r="B8" s="128"/>
      <c r="C8" s="128"/>
      <c r="D8" s="128"/>
      <c r="E8" s="129"/>
    </row>
    <row r="9" spans="1:5" ht="84.6" x14ac:dyDescent="0.3">
      <c r="A9" s="186" t="s">
        <v>9734</v>
      </c>
      <c r="B9" s="187">
        <f>COUNTIF('Abstract review'!$I$5:$I$294,"I")+COUNTIF('Abstract review'!$I$5:$I$294,"E")</f>
        <v>286</v>
      </c>
      <c r="C9" s="187">
        <f>C6</f>
        <v>413</v>
      </c>
      <c r="D9" s="187">
        <f>B9+C9</f>
        <v>699</v>
      </c>
      <c r="E9" s="122" t="s">
        <v>9735</v>
      </c>
    </row>
    <row r="10" spans="1:5" ht="36.6" x14ac:dyDescent="0.3">
      <c r="A10" s="186" t="s">
        <v>9732</v>
      </c>
      <c r="B10" s="187" t="s">
        <v>9730</v>
      </c>
      <c r="C10" s="187">
        <f>C9-C12</f>
        <v>399</v>
      </c>
      <c r="D10" s="187">
        <f>C10</f>
        <v>399</v>
      </c>
      <c r="E10" s="121" t="s">
        <v>9733</v>
      </c>
    </row>
    <row r="11" spans="1:5" ht="24.6" x14ac:dyDescent="0.3">
      <c r="A11" s="186" t="s">
        <v>10875</v>
      </c>
      <c r="B11" s="187">
        <f>COUNTIF('Abstract review'!$I$5:$I$294,"E")</f>
        <v>159</v>
      </c>
      <c r="C11" s="187" t="s">
        <v>9730</v>
      </c>
      <c r="D11" s="187">
        <f>B11</f>
        <v>159</v>
      </c>
      <c r="E11" s="121" t="s">
        <v>9731</v>
      </c>
    </row>
    <row r="12" spans="1:5" hidden="1" x14ac:dyDescent="0.3">
      <c r="A12" s="186" t="s">
        <v>10876</v>
      </c>
      <c r="B12" s="187">
        <f>COUNTIF('Abstract review'!$I$5:$I$294,"I")</f>
        <v>127</v>
      </c>
      <c r="C12" s="187">
        <f>COUNTA('Data extraction clinical.gov'!$A$2:$A$15)</f>
        <v>14</v>
      </c>
      <c r="D12" s="187">
        <f>B12+C12</f>
        <v>141</v>
      </c>
      <c r="E12" s="121" t="s">
        <v>10753</v>
      </c>
    </row>
    <row r="13" spans="1:5" x14ac:dyDescent="0.3">
      <c r="A13" s="188" t="s">
        <v>9651</v>
      </c>
      <c r="B13" s="187"/>
      <c r="C13" s="187"/>
      <c r="D13" s="187"/>
      <c r="E13" s="130"/>
    </row>
    <row r="14" spans="1:5" ht="24.6" x14ac:dyDescent="0.3">
      <c r="A14" s="186" t="s">
        <v>9652</v>
      </c>
      <c r="B14" s="187">
        <f>B42</f>
        <v>57</v>
      </c>
      <c r="C14" s="187">
        <f>C12</f>
        <v>14</v>
      </c>
      <c r="D14" s="187">
        <f>B14+C14</f>
        <v>71</v>
      </c>
      <c r="E14" s="122" t="s">
        <v>10830</v>
      </c>
    </row>
    <row r="15" spans="1:5" ht="36.6" x14ac:dyDescent="0.3">
      <c r="A15" s="186" t="s">
        <v>9653</v>
      </c>
      <c r="B15" s="187">
        <f>COUNT('Data extraction'!$A$2:$A$195)-COUNTIF('Data extraction'!$AD$2:$AD$195,"DUPLICATE*")</f>
        <v>57</v>
      </c>
      <c r="C15" s="187">
        <f>C14</f>
        <v>14</v>
      </c>
      <c r="D15" s="187">
        <f>B15+C15</f>
        <v>71</v>
      </c>
      <c r="E15" s="122" t="s">
        <v>10831</v>
      </c>
    </row>
    <row r="16" spans="1:5" x14ac:dyDescent="0.3">
      <c r="E16" s="113"/>
    </row>
    <row r="17" spans="1:5" x14ac:dyDescent="0.3">
      <c r="A17" s="40" t="str">
        <f>"Reasons for exclusion at title / abstract screening (database stream, n = "&amp;B31&amp;")"</f>
        <v>Reasons for exclusion at title / abstract screening (database stream, n = 159)</v>
      </c>
      <c r="E17" s="113"/>
    </row>
    <row r="18" spans="1:5" x14ac:dyDescent="0.3">
      <c r="A18" s="117" t="s">
        <v>9656</v>
      </c>
      <c r="B18" s="118" t="s">
        <v>9634</v>
      </c>
      <c r="C18" s="118" t="s">
        <v>9657</v>
      </c>
      <c r="D18" s="123"/>
      <c r="E18" s="134" t="s">
        <v>9658</v>
      </c>
    </row>
    <row r="19" spans="1:5" x14ac:dyDescent="0.3">
      <c r="A19" s="119" t="s">
        <v>9654</v>
      </c>
      <c r="B19" s="151">
        <f>COUNTIFS('Abstract review'!$I$5:$I$294,"E",'Abstract review'!$J$5:$J$294,$A19)</f>
        <v>35</v>
      </c>
      <c r="C19" s="124">
        <f t="shared" ref="C19:C30" si="0">B19/$B$31</f>
        <v>0.22012578616352202</v>
      </c>
      <c r="D19" s="123"/>
      <c r="E19" s="121" t="s">
        <v>9659</v>
      </c>
    </row>
    <row r="20" spans="1:5" x14ac:dyDescent="0.3">
      <c r="A20" s="119" t="s">
        <v>6008</v>
      </c>
      <c r="B20" s="151">
        <f>COUNTIFS('Abstract review'!$I$5:$I$294,"E",'Abstract review'!$J$5:$J$294,$A20)</f>
        <v>27</v>
      </c>
      <c r="C20" s="124">
        <f t="shared" si="0"/>
        <v>0.16981132075471697</v>
      </c>
      <c r="D20" s="123"/>
      <c r="E20" s="121" t="s">
        <v>9660</v>
      </c>
    </row>
    <row r="21" spans="1:5" x14ac:dyDescent="0.3">
      <c r="A21" s="119" t="s">
        <v>9638</v>
      </c>
      <c r="B21" s="151">
        <f>COUNTIFS('Abstract review'!$I$5:$I$294,"E",'Abstract review'!$J$5:$J$294,$A21)</f>
        <v>16</v>
      </c>
      <c r="C21" s="124">
        <f t="shared" si="0"/>
        <v>0.10062893081761007</v>
      </c>
      <c r="D21" s="123"/>
      <c r="E21" s="121" t="s">
        <v>9661</v>
      </c>
    </row>
    <row r="22" spans="1:5" x14ac:dyDescent="0.3">
      <c r="A22" s="119" t="s">
        <v>10682</v>
      </c>
      <c r="B22" s="151">
        <f>COUNTIFS('Abstract review'!$I$5:$I$294,"E",'Abstract review'!$J$5:$J$294,$A22)</f>
        <v>14</v>
      </c>
      <c r="C22" s="124">
        <f t="shared" si="0"/>
        <v>8.8050314465408799E-2</v>
      </c>
      <c r="D22" s="123"/>
      <c r="E22" s="121" t="s">
        <v>9662</v>
      </c>
    </row>
    <row r="23" spans="1:5" x14ac:dyDescent="0.3">
      <c r="A23" s="119" t="s">
        <v>10681</v>
      </c>
      <c r="B23" s="151">
        <f>COUNTIFS('Abstract review'!$I$5:$I$294,"E",'Abstract review'!$J$5:$J$294,$A23)</f>
        <v>36</v>
      </c>
      <c r="C23" s="124">
        <f t="shared" si="0"/>
        <v>0.22641509433962265</v>
      </c>
      <c r="D23" s="123"/>
      <c r="E23" s="121" t="s">
        <v>9663</v>
      </c>
    </row>
    <row r="24" spans="1:5" x14ac:dyDescent="0.3">
      <c r="A24" s="119" t="s">
        <v>6017</v>
      </c>
      <c r="B24" s="151">
        <f>COUNTIFS('Abstract review'!$I$5:$I$294,"E",'Abstract review'!$J$5:$J$294,$A24)</f>
        <v>9</v>
      </c>
      <c r="C24" s="124">
        <f t="shared" si="0"/>
        <v>5.6603773584905662E-2</v>
      </c>
      <c r="D24" s="123"/>
      <c r="E24" s="121" t="s">
        <v>9671</v>
      </c>
    </row>
    <row r="25" spans="1:5" x14ac:dyDescent="0.3">
      <c r="A25" s="119" t="s">
        <v>9655</v>
      </c>
      <c r="B25" s="151">
        <f>COUNTIFS('Abstract review'!$I$5:$I$294,"E",'Abstract review'!$J$5:$J$294,$A25)</f>
        <v>7</v>
      </c>
      <c r="C25" s="124">
        <f t="shared" si="0"/>
        <v>4.40251572327044E-2</v>
      </c>
      <c r="D25" s="123"/>
      <c r="E25" s="121" t="s">
        <v>9664</v>
      </c>
    </row>
    <row r="26" spans="1:5" ht="24.6" x14ac:dyDescent="0.3">
      <c r="A26" s="119" t="s">
        <v>6004</v>
      </c>
      <c r="B26" s="151">
        <f>COUNTIFS('Abstract review'!$I$5:$I$294,"E",'Abstract review'!$J$5:$J$294,$A26)</f>
        <v>3</v>
      </c>
      <c r="C26" s="124">
        <f t="shared" si="0"/>
        <v>1.8867924528301886E-2</v>
      </c>
      <c r="D26" s="123"/>
      <c r="E26" s="121" t="s">
        <v>9672</v>
      </c>
    </row>
    <row r="27" spans="1:5" x14ac:dyDescent="0.3">
      <c r="A27" s="119" t="s">
        <v>10680</v>
      </c>
      <c r="B27" s="151">
        <f>COUNTIFS('Abstract review'!$I$5:$I$294,"E",'Abstract review'!$J$5:$J$294,$A27)</f>
        <v>3</v>
      </c>
      <c r="C27" s="124">
        <f t="shared" si="0"/>
        <v>1.8867924528301886E-2</v>
      </c>
      <c r="D27" s="123"/>
      <c r="E27" s="121" t="s">
        <v>9665</v>
      </c>
    </row>
    <row r="28" spans="1:5" ht="24.6" x14ac:dyDescent="0.3">
      <c r="A28" s="119" t="s">
        <v>9640</v>
      </c>
      <c r="B28" s="151">
        <f>COUNTIFS('Abstract review'!$I$5:$I$294,"E",'Abstract review'!$J$5:$J$294,$A28)</f>
        <v>4</v>
      </c>
      <c r="C28" s="124">
        <f t="shared" si="0"/>
        <v>2.5157232704402517E-2</v>
      </c>
      <c r="D28" s="123"/>
      <c r="E28" s="121" t="s">
        <v>9673</v>
      </c>
    </row>
    <row r="29" spans="1:5" x14ac:dyDescent="0.3">
      <c r="A29" s="119" t="s">
        <v>6177</v>
      </c>
      <c r="B29" s="151">
        <f>COUNTIFS('Abstract review'!$I$5:$I$294,"E",'Abstract review'!$J$5:$J$294,$A29)</f>
        <v>1</v>
      </c>
      <c r="C29" s="124">
        <f t="shared" si="0"/>
        <v>6.2893081761006293E-3</v>
      </c>
      <c r="D29" s="123"/>
      <c r="E29" s="121" t="s">
        <v>9660</v>
      </c>
    </row>
    <row r="30" spans="1:5" x14ac:dyDescent="0.3">
      <c r="A30" s="119" t="s">
        <v>9696</v>
      </c>
      <c r="B30" s="151">
        <f>COUNTIFS('Abstract review'!$I$5:$I$294,"E",'Abstract review'!$J$5:$J$294,$A30)</f>
        <v>4</v>
      </c>
      <c r="C30" s="124">
        <f t="shared" si="0"/>
        <v>2.5157232704402517E-2</v>
      </c>
      <c r="D30" s="123"/>
      <c r="E30" s="121"/>
    </row>
    <row r="31" spans="1:5" x14ac:dyDescent="0.3">
      <c r="A31" s="131" t="s">
        <v>9666</v>
      </c>
      <c r="B31" s="132">
        <f>SUM(B19:B30)</f>
        <v>159</v>
      </c>
      <c r="C31" s="133">
        <f>SUM(C19:C30)</f>
        <v>1</v>
      </c>
      <c r="D31" s="126"/>
      <c r="E31" s="135" t="s">
        <v>9667</v>
      </c>
    </row>
    <row r="33" spans="1:5" x14ac:dyDescent="0.3">
      <c r="A33" s="154" t="str">
        <f>"Exclusions at full-text screening (database stream, n assessed = "&amp;B35&amp;")"</f>
        <v>Exclusions at full-text screening (database stream, n assessed = 127)</v>
      </c>
      <c r="B33" s="153"/>
      <c r="C33" s="153"/>
      <c r="D33" s="153"/>
      <c r="E33" s="153"/>
    </row>
    <row r="34" spans="1:5" ht="27.6" x14ac:dyDescent="0.3">
      <c r="A34" s="155" t="s">
        <v>10686</v>
      </c>
      <c r="B34" s="156" t="s">
        <v>9634</v>
      </c>
      <c r="C34" s="156" t="s">
        <v>10687</v>
      </c>
      <c r="D34" s="155"/>
      <c r="E34" s="157" t="s">
        <v>10688</v>
      </c>
    </row>
    <row r="35" spans="1:5" x14ac:dyDescent="0.3">
      <c r="A35" s="158" t="s">
        <v>10689</v>
      </c>
      <c r="B35" s="159">
        <f>B12</f>
        <v>127</v>
      </c>
      <c r="C35" s="160">
        <f t="shared" ref="C35:C42" si="1">B35/$B$35</f>
        <v>1</v>
      </c>
      <c r="D35" s="158"/>
      <c r="E35" s="161" t="s">
        <v>10690</v>
      </c>
    </row>
    <row r="36" spans="1:5" ht="48" x14ac:dyDescent="0.3">
      <c r="A36" s="162" t="s">
        <v>10746</v>
      </c>
      <c r="B36" s="163">
        <f>SUM(B37:B41)</f>
        <v>70</v>
      </c>
      <c r="C36" s="164">
        <f t="shared" si="1"/>
        <v>0.55118110236220474</v>
      </c>
      <c r="D36" s="165"/>
      <c r="E36" s="166" t="s">
        <v>10752</v>
      </c>
    </row>
    <row r="37" spans="1:5" x14ac:dyDescent="0.3">
      <c r="A37" s="158" t="s">
        <v>10691</v>
      </c>
      <c r="B37" s="159">
        <f>COUNTIF('Full-text screening-extraction'!$AC$2:$AC$128,"NA")</f>
        <v>41</v>
      </c>
      <c r="C37" s="160">
        <f t="shared" si="1"/>
        <v>0.32283464566929132</v>
      </c>
      <c r="D37" s="158"/>
      <c r="E37" s="161" t="s">
        <v>10692</v>
      </c>
    </row>
    <row r="38" spans="1:5" x14ac:dyDescent="0.3">
      <c r="A38" s="158" t="s">
        <v>10693</v>
      </c>
      <c r="B38" s="159">
        <f>COUNTIF('Full-text screening-extraction'!$AC$2:$AC$128,"no")</f>
        <v>3</v>
      </c>
      <c r="C38" s="160">
        <f t="shared" si="1"/>
        <v>2.3622047244094488E-2</v>
      </c>
      <c r="D38" s="158"/>
      <c r="E38" s="161" t="s">
        <v>10694</v>
      </c>
    </row>
    <row r="39" spans="1:5" x14ac:dyDescent="0.3">
      <c r="A39" s="158" t="s">
        <v>10695</v>
      </c>
      <c r="B39" s="159">
        <f>COUNTIF('Full-text screening-extraction'!$AC$2:$AC$128,"unclear")</f>
        <v>23</v>
      </c>
      <c r="C39" s="160">
        <f t="shared" si="1"/>
        <v>0.18110236220472442</v>
      </c>
      <c r="D39" s="158"/>
      <c r="E39" s="161" t="s">
        <v>10696</v>
      </c>
    </row>
    <row r="40" spans="1:5" ht="24" x14ac:dyDescent="0.3">
      <c r="A40" s="158" t="s">
        <v>10749</v>
      </c>
      <c r="B40" s="159">
        <f>COUNTIFS('Full-text screening-extraction'!$AC$2:$AC$128,"yes",'Full-text screening-extraction'!$AG$2:$AG$128,"Excluded — biomarker modality*")</f>
        <v>2</v>
      </c>
      <c r="C40" s="160">
        <f>B40/$B$35</f>
        <v>1.5748031496062992E-2</v>
      </c>
      <c r="D40" s="182"/>
      <c r="E40" s="161" t="s">
        <v>10744</v>
      </c>
    </row>
    <row r="41" spans="1:5" ht="24" x14ac:dyDescent="0.3">
      <c r="A41" s="158" t="s">
        <v>10750</v>
      </c>
      <c r="B41" s="159">
        <f>COUNTIFS('Full-text screening-extraction'!$AC$2:$AC$128,"yes",'Full-text screening-extraction'!$AG$2:$AG$128,"Excluded — primary question*")</f>
        <v>1</v>
      </c>
      <c r="C41" s="160">
        <f>B41/$B$35</f>
        <v>7.874015748031496E-3</v>
      </c>
      <c r="D41" s="158"/>
      <c r="E41" s="161" t="s">
        <v>10751</v>
      </c>
    </row>
    <row r="42" spans="1:5" x14ac:dyDescent="0.3">
      <c r="A42" s="162" t="s">
        <v>10697</v>
      </c>
      <c r="B42" s="163">
        <f>COUNTIFS('Full-text screening-extraction'!$AC$2:$AC$128,"yes",'Full-text screening-extraction'!$AG$2:$AG$128,"")</f>
        <v>57</v>
      </c>
      <c r="C42" s="164">
        <f t="shared" si="1"/>
        <v>0.44881889763779526</v>
      </c>
      <c r="D42" s="183"/>
      <c r="E42" s="166" t="s">
        <v>10745</v>
      </c>
    </row>
    <row r="43" spans="1:5" x14ac:dyDescent="0.3">
      <c r="A43" s="184" t="s">
        <v>10874</v>
      </c>
      <c r="B43" s="185">
        <f>B31+B36</f>
        <v>229</v>
      </c>
      <c r="C43"/>
      <c r="D43"/>
      <c r="E43"/>
    </row>
    <row r="44" spans="1:5" x14ac:dyDescent="0.3">
      <c r="A44" s="114" t="s">
        <v>9668</v>
      </c>
      <c r="B44" s="113"/>
      <c r="C44" s="113"/>
      <c r="D44" s="113"/>
      <c r="E44" s="113"/>
    </row>
    <row r="45" spans="1:5" ht="60.6" x14ac:dyDescent="0.3">
      <c r="A45" s="115" t="s">
        <v>9669</v>
      </c>
      <c r="B45" s="113"/>
      <c r="C45" s="113"/>
      <c r="D45" s="113"/>
      <c r="E45" s="113"/>
    </row>
    <row r="46" spans="1:5" ht="96.6" x14ac:dyDescent="0.3">
      <c r="A46" s="115" t="s">
        <v>9675</v>
      </c>
      <c r="B46" s="113"/>
      <c r="C46" s="113"/>
      <c r="D46" s="113"/>
      <c r="E46" s="113"/>
    </row>
    <row r="47" spans="1:5" ht="240.6" x14ac:dyDescent="0.3">
      <c r="A47" s="115" t="s">
        <v>9746</v>
      </c>
      <c r="B47" s="113"/>
      <c r="C47" s="113"/>
      <c r="D47" s="113"/>
      <c r="E47" s="113"/>
    </row>
    <row r="48" spans="1:5" ht="252" x14ac:dyDescent="0.3">
      <c r="A48" s="137" t="s">
        <v>9703</v>
      </c>
      <c r="B48" s="113"/>
      <c r="C48" s="113"/>
      <c r="D48" s="113"/>
      <c r="E48" s="113"/>
    </row>
    <row r="49" spans="1:5" ht="180" x14ac:dyDescent="0.3">
      <c r="A49" s="137" t="s">
        <v>9747</v>
      </c>
      <c r="B49" s="113"/>
      <c r="C49" s="113"/>
      <c r="D49" s="113"/>
      <c r="E49" s="113"/>
    </row>
    <row r="50" spans="1:5" ht="300" x14ac:dyDescent="0.3">
      <c r="A50" s="137" t="s">
        <v>9727</v>
      </c>
      <c r="B50" s="113"/>
      <c r="C50" s="113"/>
      <c r="D50" s="113"/>
      <c r="E50" s="113"/>
    </row>
    <row r="51" spans="1:5" ht="72" x14ac:dyDescent="0.3">
      <c r="A51" s="137" t="s">
        <v>9728</v>
      </c>
      <c r="B51" s="113"/>
      <c r="C51" s="113"/>
      <c r="D51" s="113"/>
      <c r="E51" s="113"/>
    </row>
    <row r="52" spans="1:5" ht="96" x14ac:dyDescent="0.3">
      <c r="A52" s="137" t="s">
        <v>9736</v>
      </c>
      <c r="B52" s="113"/>
      <c r="C52" s="113"/>
      <c r="D52" s="113"/>
      <c r="E52" s="113"/>
    </row>
    <row r="53" spans="1:5" x14ac:dyDescent="0.3">
      <c r="A53" s="115" t="s">
        <v>9729</v>
      </c>
      <c r="B53" s="136" t="str">
        <f>IF(B31=B11,"OK","MISMATCH")</f>
        <v>OK</v>
      </c>
      <c r="C53" s="113"/>
      <c r="D53" s="113"/>
      <c r="E53" s="113"/>
    </row>
    <row r="54" spans="1:5" x14ac:dyDescent="0.3">
      <c r="A54" s="115" t="s">
        <v>9670</v>
      </c>
      <c r="B54" s="136" t="str">
        <f>IF(B9=B6-B7,"OK","MISMATCH")</f>
        <v>OK</v>
      </c>
      <c r="C54" s="113"/>
      <c r="D54" s="113"/>
      <c r="E54" s="113"/>
    </row>
    <row r="55" spans="1:5" ht="24.6" x14ac:dyDescent="0.3">
      <c r="A55" s="115" t="s">
        <v>10826</v>
      </c>
      <c r="B55" s="136" t="str">
        <f>IF(B14=B9-B11-B36,"OK","MISMATCH")</f>
        <v>OK</v>
      </c>
      <c r="C55" s="113"/>
      <c r="D55" s="113"/>
      <c r="E55" s="113"/>
    </row>
    <row r="56" spans="1:5" x14ac:dyDescent="0.3">
      <c r="A56" s="115" t="s">
        <v>10827</v>
      </c>
      <c r="B56" s="136" t="str">
        <f>IF(B15=B14,"OK","MISMATCH")</f>
        <v>OK</v>
      </c>
    </row>
    <row r="57" spans="1:5" x14ac:dyDescent="0.3">
      <c r="A57" s="115" t="s">
        <v>10828</v>
      </c>
      <c r="B57" s="136" t="str">
        <f>IF(COUNT('RoB &amp; GRADE'!$A$4:$A$60)=B15,"OK","MISMATCH")</f>
        <v>OK</v>
      </c>
    </row>
    <row r="58" spans="1:5" ht="24.6" x14ac:dyDescent="0.3">
      <c r="A58" s="115" t="s">
        <v>10829</v>
      </c>
      <c r="B58" s="136" t="str">
        <f>IF(COUNTIF('QUIPS appraisal frame'!$C$3:$C$401,"OVERALL*")=B15,"OK","MISMATCH")</f>
        <v>OK</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Document" dvAspect="DVASPECT_ICON" shapeId="12303" r:id="rId4">
          <objectPr defaultSize="0" r:id="rId5">
            <anchor moveWithCells="1">
              <from>
                <xdr:col>11</xdr:col>
                <xdr:colOff>0</xdr:colOff>
                <xdr:row>8</xdr:row>
                <xdr:rowOff>0</xdr:rowOff>
              </from>
              <to>
                <xdr:col>12</xdr:col>
                <xdr:colOff>304800</xdr:colOff>
                <xdr:row>8</xdr:row>
                <xdr:rowOff>685800</xdr:rowOff>
              </to>
            </anchor>
          </objectPr>
        </oleObject>
      </mc:Choice>
      <mc:Fallback>
        <oleObject progId="Document" dvAspect="DVASPECT_ICON" shapeId="12303"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4D6F6-CEAF-4CBC-9798-C71AA2F216C1}">
  <sheetPr filterMode="1">
    <tabColor rgb="FF485656"/>
  </sheetPr>
  <dimension ref="A1:AG128"/>
  <sheetViews>
    <sheetView zoomScale="80" zoomScaleNormal="80" workbookViewId="0">
      <pane xSplit="4" ySplit="1" topLeftCell="J114" activePane="bottomRight" state="frozen"/>
      <selection pane="topRight" activeCell="E1" sqref="E1"/>
      <selection pane="bottomLeft" activeCell="A2" sqref="A2"/>
      <selection pane="bottomRight" activeCell="M116" sqref="M116"/>
    </sheetView>
  </sheetViews>
  <sheetFormatPr defaultRowHeight="10.199999999999999" x14ac:dyDescent="0.3"/>
  <cols>
    <col min="1" max="1" width="3.109375" style="37" bestFit="1" customWidth="1"/>
    <col min="2" max="2" width="15.109375" style="37" customWidth="1"/>
    <col min="3" max="3" width="4.33203125" style="37" bestFit="1" customWidth="1"/>
    <col min="4" max="4" width="19.33203125" style="37" customWidth="1"/>
    <col min="5" max="5" width="12.44140625" style="37" customWidth="1"/>
    <col min="6" max="6" width="14.77734375" style="37" customWidth="1"/>
    <col min="7" max="7" width="13.33203125" style="37" customWidth="1"/>
    <col min="8" max="8" width="13.44140625" style="37" customWidth="1"/>
    <col min="9" max="9" width="11.109375" style="37" customWidth="1"/>
    <col min="10" max="10" width="19.6640625" style="37" customWidth="1"/>
    <col min="11" max="12" width="11.21875" style="37" customWidth="1"/>
    <col min="13" max="13" width="21.44140625" style="37" customWidth="1"/>
    <col min="14" max="14" width="11" style="37" customWidth="1"/>
    <col min="15" max="15" width="13.21875" style="37" customWidth="1"/>
    <col min="16" max="16" width="12.109375" style="37" bestFit="1" customWidth="1"/>
    <col min="17" max="17" width="13.33203125" style="37" customWidth="1"/>
    <col min="18" max="18" width="19.5546875" style="37" customWidth="1"/>
    <col min="19" max="19" width="21.6640625" style="37" bestFit="1" customWidth="1"/>
    <col min="20" max="20" width="15.109375" style="37" customWidth="1"/>
    <col min="21" max="21" width="8.77734375" style="37" customWidth="1"/>
    <col min="22" max="22" width="15" style="37" customWidth="1"/>
    <col min="23" max="23" width="17.33203125" style="37" customWidth="1"/>
    <col min="24" max="24" width="25.33203125" style="37" customWidth="1"/>
    <col min="25" max="25" width="14" style="37" customWidth="1"/>
    <col min="26" max="26" width="8.88671875" style="37"/>
    <col min="27" max="27" width="16.33203125" style="37" bestFit="1" customWidth="1"/>
    <col min="28" max="29" width="24.109375" style="37" customWidth="1"/>
    <col min="30" max="30" width="32.44140625" style="37" customWidth="1"/>
    <col min="31" max="31" width="46.21875" style="37" customWidth="1"/>
    <col min="32" max="32" width="8.88671875" style="37"/>
    <col min="33" max="33" width="20" style="37" customWidth="1"/>
    <col min="34" max="16384" width="8.88671875" style="37"/>
  </cols>
  <sheetData>
    <row r="1" spans="1:33" ht="30.6" x14ac:dyDescent="0.3">
      <c r="A1" s="78" t="s">
        <v>6395</v>
      </c>
      <c r="B1" s="78" t="s">
        <v>5986</v>
      </c>
      <c r="C1" s="78" t="s">
        <v>5648</v>
      </c>
      <c r="D1" s="78" t="s">
        <v>6400</v>
      </c>
      <c r="E1" s="38" t="s">
        <v>6423</v>
      </c>
      <c r="F1" s="78" t="s">
        <v>6399</v>
      </c>
      <c r="G1" s="78" t="s">
        <v>6401</v>
      </c>
      <c r="H1" s="78" t="s">
        <v>6402</v>
      </c>
      <c r="I1" s="78" t="s">
        <v>6403</v>
      </c>
      <c r="J1" s="78" t="s">
        <v>6404</v>
      </c>
      <c r="K1" s="78" t="s">
        <v>6396</v>
      </c>
      <c r="L1" s="80" t="s">
        <v>6415</v>
      </c>
      <c r="M1" s="78" t="s">
        <v>6397</v>
      </c>
      <c r="N1" s="138" t="s">
        <v>6417</v>
      </c>
      <c r="O1" s="78" t="s">
        <v>6431</v>
      </c>
      <c r="P1" s="78" t="s">
        <v>6405</v>
      </c>
      <c r="Q1" s="78" t="s">
        <v>6406</v>
      </c>
      <c r="R1" s="78" t="s">
        <v>6407</v>
      </c>
      <c r="S1" s="78" t="s">
        <v>6408</v>
      </c>
      <c r="T1" s="78" t="s">
        <v>6409</v>
      </c>
      <c r="U1" s="78" t="s">
        <v>6410</v>
      </c>
      <c r="V1" s="78" t="s">
        <v>6398</v>
      </c>
      <c r="W1" s="78" t="s">
        <v>6427</v>
      </c>
      <c r="X1" s="78" t="s">
        <v>6412</v>
      </c>
      <c r="Y1" s="78" t="s">
        <v>6411</v>
      </c>
      <c r="Z1" s="78" t="s">
        <v>6429</v>
      </c>
      <c r="AA1" s="140" t="s">
        <v>9741</v>
      </c>
      <c r="AB1" s="142" t="s">
        <v>9738</v>
      </c>
      <c r="AC1" s="142" t="s">
        <v>9739</v>
      </c>
      <c r="AD1" s="78" t="s">
        <v>6437</v>
      </c>
      <c r="AE1" s="78" t="s">
        <v>6570</v>
      </c>
      <c r="AG1" s="142" t="s">
        <v>10742</v>
      </c>
    </row>
    <row r="2" spans="1:33" ht="132.6" hidden="1" x14ac:dyDescent="0.3">
      <c r="A2" s="37">
        <v>1</v>
      </c>
      <c r="B2" s="37" t="s">
        <v>5650</v>
      </c>
      <c r="C2" s="37">
        <v>2026</v>
      </c>
      <c r="D2" s="37" t="s">
        <v>36</v>
      </c>
      <c r="E2" s="37" t="s">
        <v>6424</v>
      </c>
      <c r="F2" s="37" t="s">
        <v>6420</v>
      </c>
      <c r="G2" s="37" t="s">
        <v>6432</v>
      </c>
      <c r="H2" s="37" t="s">
        <v>6433</v>
      </c>
      <c r="I2" s="37" t="s">
        <v>6421</v>
      </c>
      <c r="J2" s="37" t="s">
        <v>6422</v>
      </c>
      <c r="K2" s="37" t="s">
        <v>6414</v>
      </c>
      <c r="L2" s="37" t="s">
        <v>6416</v>
      </c>
      <c r="M2" s="37" t="s">
        <v>6413</v>
      </c>
      <c r="N2" s="37" t="s">
        <v>6418</v>
      </c>
      <c r="O2" s="37" t="s">
        <v>6430</v>
      </c>
      <c r="P2" s="37" t="s">
        <v>6419</v>
      </c>
      <c r="Q2" s="37" t="s">
        <v>6425</v>
      </c>
      <c r="R2" s="37" t="s">
        <v>6436</v>
      </c>
      <c r="S2" s="37" t="s">
        <v>6439</v>
      </c>
      <c r="T2" s="37" t="s">
        <v>6438</v>
      </c>
      <c r="U2" s="37" t="s">
        <v>6438</v>
      </c>
      <c r="V2" s="37" t="s">
        <v>6426</v>
      </c>
      <c r="W2" s="37" t="s">
        <v>6434</v>
      </c>
      <c r="X2" s="37" t="s">
        <v>6435</v>
      </c>
      <c r="Y2" s="37" t="s">
        <v>6428</v>
      </c>
      <c r="Z2" s="37" t="s">
        <v>6426</v>
      </c>
      <c r="AA2" s="141" t="s">
        <v>6440</v>
      </c>
      <c r="AB2" s="37" t="s">
        <v>6443</v>
      </c>
      <c r="AC2" s="37" t="s">
        <v>1125</v>
      </c>
      <c r="AD2" s="37" t="s">
        <v>6441</v>
      </c>
      <c r="AE2" s="37" t="s">
        <v>6442</v>
      </c>
    </row>
    <row r="3" spans="1:33" ht="244.8" x14ac:dyDescent="0.3">
      <c r="A3" s="37">
        <v>2</v>
      </c>
      <c r="B3" s="37" t="s">
        <v>5651</v>
      </c>
      <c r="C3" s="37">
        <v>2026</v>
      </c>
      <c r="D3" s="37" t="s">
        <v>154</v>
      </c>
      <c r="E3" s="37" t="s">
        <v>8615</v>
      </c>
      <c r="F3" s="37" t="s">
        <v>8616</v>
      </c>
      <c r="G3" s="37">
        <v>117</v>
      </c>
      <c r="H3" s="37" t="s">
        <v>8617</v>
      </c>
      <c r="I3" s="37" t="s">
        <v>8618</v>
      </c>
      <c r="J3" s="37" t="s">
        <v>8619</v>
      </c>
      <c r="K3" s="37" t="s">
        <v>8620</v>
      </c>
      <c r="L3" s="37" t="s">
        <v>8621</v>
      </c>
      <c r="M3" s="139" t="s">
        <v>8622</v>
      </c>
      <c r="N3" s="37" t="s">
        <v>8623</v>
      </c>
      <c r="O3" s="37" t="s">
        <v>8624</v>
      </c>
      <c r="P3" s="37" t="s">
        <v>8625</v>
      </c>
      <c r="Q3" s="37" t="s">
        <v>8626</v>
      </c>
      <c r="R3" s="37" t="s">
        <v>8627</v>
      </c>
      <c r="S3" s="37" t="s">
        <v>8628</v>
      </c>
      <c r="T3" s="37" t="s">
        <v>8629</v>
      </c>
      <c r="U3" s="37" t="s">
        <v>8630</v>
      </c>
      <c r="V3" s="37" t="s">
        <v>8631</v>
      </c>
      <c r="W3" s="37" t="s">
        <v>8632</v>
      </c>
      <c r="X3" s="37" t="s">
        <v>8633</v>
      </c>
      <c r="Y3" s="37" t="s">
        <v>8634</v>
      </c>
      <c r="Z3" s="37" t="s">
        <v>6461</v>
      </c>
      <c r="AA3" s="141" t="s">
        <v>6426</v>
      </c>
      <c r="AB3" s="37" t="s">
        <v>6426</v>
      </c>
      <c r="AC3" s="37" t="s">
        <v>6426</v>
      </c>
      <c r="AD3" s="37" t="s">
        <v>8635</v>
      </c>
      <c r="AE3" s="37" t="s">
        <v>8636</v>
      </c>
      <c r="AG3" s="37" t="s">
        <v>10743</v>
      </c>
    </row>
    <row r="4" spans="1:33" ht="122.4" hidden="1" x14ac:dyDescent="0.3">
      <c r="A4" s="37">
        <v>3</v>
      </c>
      <c r="B4" s="37" t="s">
        <v>5655</v>
      </c>
      <c r="C4" s="37">
        <v>2026</v>
      </c>
      <c r="D4" s="37" t="s">
        <v>112</v>
      </c>
      <c r="E4" s="37" t="s">
        <v>6444</v>
      </c>
      <c r="F4" s="37" t="s">
        <v>6445</v>
      </c>
      <c r="G4" s="37" t="s">
        <v>6446</v>
      </c>
      <c r="H4" s="37" t="s">
        <v>6447</v>
      </c>
      <c r="I4" s="37" t="s">
        <v>6448</v>
      </c>
      <c r="J4" s="37" t="s">
        <v>6449</v>
      </c>
      <c r="K4" s="37" t="s">
        <v>6450</v>
      </c>
      <c r="L4" s="37" t="s">
        <v>6452</v>
      </c>
      <c r="M4" s="37" t="s">
        <v>6451</v>
      </c>
      <c r="N4" s="37" t="s">
        <v>6453</v>
      </c>
      <c r="O4" s="37" t="s">
        <v>6454</v>
      </c>
      <c r="P4" s="37" t="s">
        <v>6455</v>
      </c>
      <c r="Q4" s="37" t="s">
        <v>6456</v>
      </c>
      <c r="R4" s="37" t="s">
        <v>6457</v>
      </c>
      <c r="S4" s="37" t="s">
        <v>6459</v>
      </c>
      <c r="T4" s="37" t="s">
        <v>6438</v>
      </c>
      <c r="U4" s="37" t="s">
        <v>6438</v>
      </c>
      <c r="V4" s="37" t="s">
        <v>6426</v>
      </c>
      <c r="W4" s="37" t="s">
        <v>6462</v>
      </c>
      <c r="X4" s="37" t="s">
        <v>6463</v>
      </c>
      <c r="Y4" s="37" t="s">
        <v>6465</v>
      </c>
      <c r="Z4" s="37" t="s">
        <v>6426</v>
      </c>
      <c r="AA4" s="141" t="s">
        <v>6440</v>
      </c>
      <c r="AB4" s="37" t="s">
        <v>6443</v>
      </c>
      <c r="AC4" s="37" t="s">
        <v>1125</v>
      </c>
      <c r="AD4" s="37" t="s">
        <v>6464</v>
      </c>
      <c r="AE4" s="37" t="s">
        <v>6458</v>
      </c>
    </row>
    <row r="5" spans="1:33" ht="91.8" x14ac:dyDescent="0.3">
      <c r="A5" s="37">
        <v>4</v>
      </c>
      <c r="B5" s="37" t="s">
        <v>5657</v>
      </c>
      <c r="C5" s="37">
        <v>2026</v>
      </c>
      <c r="D5" s="37" t="s">
        <v>12</v>
      </c>
      <c r="E5" s="37" t="s">
        <v>6479</v>
      </c>
      <c r="F5" s="37" t="s">
        <v>6478</v>
      </c>
      <c r="G5" s="37" t="s">
        <v>6466</v>
      </c>
      <c r="H5" s="37" t="s">
        <v>6467</v>
      </c>
      <c r="I5" s="37" t="s">
        <v>6468</v>
      </c>
      <c r="J5" s="37" t="s">
        <v>6469</v>
      </c>
      <c r="K5" s="37" t="s">
        <v>6470</v>
      </c>
      <c r="L5" s="37" t="s">
        <v>6471</v>
      </c>
      <c r="M5" s="139" t="s">
        <v>6472</v>
      </c>
      <c r="N5" s="37" t="s">
        <v>6473</v>
      </c>
      <c r="O5" s="37" t="s">
        <v>6474</v>
      </c>
      <c r="P5" s="37" t="s">
        <v>6475</v>
      </c>
      <c r="Q5" s="37" t="s">
        <v>6476</v>
      </c>
      <c r="R5" s="37" t="s">
        <v>6477</v>
      </c>
      <c r="S5" s="37" t="s">
        <v>6480</v>
      </c>
      <c r="T5" s="37" t="s">
        <v>6481</v>
      </c>
      <c r="U5" s="37" t="s">
        <v>6482</v>
      </c>
      <c r="V5" s="37" t="s">
        <v>6426</v>
      </c>
      <c r="W5" s="37" t="s">
        <v>6483</v>
      </c>
      <c r="X5" s="37" t="s">
        <v>6484</v>
      </c>
      <c r="Y5" s="37" t="s">
        <v>6485</v>
      </c>
      <c r="Z5" s="37" t="s">
        <v>6426</v>
      </c>
      <c r="AA5" s="141" t="s">
        <v>6426</v>
      </c>
      <c r="AB5" s="37" t="s">
        <v>6426</v>
      </c>
      <c r="AC5" s="37" t="s">
        <v>6426</v>
      </c>
      <c r="AD5" s="37" t="s">
        <v>6487</v>
      </c>
      <c r="AE5" s="37" t="s">
        <v>6486</v>
      </c>
    </row>
    <row r="6" spans="1:33" ht="142.80000000000001" x14ac:dyDescent="0.3">
      <c r="A6" s="37">
        <v>5</v>
      </c>
      <c r="B6" s="37" t="s">
        <v>5659</v>
      </c>
      <c r="C6" s="37">
        <v>2026</v>
      </c>
      <c r="D6" s="37" t="s">
        <v>184</v>
      </c>
      <c r="E6" s="37" t="s">
        <v>8637</v>
      </c>
      <c r="F6" s="37" t="s">
        <v>8638</v>
      </c>
      <c r="G6" s="37" t="s">
        <v>9313</v>
      </c>
      <c r="H6" s="37" t="s">
        <v>8639</v>
      </c>
      <c r="I6" s="37" t="s">
        <v>8640</v>
      </c>
      <c r="J6" s="37" t="s">
        <v>8641</v>
      </c>
      <c r="K6" s="37" t="s">
        <v>8642</v>
      </c>
      <c r="L6" s="37" t="s">
        <v>8643</v>
      </c>
      <c r="M6" s="139" t="s">
        <v>8644</v>
      </c>
      <c r="N6" s="37" t="s">
        <v>8645</v>
      </c>
      <c r="O6" s="37" t="s">
        <v>8646</v>
      </c>
      <c r="P6" s="37" t="s">
        <v>6455</v>
      </c>
      <c r="Q6" s="37" t="s">
        <v>8647</v>
      </c>
      <c r="R6" s="37" t="s">
        <v>8648</v>
      </c>
      <c r="S6" s="37" t="s">
        <v>8649</v>
      </c>
      <c r="T6" s="37" t="s">
        <v>8650</v>
      </c>
      <c r="U6" s="37" t="s">
        <v>8651</v>
      </c>
      <c r="V6" s="37" t="s">
        <v>8652</v>
      </c>
      <c r="W6" s="37" t="s">
        <v>8653</v>
      </c>
      <c r="X6" s="37" t="s">
        <v>8654</v>
      </c>
      <c r="Y6" s="37" t="s">
        <v>8655</v>
      </c>
      <c r="Z6" s="37" t="s">
        <v>8153</v>
      </c>
      <c r="AA6" s="141" t="s">
        <v>6426</v>
      </c>
      <c r="AB6" s="37" t="s">
        <v>6426</v>
      </c>
      <c r="AC6" s="37" t="s">
        <v>6426</v>
      </c>
      <c r="AD6" s="37" t="s">
        <v>8656</v>
      </c>
      <c r="AE6" s="37" t="s">
        <v>8657</v>
      </c>
    </row>
    <row r="7" spans="1:33" ht="183.6" x14ac:dyDescent="0.3">
      <c r="A7" s="37">
        <v>6</v>
      </c>
      <c r="B7" s="37" t="s">
        <v>5665</v>
      </c>
      <c r="C7" s="37">
        <v>2026</v>
      </c>
      <c r="D7" s="37" t="s">
        <v>96</v>
      </c>
      <c r="E7" s="37" t="s">
        <v>8658</v>
      </c>
      <c r="F7" s="37" t="s">
        <v>8659</v>
      </c>
      <c r="G7" s="37" t="s">
        <v>8660</v>
      </c>
      <c r="H7" s="37" t="s">
        <v>8661</v>
      </c>
      <c r="I7" s="37" t="s">
        <v>8662</v>
      </c>
      <c r="J7" s="37" t="s">
        <v>8663</v>
      </c>
      <c r="K7" s="37" t="s">
        <v>8664</v>
      </c>
      <c r="L7" s="37" t="s">
        <v>8665</v>
      </c>
      <c r="M7" s="37" t="s">
        <v>8666</v>
      </c>
      <c r="N7" s="37" t="s">
        <v>8667</v>
      </c>
      <c r="O7" s="37" t="s">
        <v>8668</v>
      </c>
      <c r="P7" s="37" t="s">
        <v>8669</v>
      </c>
      <c r="Q7" s="37" t="s">
        <v>8670</v>
      </c>
      <c r="R7" s="37" t="s">
        <v>8671</v>
      </c>
      <c r="S7" s="37" t="s">
        <v>8672</v>
      </c>
      <c r="T7" s="37" t="s">
        <v>8673</v>
      </c>
      <c r="U7" s="37" t="s">
        <v>8674</v>
      </c>
      <c r="V7" s="37" t="s">
        <v>8675</v>
      </c>
      <c r="W7" s="37" t="s">
        <v>8676</v>
      </c>
      <c r="X7" s="37" t="s">
        <v>8677</v>
      </c>
      <c r="Y7" s="37" t="s">
        <v>8678</v>
      </c>
      <c r="Z7" s="37" t="s">
        <v>6461</v>
      </c>
      <c r="AA7" s="141" t="s">
        <v>6426</v>
      </c>
      <c r="AB7" s="37" t="s">
        <v>6426</v>
      </c>
      <c r="AC7" s="37" t="s">
        <v>6426</v>
      </c>
      <c r="AD7" s="37" t="s">
        <v>8679</v>
      </c>
      <c r="AE7" s="37" t="s">
        <v>8680</v>
      </c>
    </row>
    <row r="8" spans="1:33" ht="81.599999999999994" x14ac:dyDescent="0.3">
      <c r="A8" s="37">
        <v>7</v>
      </c>
      <c r="B8" s="37" t="s">
        <v>5668</v>
      </c>
      <c r="C8" s="37">
        <v>2026</v>
      </c>
      <c r="D8" s="37" t="s">
        <v>75</v>
      </c>
      <c r="E8" s="37" t="s">
        <v>6506</v>
      </c>
      <c r="F8" s="37" t="s">
        <v>6507</v>
      </c>
      <c r="G8" s="37" t="s">
        <v>6505</v>
      </c>
      <c r="H8" s="37" t="s">
        <v>6504</v>
      </c>
      <c r="I8" s="37" t="s">
        <v>6503</v>
      </c>
      <c r="J8" s="37" t="s">
        <v>6502</v>
      </c>
      <c r="K8" s="37" t="s">
        <v>6508</v>
      </c>
      <c r="L8" s="37" t="s">
        <v>6501</v>
      </c>
      <c r="M8" s="37" t="s">
        <v>6500</v>
      </c>
      <c r="N8" s="37" t="s">
        <v>6499</v>
      </c>
      <c r="O8" s="37" t="s">
        <v>6498</v>
      </c>
      <c r="P8" s="37" t="s">
        <v>6455</v>
      </c>
      <c r="Q8" s="37" t="s">
        <v>6497</v>
      </c>
      <c r="R8" s="37" t="s">
        <v>6496</v>
      </c>
      <c r="S8" s="37" t="s">
        <v>6495</v>
      </c>
      <c r="T8" s="37" t="s">
        <v>6493</v>
      </c>
      <c r="U8" s="37" t="s">
        <v>6494</v>
      </c>
      <c r="V8" s="37" t="s">
        <v>6426</v>
      </c>
      <c r="W8" s="37" t="s">
        <v>6492</v>
      </c>
      <c r="X8" s="37" t="s">
        <v>6491</v>
      </c>
      <c r="Y8" s="37" t="s">
        <v>6490</v>
      </c>
      <c r="Z8" s="37" t="s">
        <v>6489</v>
      </c>
      <c r="AA8" s="141" t="s">
        <v>6426</v>
      </c>
      <c r="AB8" s="37" t="s">
        <v>6426</v>
      </c>
      <c r="AC8" s="37" t="s">
        <v>6426</v>
      </c>
      <c r="AD8" s="37" t="s">
        <v>6488</v>
      </c>
      <c r="AE8" s="37" t="s">
        <v>6509</v>
      </c>
    </row>
    <row r="9" spans="1:33" ht="112.2" hidden="1" x14ac:dyDescent="0.3">
      <c r="A9" s="37">
        <v>8</v>
      </c>
      <c r="B9" s="37" t="s">
        <v>5671</v>
      </c>
      <c r="C9" s="37">
        <v>2026</v>
      </c>
      <c r="D9" s="37" t="s">
        <v>118</v>
      </c>
      <c r="E9" s="37" t="s">
        <v>6510</v>
      </c>
      <c r="F9" s="37" t="s">
        <v>6511</v>
      </c>
      <c r="G9" s="37" t="s">
        <v>6512</v>
      </c>
      <c r="H9" s="37" t="s">
        <v>6513</v>
      </c>
      <c r="I9" s="37" t="s">
        <v>6514</v>
      </c>
      <c r="J9" s="37" t="s">
        <v>6515</v>
      </c>
      <c r="K9" s="37" t="s">
        <v>6516</v>
      </c>
      <c r="L9" s="37" t="s">
        <v>6517</v>
      </c>
      <c r="M9" s="37" t="s">
        <v>6518</v>
      </c>
      <c r="N9" s="37" t="s">
        <v>6519</v>
      </c>
      <c r="O9" s="37" t="s">
        <v>6520</v>
      </c>
      <c r="P9" s="37" t="s">
        <v>6521</v>
      </c>
      <c r="Q9" s="37" t="s">
        <v>6522</v>
      </c>
      <c r="R9" s="37" t="s">
        <v>6523</v>
      </c>
      <c r="S9" s="37" t="s">
        <v>6524</v>
      </c>
      <c r="T9" s="37" t="s">
        <v>6438</v>
      </c>
      <c r="U9" s="37" t="s">
        <v>6438</v>
      </c>
      <c r="V9" s="37" t="s">
        <v>6438</v>
      </c>
      <c r="W9" s="37" t="s">
        <v>6438</v>
      </c>
      <c r="X9" s="37" t="s">
        <v>6525</v>
      </c>
      <c r="Y9" s="37" t="s">
        <v>6526</v>
      </c>
      <c r="Z9" s="37" t="s">
        <v>6426</v>
      </c>
      <c r="AA9" s="141" t="s">
        <v>6440</v>
      </c>
      <c r="AB9" s="37" t="s">
        <v>6443</v>
      </c>
      <c r="AC9" s="37" t="s">
        <v>1125</v>
      </c>
      <c r="AD9" s="37" t="s">
        <v>6527</v>
      </c>
      <c r="AE9" s="37" t="s">
        <v>6528</v>
      </c>
    </row>
    <row r="10" spans="1:33" ht="112.2" hidden="1" x14ac:dyDescent="0.3">
      <c r="A10" s="37">
        <v>9</v>
      </c>
      <c r="B10" s="37" t="s">
        <v>5672</v>
      </c>
      <c r="C10" s="37">
        <v>2026</v>
      </c>
      <c r="D10" s="37" t="s">
        <v>18</v>
      </c>
      <c r="E10" s="37" t="s">
        <v>6529</v>
      </c>
      <c r="F10" s="37" t="s">
        <v>6530</v>
      </c>
      <c r="G10" s="37" t="s">
        <v>6531</v>
      </c>
      <c r="H10" s="37" t="s">
        <v>6532</v>
      </c>
      <c r="I10" s="37" t="s">
        <v>6533</v>
      </c>
      <c r="J10" s="37" t="s">
        <v>6534</v>
      </c>
      <c r="K10" s="37" t="s">
        <v>6535</v>
      </c>
      <c r="L10" s="37" t="s">
        <v>6536</v>
      </c>
      <c r="M10" s="37" t="s">
        <v>6537</v>
      </c>
      <c r="N10" s="37" t="s">
        <v>6538</v>
      </c>
      <c r="O10" s="37" t="s">
        <v>6539</v>
      </c>
      <c r="P10" s="37" t="s">
        <v>6540</v>
      </c>
      <c r="Q10" s="37" t="s">
        <v>6541</v>
      </c>
      <c r="R10" s="37" t="s">
        <v>6542</v>
      </c>
      <c r="S10" s="37" t="s">
        <v>6543</v>
      </c>
      <c r="T10" s="37" t="s">
        <v>6544</v>
      </c>
      <c r="U10" s="37" t="s">
        <v>6545</v>
      </c>
      <c r="V10" s="37" t="s">
        <v>6546</v>
      </c>
      <c r="W10" s="37" t="s">
        <v>6547</v>
      </c>
      <c r="X10" s="37" t="s">
        <v>6548</v>
      </c>
      <c r="Y10" s="37" t="s">
        <v>6549</v>
      </c>
      <c r="Z10" s="37" t="s">
        <v>6426</v>
      </c>
      <c r="AA10" s="141" t="s">
        <v>6440</v>
      </c>
      <c r="AB10" s="37" t="s">
        <v>6426</v>
      </c>
      <c r="AC10" s="37" t="s">
        <v>6443</v>
      </c>
      <c r="AD10" s="37" t="s">
        <v>6550</v>
      </c>
      <c r="AE10" s="37" t="s">
        <v>6551</v>
      </c>
    </row>
    <row r="11" spans="1:33" ht="122.4" hidden="1" x14ac:dyDescent="0.3">
      <c r="A11" s="37">
        <v>10</v>
      </c>
      <c r="B11" s="37" t="s">
        <v>5676</v>
      </c>
      <c r="C11" s="37">
        <v>2026</v>
      </c>
      <c r="D11" s="37" t="s">
        <v>24</v>
      </c>
      <c r="E11" s="37" t="s">
        <v>6557</v>
      </c>
      <c r="F11" s="37" t="s">
        <v>6558</v>
      </c>
      <c r="G11" s="37" t="s">
        <v>6559</v>
      </c>
      <c r="H11" s="37" t="s">
        <v>6560</v>
      </c>
      <c r="I11" s="37" t="s">
        <v>6561</v>
      </c>
      <c r="J11" s="37" t="s">
        <v>6562</v>
      </c>
      <c r="K11" s="37" t="s">
        <v>6563</v>
      </c>
      <c r="L11" s="37" t="s">
        <v>6564</v>
      </c>
      <c r="M11" s="37" t="s">
        <v>6565</v>
      </c>
      <c r="N11" s="37" t="s">
        <v>6566</v>
      </c>
      <c r="O11" s="37" t="s">
        <v>6567</v>
      </c>
      <c r="P11" s="37" t="s">
        <v>6568</v>
      </c>
      <c r="Q11" s="37" t="s">
        <v>6569</v>
      </c>
      <c r="R11" s="37" t="s">
        <v>6553</v>
      </c>
      <c r="S11" s="37" t="s">
        <v>6554</v>
      </c>
      <c r="T11" s="37" t="s">
        <v>6438</v>
      </c>
      <c r="U11" s="37" t="s">
        <v>6438</v>
      </c>
      <c r="V11" s="37" t="s">
        <v>6438</v>
      </c>
      <c r="W11" s="37" t="s">
        <v>6438</v>
      </c>
      <c r="X11" s="37" t="s">
        <v>6555</v>
      </c>
      <c r="Y11" s="37" t="s">
        <v>6556</v>
      </c>
      <c r="Z11" s="37" t="s">
        <v>6426</v>
      </c>
      <c r="AA11" s="141" t="s">
        <v>6440</v>
      </c>
      <c r="AB11" s="37" t="s">
        <v>6443</v>
      </c>
      <c r="AC11" s="37" t="s">
        <v>1125</v>
      </c>
      <c r="AD11" s="37" t="s">
        <v>6552</v>
      </c>
    </row>
    <row r="12" spans="1:33" ht="204" hidden="1" x14ac:dyDescent="0.3">
      <c r="A12" s="37">
        <v>11</v>
      </c>
      <c r="B12" s="37" t="s">
        <v>5679</v>
      </c>
      <c r="C12" s="37">
        <v>2026</v>
      </c>
      <c r="D12" s="37" t="s">
        <v>5680</v>
      </c>
      <c r="E12" s="37" t="s">
        <v>6571</v>
      </c>
      <c r="F12" s="37" t="s">
        <v>6572</v>
      </c>
      <c r="G12" s="37" t="s">
        <v>6573</v>
      </c>
      <c r="H12" s="37" t="s">
        <v>6574</v>
      </c>
      <c r="I12" s="37" t="s">
        <v>6575</v>
      </c>
      <c r="J12" s="37" t="s">
        <v>6576</v>
      </c>
      <c r="K12" s="37" t="s">
        <v>6577</v>
      </c>
      <c r="L12" s="37" t="s">
        <v>6578</v>
      </c>
      <c r="M12" s="37" t="s">
        <v>6579</v>
      </c>
      <c r="N12" s="37" t="s">
        <v>6580</v>
      </c>
      <c r="O12" s="37" t="s">
        <v>6581</v>
      </c>
      <c r="P12" s="37" t="s">
        <v>6582</v>
      </c>
      <c r="Q12" s="37" t="s">
        <v>6583</v>
      </c>
      <c r="R12" s="37" t="s">
        <v>6590</v>
      </c>
      <c r="S12" s="37" t="s">
        <v>6591</v>
      </c>
      <c r="T12" s="37" t="s">
        <v>6438</v>
      </c>
      <c r="U12" s="37" t="s">
        <v>6438</v>
      </c>
      <c r="V12" s="37" t="s">
        <v>6584</v>
      </c>
      <c r="W12" s="37" t="s">
        <v>6585</v>
      </c>
      <c r="X12" s="37" t="s">
        <v>6586</v>
      </c>
      <c r="Y12" s="37" t="s">
        <v>6587</v>
      </c>
      <c r="Z12" s="37" t="s">
        <v>6426</v>
      </c>
      <c r="AA12" s="141" t="s">
        <v>6440</v>
      </c>
      <c r="AB12" s="37" t="s">
        <v>6443</v>
      </c>
      <c r="AC12" s="37" t="s">
        <v>1125</v>
      </c>
      <c r="AD12" s="37" t="s">
        <v>6588</v>
      </c>
      <c r="AE12" s="37" t="s">
        <v>6589</v>
      </c>
    </row>
    <row r="13" spans="1:33" ht="173.4" x14ac:dyDescent="0.3">
      <c r="A13" s="37">
        <v>12</v>
      </c>
      <c r="B13" s="37" t="s">
        <v>5681</v>
      </c>
      <c r="C13" s="37">
        <v>2026</v>
      </c>
      <c r="D13" s="37" t="s">
        <v>229</v>
      </c>
      <c r="E13" s="37" t="s">
        <v>8681</v>
      </c>
      <c r="F13" s="37" t="s">
        <v>8682</v>
      </c>
      <c r="G13" s="37" t="s">
        <v>8683</v>
      </c>
      <c r="H13" s="37" t="s">
        <v>9314</v>
      </c>
      <c r="I13" s="37" t="s">
        <v>9315</v>
      </c>
      <c r="J13" s="37" t="s">
        <v>8684</v>
      </c>
      <c r="K13" s="37" t="s">
        <v>8685</v>
      </c>
      <c r="L13" s="37" t="s">
        <v>8686</v>
      </c>
      <c r="M13" s="37" t="s">
        <v>8687</v>
      </c>
      <c r="N13" s="37" t="s">
        <v>8688</v>
      </c>
      <c r="O13" s="37" t="s">
        <v>8689</v>
      </c>
      <c r="P13" s="37" t="s">
        <v>6455</v>
      </c>
      <c r="Q13" s="37" t="s">
        <v>8690</v>
      </c>
      <c r="R13" s="37" t="s">
        <v>8691</v>
      </c>
      <c r="S13" s="37" t="s">
        <v>8692</v>
      </c>
      <c r="T13" s="37" t="s">
        <v>8693</v>
      </c>
      <c r="U13" s="37" t="s">
        <v>8694</v>
      </c>
      <c r="V13" s="37" t="s">
        <v>8695</v>
      </c>
      <c r="W13" s="37" t="s">
        <v>8696</v>
      </c>
      <c r="X13" s="37" t="s">
        <v>8697</v>
      </c>
      <c r="Y13" s="37" t="s">
        <v>8698</v>
      </c>
      <c r="Z13" s="37" t="s">
        <v>6461</v>
      </c>
      <c r="AA13" s="141" t="s">
        <v>6426</v>
      </c>
      <c r="AB13" s="37" t="s">
        <v>6426</v>
      </c>
      <c r="AC13" s="37" t="s">
        <v>6426</v>
      </c>
      <c r="AD13" s="37" t="s">
        <v>8699</v>
      </c>
      <c r="AE13" s="37" t="s">
        <v>8700</v>
      </c>
    </row>
    <row r="14" spans="1:33" ht="193.8" hidden="1" x14ac:dyDescent="0.3">
      <c r="A14" s="37">
        <v>13</v>
      </c>
      <c r="B14" s="37" t="s">
        <v>5682</v>
      </c>
      <c r="C14" s="37">
        <v>2026</v>
      </c>
      <c r="D14" s="37" t="s">
        <v>148</v>
      </c>
      <c r="E14" s="37" t="s">
        <v>8701</v>
      </c>
      <c r="F14" s="37" t="s">
        <v>8702</v>
      </c>
      <c r="G14" s="37" t="s">
        <v>8703</v>
      </c>
      <c r="H14" s="37" t="s">
        <v>8704</v>
      </c>
      <c r="I14" s="37" t="s">
        <v>8705</v>
      </c>
      <c r="J14" s="37" t="s">
        <v>8706</v>
      </c>
      <c r="K14" s="37" t="s">
        <v>8707</v>
      </c>
      <c r="L14" s="37" t="s">
        <v>8708</v>
      </c>
      <c r="M14" s="37" t="s">
        <v>8709</v>
      </c>
      <c r="N14" s="37" t="s">
        <v>8710</v>
      </c>
      <c r="O14" s="37" t="s">
        <v>8711</v>
      </c>
      <c r="P14" s="37" t="s">
        <v>6455</v>
      </c>
      <c r="Q14" s="37" t="s">
        <v>8712</v>
      </c>
      <c r="R14" s="37" t="s">
        <v>8713</v>
      </c>
      <c r="S14" s="37" t="s">
        <v>8714</v>
      </c>
      <c r="T14" s="37" t="s">
        <v>8715</v>
      </c>
      <c r="U14" s="37" t="s">
        <v>6460</v>
      </c>
      <c r="V14" s="37" t="s">
        <v>8716</v>
      </c>
      <c r="W14" s="37" t="s">
        <v>8717</v>
      </c>
      <c r="X14" s="37" t="s">
        <v>8718</v>
      </c>
      <c r="Y14" s="37" t="s">
        <v>8719</v>
      </c>
      <c r="Z14" s="37" t="s">
        <v>6461</v>
      </c>
      <c r="AA14" s="141" t="s">
        <v>6440</v>
      </c>
      <c r="AB14" s="37" t="s">
        <v>6443</v>
      </c>
      <c r="AC14" s="37" t="s">
        <v>1125</v>
      </c>
      <c r="AD14" s="37" t="s">
        <v>8720</v>
      </c>
      <c r="AE14" s="37" t="s">
        <v>8721</v>
      </c>
    </row>
    <row r="15" spans="1:33" ht="122.4" hidden="1" x14ac:dyDescent="0.3">
      <c r="A15" s="37">
        <v>14</v>
      </c>
      <c r="B15" s="37" t="s">
        <v>5685</v>
      </c>
      <c r="C15" s="37">
        <v>2026</v>
      </c>
      <c r="D15" s="37" t="s">
        <v>33</v>
      </c>
      <c r="E15" s="37" t="s">
        <v>8722</v>
      </c>
      <c r="F15" s="37" t="s">
        <v>8723</v>
      </c>
      <c r="G15" s="37">
        <v>140</v>
      </c>
      <c r="H15" s="37">
        <v>140</v>
      </c>
      <c r="I15" s="37" t="s">
        <v>8724</v>
      </c>
      <c r="J15" s="37" t="s">
        <v>8725</v>
      </c>
      <c r="K15" s="37" t="s">
        <v>8726</v>
      </c>
      <c r="L15" s="37" t="s">
        <v>8727</v>
      </c>
      <c r="M15" s="37" t="s">
        <v>8728</v>
      </c>
      <c r="N15" s="37" t="s">
        <v>8729</v>
      </c>
      <c r="O15" s="37" t="s">
        <v>8730</v>
      </c>
      <c r="P15" s="37" t="s">
        <v>6455</v>
      </c>
      <c r="Q15" s="37" t="s">
        <v>8731</v>
      </c>
      <c r="R15" s="37" t="s">
        <v>8732</v>
      </c>
      <c r="S15" s="37" t="s">
        <v>8733</v>
      </c>
      <c r="T15" s="37" t="s">
        <v>8734</v>
      </c>
      <c r="U15" s="37" t="s">
        <v>6460</v>
      </c>
      <c r="V15" s="37" t="s">
        <v>8735</v>
      </c>
      <c r="W15" s="37" t="s">
        <v>8736</v>
      </c>
      <c r="X15" s="37" t="s">
        <v>8737</v>
      </c>
      <c r="Y15" s="37" t="s">
        <v>8738</v>
      </c>
      <c r="Z15" s="37" t="s">
        <v>6461</v>
      </c>
      <c r="AA15" s="141" t="s">
        <v>6440</v>
      </c>
      <c r="AB15" s="37" t="s">
        <v>6443</v>
      </c>
      <c r="AC15" s="37" t="s">
        <v>1125</v>
      </c>
      <c r="AD15" s="37" t="s">
        <v>8739</v>
      </c>
      <c r="AE15" s="37" t="s">
        <v>8740</v>
      </c>
    </row>
    <row r="16" spans="1:33" ht="142.80000000000001" hidden="1" x14ac:dyDescent="0.3">
      <c r="A16" s="37">
        <v>15</v>
      </c>
      <c r="B16" s="37" t="s">
        <v>5686</v>
      </c>
      <c r="C16" s="37">
        <v>2026</v>
      </c>
      <c r="D16" s="37" t="s">
        <v>6393</v>
      </c>
      <c r="E16" s="37" t="s">
        <v>6592</v>
      </c>
      <c r="F16" s="37" t="s">
        <v>6593</v>
      </c>
      <c r="G16" s="37" t="s">
        <v>6594</v>
      </c>
      <c r="H16" s="37" t="s">
        <v>6595</v>
      </c>
      <c r="I16" s="37" t="s">
        <v>6596</v>
      </c>
      <c r="J16" s="37" t="s">
        <v>6597</v>
      </c>
      <c r="K16" s="37" t="s">
        <v>6598</v>
      </c>
      <c r="L16" s="37" t="s">
        <v>6599</v>
      </c>
      <c r="M16" s="37" t="s">
        <v>6600</v>
      </c>
      <c r="N16" s="37" t="s">
        <v>6601</v>
      </c>
      <c r="O16" s="37" t="s">
        <v>6602</v>
      </c>
      <c r="P16" s="37" t="s">
        <v>6455</v>
      </c>
      <c r="Q16" s="37" t="s">
        <v>6603</v>
      </c>
      <c r="R16" s="37" t="s">
        <v>6604</v>
      </c>
      <c r="S16" s="37" t="s">
        <v>6605</v>
      </c>
      <c r="T16" s="37" t="s">
        <v>6606</v>
      </c>
      <c r="U16" s="37" t="s">
        <v>6607</v>
      </c>
      <c r="V16" s="37" t="s">
        <v>6426</v>
      </c>
      <c r="W16" s="37" t="s">
        <v>6608</v>
      </c>
      <c r="X16" s="37" t="s">
        <v>6609</v>
      </c>
      <c r="Y16" s="37" t="s">
        <v>6610</v>
      </c>
      <c r="Z16" s="37" t="s">
        <v>6426</v>
      </c>
      <c r="AA16" s="141" t="s">
        <v>6440</v>
      </c>
      <c r="AB16" s="37" t="s">
        <v>6426</v>
      </c>
      <c r="AC16" s="37" t="s">
        <v>9740</v>
      </c>
      <c r="AD16" s="37" t="s">
        <v>6611</v>
      </c>
      <c r="AE16" s="37" t="s">
        <v>6612</v>
      </c>
    </row>
    <row r="17" spans="1:32" ht="132.6" x14ac:dyDescent="0.3">
      <c r="A17" s="37">
        <v>16</v>
      </c>
      <c r="B17" s="37" t="s">
        <v>5691</v>
      </c>
      <c r="C17" s="37">
        <v>2026</v>
      </c>
      <c r="D17" s="37" t="s">
        <v>27</v>
      </c>
      <c r="E17" s="37" t="s">
        <v>6613</v>
      </c>
      <c r="F17" s="37" t="s">
        <v>6614</v>
      </c>
      <c r="G17" s="37" t="s">
        <v>6615</v>
      </c>
      <c r="H17" s="37" t="s">
        <v>6616</v>
      </c>
      <c r="I17" s="37" t="s">
        <v>6617</v>
      </c>
      <c r="J17" s="37" t="s">
        <v>6618</v>
      </c>
      <c r="K17" s="37" t="s">
        <v>6619</v>
      </c>
      <c r="L17" s="37" t="s">
        <v>6620</v>
      </c>
      <c r="M17" s="139" t="s">
        <v>6621</v>
      </c>
      <c r="N17" s="37" t="s">
        <v>6622</v>
      </c>
      <c r="O17" s="37" t="s">
        <v>6623</v>
      </c>
      <c r="P17" s="37" t="s">
        <v>6624</v>
      </c>
      <c r="Q17" s="37" t="s">
        <v>6625</v>
      </c>
      <c r="R17" s="37" t="s">
        <v>6626</v>
      </c>
      <c r="S17" s="37" t="s">
        <v>6634</v>
      </c>
      <c r="T17" s="37" t="s">
        <v>6627</v>
      </c>
      <c r="U17" s="37" t="s">
        <v>6628</v>
      </c>
      <c r="V17" s="37" t="s">
        <v>6426</v>
      </c>
      <c r="W17" s="37" t="s">
        <v>6629</v>
      </c>
      <c r="X17" s="37" t="s">
        <v>6630</v>
      </c>
      <c r="Y17" s="37" t="s">
        <v>6631</v>
      </c>
      <c r="Z17" s="37" t="s">
        <v>8153</v>
      </c>
      <c r="AA17" s="141" t="s">
        <v>6426</v>
      </c>
      <c r="AB17" s="37" t="s">
        <v>6426</v>
      </c>
      <c r="AC17" s="37" t="s">
        <v>6426</v>
      </c>
      <c r="AD17" s="37" t="s">
        <v>6632</v>
      </c>
      <c r="AE17" s="37" t="s">
        <v>6633</v>
      </c>
    </row>
    <row r="18" spans="1:32" ht="173.4" x14ac:dyDescent="0.3">
      <c r="A18" s="37">
        <v>17</v>
      </c>
      <c r="B18" s="37" t="s">
        <v>5695</v>
      </c>
      <c r="C18" s="37">
        <v>2026</v>
      </c>
      <c r="D18" s="37" t="s">
        <v>100</v>
      </c>
      <c r="E18" s="37" t="s">
        <v>6635</v>
      </c>
      <c r="F18" s="37" t="s">
        <v>6636</v>
      </c>
      <c r="G18" s="37">
        <v>269</v>
      </c>
      <c r="H18" s="37" t="s">
        <v>6637</v>
      </c>
      <c r="I18" s="37" t="s">
        <v>6638</v>
      </c>
      <c r="J18" s="37" t="s">
        <v>6639</v>
      </c>
      <c r="K18" s="37" t="s">
        <v>6640</v>
      </c>
      <c r="L18" s="37" t="s">
        <v>6641</v>
      </c>
      <c r="M18" s="37" t="s">
        <v>6642</v>
      </c>
      <c r="N18" s="37" t="s">
        <v>6643</v>
      </c>
      <c r="O18" s="37" t="s">
        <v>6644</v>
      </c>
      <c r="P18" s="37" t="s">
        <v>6645</v>
      </c>
      <c r="Q18" s="37" t="s">
        <v>6646</v>
      </c>
      <c r="R18" s="37" t="s">
        <v>6647</v>
      </c>
      <c r="S18" s="37" t="s">
        <v>6648</v>
      </c>
      <c r="T18" s="37" t="s">
        <v>6649</v>
      </c>
      <c r="U18" s="37" t="s">
        <v>6650</v>
      </c>
      <c r="V18" s="37" t="s">
        <v>6426</v>
      </c>
      <c r="W18" s="37" t="s">
        <v>6651</v>
      </c>
      <c r="X18" s="37" t="s">
        <v>6652</v>
      </c>
      <c r="Y18" s="37" t="s">
        <v>6653</v>
      </c>
      <c r="Z18" s="37" t="s">
        <v>6426</v>
      </c>
      <c r="AA18" s="141" t="s">
        <v>6426</v>
      </c>
      <c r="AB18" s="37" t="s">
        <v>6426</v>
      </c>
      <c r="AC18" s="37" t="s">
        <v>6426</v>
      </c>
      <c r="AD18" s="37" t="s">
        <v>6654</v>
      </c>
      <c r="AE18" s="37" t="s">
        <v>6655</v>
      </c>
    </row>
    <row r="19" spans="1:32" ht="224.4" hidden="1" x14ac:dyDescent="0.3">
      <c r="A19" s="37">
        <v>18</v>
      </c>
      <c r="B19" s="37" t="s">
        <v>5696</v>
      </c>
      <c r="C19" s="37">
        <v>2026</v>
      </c>
      <c r="D19" s="37" t="s">
        <v>361</v>
      </c>
      <c r="E19" s="37" t="s">
        <v>8741</v>
      </c>
      <c r="F19" s="37" t="s">
        <v>8742</v>
      </c>
      <c r="G19" s="37" t="s">
        <v>8743</v>
      </c>
      <c r="H19" s="37" t="s">
        <v>8744</v>
      </c>
      <c r="I19" s="37" t="s">
        <v>8745</v>
      </c>
      <c r="J19" s="37" t="s">
        <v>8746</v>
      </c>
      <c r="K19" s="37" t="s">
        <v>8747</v>
      </c>
      <c r="L19" s="37" t="s">
        <v>8748</v>
      </c>
      <c r="M19" s="37" t="s">
        <v>8749</v>
      </c>
      <c r="N19" s="37" t="s">
        <v>8750</v>
      </c>
      <c r="O19" s="37" t="s">
        <v>8751</v>
      </c>
      <c r="P19" s="37" t="s">
        <v>6455</v>
      </c>
      <c r="Q19" s="37" t="s">
        <v>8752</v>
      </c>
      <c r="R19" s="37" t="s">
        <v>8753</v>
      </c>
      <c r="S19" s="37" t="s">
        <v>8754</v>
      </c>
      <c r="T19" s="37" t="s">
        <v>8755</v>
      </c>
      <c r="U19" s="37" t="s">
        <v>6460</v>
      </c>
      <c r="V19" s="37" t="s">
        <v>8716</v>
      </c>
      <c r="W19" s="37" t="s">
        <v>8756</v>
      </c>
      <c r="X19" s="37" t="s">
        <v>8757</v>
      </c>
      <c r="Y19" s="37" t="s">
        <v>8758</v>
      </c>
      <c r="Z19" s="37" t="s">
        <v>8759</v>
      </c>
      <c r="AA19" s="141" t="s">
        <v>6440</v>
      </c>
      <c r="AB19" s="37" t="s">
        <v>6443</v>
      </c>
      <c r="AC19" s="37" t="s">
        <v>1125</v>
      </c>
      <c r="AD19" s="37" t="s">
        <v>8760</v>
      </c>
      <c r="AE19" s="37" t="s">
        <v>8761</v>
      </c>
      <c r="AF19" s="37" t="s">
        <v>8762</v>
      </c>
    </row>
    <row r="20" spans="1:32" ht="102" x14ac:dyDescent="0.3">
      <c r="A20" s="37">
        <v>19</v>
      </c>
      <c r="B20" s="37" t="s">
        <v>5697</v>
      </c>
      <c r="C20" s="37">
        <v>2026</v>
      </c>
      <c r="D20" s="37" t="s">
        <v>5698</v>
      </c>
      <c r="E20" s="37" t="s">
        <v>6656</v>
      </c>
      <c r="F20" s="37" t="s">
        <v>6657</v>
      </c>
      <c r="G20" s="37">
        <v>441</v>
      </c>
      <c r="H20" s="37">
        <v>441</v>
      </c>
      <c r="I20" s="37" t="s">
        <v>6658</v>
      </c>
      <c r="J20" s="37" t="s">
        <v>6659</v>
      </c>
      <c r="K20" s="37" t="s">
        <v>6660</v>
      </c>
      <c r="L20" s="37" t="s">
        <v>6661</v>
      </c>
      <c r="M20" s="37" t="s">
        <v>6662</v>
      </c>
      <c r="N20" s="37" t="s">
        <v>6663</v>
      </c>
      <c r="O20" s="37" t="s">
        <v>6664</v>
      </c>
      <c r="P20" s="37" t="s">
        <v>6455</v>
      </c>
      <c r="Q20" s="37" t="s">
        <v>6665</v>
      </c>
      <c r="R20" s="37" t="s">
        <v>6666</v>
      </c>
      <c r="S20" s="37" t="s">
        <v>6667</v>
      </c>
      <c r="T20" s="37" t="s">
        <v>6668</v>
      </c>
      <c r="U20" s="37" t="s">
        <v>6669</v>
      </c>
      <c r="V20" s="37" t="s">
        <v>6426</v>
      </c>
      <c r="W20" s="37" t="s">
        <v>6670</v>
      </c>
      <c r="X20" s="37" t="s">
        <v>6671</v>
      </c>
      <c r="Y20" s="37" t="s">
        <v>6672</v>
      </c>
      <c r="Z20" s="37" t="s">
        <v>6426</v>
      </c>
      <c r="AA20" s="141" t="s">
        <v>6426</v>
      </c>
      <c r="AB20" s="37" t="s">
        <v>6426</v>
      </c>
      <c r="AC20" s="37" t="s">
        <v>6426</v>
      </c>
      <c r="AD20" s="37" t="s">
        <v>6673</v>
      </c>
      <c r="AE20" s="37" t="s">
        <v>6674</v>
      </c>
    </row>
    <row r="21" spans="1:32" ht="81.599999999999994" hidden="1" x14ac:dyDescent="0.3">
      <c r="A21" s="37">
        <v>20</v>
      </c>
      <c r="B21" s="37" t="s">
        <v>5702</v>
      </c>
      <c r="C21" s="37">
        <v>2026</v>
      </c>
      <c r="D21" s="37" t="s">
        <v>115</v>
      </c>
      <c r="E21" s="37" t="s">
        <v>6675</v>
      </c>
      <c r="F21" s="37" t="s">
        <v>6676</v>
      </c>
      <c r="G21" s="37">
        <v>350</v>
      </c>
      <c r="H21" s="37" t="s">
        <v>6677</v>
      </c>
      <c r="I21" s="37" t="s">
        <v>6678</v>
      </c>
      <c r="J21" s="37" t="s">
        <v>6679</v>
      </c>
      <c r="K21" s="37" t="s">
        <v>6680</v>
      </c>
      <c r="L21" s="37" t="s">
        <v>6681</v>
      </c>
      <c r="M21" s="37" t="s">
        <v>6682</v>
      </c>
      <c r="N21" s="37" t="s">
        <v>6683</v>
      </c>
      <c r="O21" s="37" t="s">
        <v>6684</v>
      </c>
      <c r="P21" s="37" t="s">
        <v>6455</v>
      </c>
      <c r="Q21" s="37" t="s">
        <v>6685</v>
      </c>
      <c r="R21" s="37" t="s">
        <v>6686</v>
      </c>
      <c r="S21" s="37" t="s">
        <v>6687</v>
      </c>
      <c r="T21" s="37" t="s">
        <v>6688</v>
      </c>
      <c r="U21" s="37" t="s">
        <v>6460</v>
      </c>
      <c r="V21" s="37" t="s">
        <v>6438</v>
      </c>
      <c r="W21" s="37" t="s">
        <v>6689</v>
      </c>
      <c r="X21" s="37" t="s">
        <v>6690</v>
      </c>
      <c r="Y21" s="37" t="s">
        <v>6691</v>
      </c>
      <c r="Z21" s="37" t="s">
        <v>6461</v>
      </c>
      <c r="AA21" s="141" t="s">
        <v>6440</v>
      </c>
      <c r="AB21" s="37" t="s">
        <v>6443</v>
      </c>
      <c r="AC21" s="37" t="s">
        <v>1125</v>
      </c>
      <c r="AD21" s="37" t="s">
        <v>6692</v>
      </c>
      <c r="AE21" s="37" t="s">
        <v>6693</v>
      </c>
    </row>
    <row r="22" spans="1:32" ht="153" x14ac:dyDescent="0.3">
      <c r="A22" s="37">
        <v>21</v>
      </c>
      <c r="B22" s="37" t="s">
        <v>5704</v>
      </c>
      <c r="C22" s="37">
        <v>2026</v>
      </c>
      <c r="D22" s="37" t="s">
        <v>268</v>
      </c>
      <c r="E22" s="37" t="s">
        <v>8763</v>
      </c>
      <c r="F22" s="37" t="s">
        <v>8764</v>
      </c>
      <c r="G22" s="37" t="s">
        <v>8765</v>
      </c>
      <c r="H22" s="37" t="s">
        <v>9316</v>
      </c>
      <c r="I22" s="37" t="s">
        <v>9317</v>
      </c>
      <c r="J22" s="37" t="s">
        <v>8766</v>
      </c>
      <c r="K22" s="37" t="s">
        <v>8767</v>
      </c>
      <c r="L22" s="37" t="s">
        <v>8768</v>
      </c>
      <c r="M22" s="139" t="s">
        <v>8769</v>
      </c>
      <c r="N22" s="37" t="s">
        <v>8770</v>
      </c>
      <c r="O22" s="37" t="s">
        <v>9318</v>
      </c>
      <c r="P22" s="37" t="s">
        <v>6455</v>
      </c>
      <c r="Q22" s="37" t="s">
        <v>8771</v>
      </c>
      <c r="R22" s="37" t="s">
        <v>8772</v>
      </c>
      <c r="S22" s="37" t="s">
        <v>8773</v>
      </c>
      <c r="T22" s="37" t="s">
        <v>8774</v>
      </c>
      <c r="U22" s="37" t="s">
        <v>8775</v>
      </c>
      <c r="V22" s="37" t="s">
        <v>8776</v>
      </c>
      <c r="W22" s="37" t="s">
        <v>8777</v>
      </c>
      <c r="X22" s="37" t="s">
        <v>8778</v>
      </c>
      <c r="Y22" s="37" t="s">
        <v>8779</v>
      </c>
      <c r="Z22" s="37" t="s">
        <v>8153</v>
      </c>
      <c r="AA22" s="141" t="s">
        <v>6426</v>
      </c>
      <c r="AB22" s="37" t="s">
        <v>6426</v>
      </c>
      <c r="AC22" s="37" t="s">
        <v>6426</v>
      </c>
      <c r="AD22" s="37" t="s">
        <v>8780</v>
      </c>
      <c r="AE22" s="37" t="s">
        <v>8781</v>
      </c>
    </row>
    <row r="23" spans="1:32" ht="122.4" hidden="1" x14ac:dyDescent="0.3">
      <c r="A23" s="37">
        <v>22</v>
      </c>
      <c r="B23" s="37" t="s">
        <v>5705</v>
      </c>
      <c r="C23" s="37">
        <v>2026</v>
      </c>
      <c r="D23" s="37" t="s">
        <v>15</v>
      </c>
      <c r="E23" s="37" t="s">
        <v>6694</v>
      </c>
      <c r="F23" s="37" t="s">
        <v>6695</v>
      </c>
      <c r="G23" s="37" t="s">
        <v>6696</v>
      </c>
      <c r="H23" s="37" t="s">
        <v>6697</v>
      </c>
      <c r="I23" s="37" t="s">
        <v>6658</v>
      </c>
      <c r="J23" s="37" t="s">
        <v>6698</v>
      </c>
      <c r="K23" s="37" t="s">
        <v>6699</v>
      </c>
      <c r="L23" s="37" t="s">
        <v>6700</v>
      </c>
      <c r="M23" s="37" t="s">
        <v>6701</v>
      </c>
      <c r="N23" s="37" t="s">
        <v>6702</v>
      </c>
      <c r="O23" s="37" t="s">
        <v>6703</v>
      </c>
      <c r="P23" s="37" t="s">
        <v>6455</v>
      </c>
      <c r="Q23" s="37" t="s">
        <v>6704</v>
      </c>
      <c r="R23" s="37" t="s">
        <v>6705</v>
      </c>
      <c r="S23" s="37" t="s">
        <v>6706</v>
      </c>
      <c r="T23" s="37" t="s">
        <v>6707</v>
      </c>
      <c r="U23" s="37" t="s">
        <v>6708</v>
      </c>
      <c r="V23" s="37" t="s">
        <v>6461</v>
      </c>
      <c r="W23" s="37" t="s">
        <v>6709</v>
      </c>
      <c r="X23" s="37" t="s">
        <v>6710</v>
      </c>
      <c r="Y23" s="37" t="s">
        <v>6711</v>
      </c>
      <c r="Z23" s="37" t="s">
        <v>6426</v>
      </c>
      <c r="AA23" s="141" t="s">
        <v>6440</v>
      </c>
      <c r="AB23" s="37" t="s">
        <v>9740</v>
      </c>
      <c r="AC23" s="37" t="s">
        <v>9740</v>
      </c>
      <c r="AD23" s="37" t="s">
        <v>6712</v>
      </c>
      <c r="AE23" s="37" t="s">
        <v>6713</v>
      </c>
    </row>
    <row r="24" spans="1:32" ht="112.2" hidden="1" x14ac:dyDescent="0.3">
      <c r="A24" s="37">
        <v>23</v>
      </c>
      <c r="B24" s="37" t="s">
        <v>5708</v>
      </c>
      <c r="C24" s="37">
        <v>2026</v>
      </c>
      <c r="D24" s="37" t="s">
        <v>93</v>
      </c>
      <c r="E24" s="37" t="s">
        <v>6714</v>
      </c>
      <c r="F24" s="37" t="s">
        <v>6715</v>
      </c>
      <c r="G24" s="37" t="s">
        <v>6716</v>
      </c>
      <c r="H24" s="37" t="s">
        <v>6717</v>
      </c>
      <c r="I24" s="37" t="s">
        <v>6718</v>
      </c>
      <c r="J24" s="37" t="s">
        <v>6719</v>
      </c>
      <c r="K24" s="37" t="s">
        <v>6720</v>
      </c>
      <c r="L24" s="37" t="s">
        <v>6721</v>
      </c>
      <c r="M24" s="37" t="s">
        <v>6722</v>
      </c>
      <c r="N24" s="37" t="s">
        <v>6723</v>
      </c>
      <c r="O24" s="37" t="s">
        <v>6724</v>
      </c>
      <c r="P24" s="37" t="s">
        <v>6725</v>
      </c>
      <c r="Q24" s="37" t="s">
        <v>6726</v>
      </c>
      <c r="R24" s="37" t="s">
        <v>6727</v>
      </c>
      <c r="S24" s="37" t="s">
        <v>6728</v>
      </c>
      <c r="T24" s="37" t="s">
        <v>6729</v>
      </c>
      <c r="U24" s="37" t="s">
        <v>6443</v>
      </c>
      <c r="V24" s="37" t="s">
        <v>6426</v>
      </c>
      <c r="W24" s="37" t="s">
        <v>6730</v>
      </c>
      <c r="X24" s="37" t="s">
        <v>6731</v>
      </c>
      <c r="Y24" s="37" t="s">
        <v>6732</v>
      </c>
      <c r="Z24" s="37" t="s">
        <v>6426</v>
      </c>
      <c r="AA24" s="141" t="s">
        <v>6440</v>
      </c>
      <c r="AB24" s="37" t="s">
        <v>9740</v>
      </c>
      <c r="AC24" s="37" t="s">
        <v>9740</v>
      </c>
      <c r="AD24" s="37" t="s">
        <v>6733</v>
      </c>
      <c r="AE24" s="37" t="s">
        <v>6734</v>
      </c>
    </row>
    <row r="25" spans="1:32" ht="71.400000000000006" hidden="1" x14ac:dyDescent="0.3">
      <c r="A25" s="37">
        <v>24</v>
      </c>
      <c r="B25" s="37" t="s">
        <v>5710</v>
      </c>
      <c r="C25" s="37">
        <v>2026</v>
      </c>
      <c r="D25" s="37" t="s">
        <v>81</v>
      </c>
      <c r="E25" s="37" t="s">
        <v>6735</v>
      </c>
      <c r="F25" s="37" t="s">
        <v>6736</v>
      </c>
      <c r="G25" s="37">
        <v>168</v>
      </c>
      <c r="H25" s="37">
        <v>168</v>
      </c>
      <c r="I25" s="37" t="s">
        <v>6737</v>
      </c>
      <c r="J25" s="37" t="s">
        <v>6738</v>
      </c>
      <c r="K25" s="37" t="s">
        <v>6739</v>
      </c>
      <c r="L25" s="37" t="s">
        <v>6740</v>
      </c>
      <c r="M25" s="37" t="s">
        <v>6741</v>
      </c>
      <c r="N25" s="37" t="s">
        <v>6742</v>
      </c>
      <c r="O25" s="37" t="s">
        <v>6743</v>
      </c>
      <c r="P25" s="37" t="s">
        <v>6455</v>
      </c>
      <c r="Q25" s="37" t="s">
        <v>6744</v>
      </c>
      <c r="R25" s="37" t="s">
        <v>6745</v>
      </c>
      <c r="S25" s="37" t="s">
        <v>6746</v>
      </c>
      <c r="T25" s="37" t="s">
        <v>6460</v>
      </c>
      <c r="U25" s="37" t="s">
        <v>6460</v>
      </c>
      <c r="V25" s="37" t="s">
        <v>6461</v>
      </c>
      <c r="W25" s="37" t="s">
        <v>6747</v>
      </c>
      <c r="X25" s="37" t="s">
        <v>6748</v>
      </c>
      <c r="Y25" s="37" t="s">
        <v>6749</v>
      </c>
      <c r="Z25" s="37" t="s">
        <v>6461</v>
      </c>
      <c r="AA25" s="141" t="s">
        <v>6440</v>
      </c>
      <c r="AB25" s="37" t="s">
        <v>6443</v>
      </c>
      <c r="AC25" s="37" t="s">
        <v>1125</v>
      </c>
      <c r="AD25" s="37" t="s">
        <v>6750</v>
      </c>
      <c r="AE25" s="37" t="s">
        <v>6751</v>
      </c>
    </row>
    <row r="26" spans="1:32" ht="81.599999999999994" x14ac:dyDescent="0.3">
      <c r="A26" s="37">
        <v>25</v>
      </c>
      <c r="B26" s="37" t="s">
        <v>5714</v>
      </c>
      <c r="C26" s="37">
        <v>2026</v>
      </c>
      <c r="D26" s="37" t="s">
        <v>84</v>
      </c>
      <c r="E26" s="37" t="s">
        <v>6753</v>
      </c>
      <c r="F26" s="37" t="s">
        <v>6754</v>
      </c>
      <c r="G26" s="37" t="s">
        <v>6755</v>
      </c>
      <c r="H26" s="37" t="s">
        <v>6756</v>
      </c>
      <c r="I26" s="37" t="s">
        <v>6773</v>
      </c>
      <c r="J26" s="37" t="s">
        <v>6757</v>
      </c>
      <c r="K26" s="37" t="s">
        <v>6758</v>
      </c>
      <c r="L26" s="37" t="s">
        <v>6759</v>
      </c>
      <c r="M26" s="37" t="s">
        <v>6760</v>
      </c>
      <c r="N26" s="37" t="s">
        <v>6761</v>
      </c>
      <c r="O26" s="37" t="s">
        <v>6762</v>
      </c>
      <c r="P26" s="37" t="s">
        <v>6455</v>
      </c>
      <c r="Q26" s="37" t="s">
        <v>6763</v>
      </c>
      <c r="R26" s="37" t="s">
        <v>6764</v>
      </c>
      <c r="S26" s="37" t="s">
        <v>6765</v>
      </c>
      <c r="T26" s="37" t="s">
        <v>6766</v>
      </c>
      <c r="U26" s="37" t="s">
        <v>6767</v>
      </c>
      <c r="V26" s="37" t="s">
        <v>6461</v>
      </c>
      <c r="W26" s="37" t="s">
        <v>6768</v>
      </c>
      <c r="X26" s="37" t="s">
        <v>6769</v>
      </c>
      <c r="Y26" s="37" t="s">
        <v>6770</v>
      </c>
      <c r="Z26" s="37" t="s">
        <v>6461</v>
      </c>
      <c r="AA26" s="141" t="s">
        <v>6426</v>
      </c>
      <c r="AB26" s="37" t="s">
        <v>6426</v>
      </c>
      <c r="AC26" s="37" t="s">
        <v>6426</v>
      </c>
      <c r="AD26" s="37" t="s">
        <v>6771</v>
      </c>
      <c r="AE26" s="37" t="s">
        <v>6772</v>
      </c>
    </row>
    <row r="27" spans="1:32" ht="81.599999999999994" hidden="1" x14ac:dyDescent="0.3">
      <c r="A27" s="37">
        <v>26</v>
      </c>
      <c r="B27" s="37" t="s">
        <v>5718</v>
      </c>
      <c r="C27" s="37">
        <v>2026</v>
      </c>
      <c r="D27" s="37" t="s">
        <v>160</v>
      </c>
      <c r="E27" s="37" t="s">
        <v>8782</v>
      </c>
      <c r="F27" s="37" t="s">
        <v>8783</v>
      </c>
      <c r="G27" s="37" t="s">
        <v>8784</v>
      </c>
      <c r="H27" s="37" t="s">
        <v>8704</v>
      </c>
      <c r="I27" s="37" t="s">
        <v>8785</v>
      </c>
      <c r="J27" s="37" t="s">
        <v>8786</v>
      </c>
      <c r="K27" s="37" t="s">
        <v>8787</v>
      </c>
      <c r="L27" s="37" t="s">
        <v>8788</v>
      </c>
      <c r="M27" s="37" t="s">
        <v>8789</v>
      </c>
      <c r="N27" s="37" t="s">
        <v>8790</v>
      </c>
      <c r="O27" s="37" t="s">
        <v>8791</v>
      </c>
      <c r="P27" s="37" t="s">
        <v>6455</v>
      </c>
      <c r="Q27" s="37" t="s">
        <v>8792</v>
      </c>
      <c r="R27" s="37" t="s">
        <v>8793</v>
      </c>
      <c r="S27" s="37" t="s">
        <v>8794</v>
      </c>
      <c r="T27" s="37" t="s">
        <v>8795</v>
      </c>
      <c r="U27" s="37" t="s">
        <v>6460</v>
      </c>
      <c r="V27" s="37" t="s">
        <v>8796</v>
      </c>
      <c r="W27" s="37" t="s">
        <v>8797</v>
      </c>
      <c r="X27" s="37" t="s">
        <v>8798</v>
      </c>
      <c r="Y27" s="37" t="s">
        <v>8799</v>
      </c>
      <c r="Z27" s="37" t="s">
        <v>6461</v>
      </c>
      <c r="AA27" s="141" t="s">
        <v>6440</v>
      </c>
      <c r="AB27" s="37" t="s">
        <v>6443</v>
      </c>
      <c r="AC27" s="37" t="s">
        <v>1125</v>
      </c>
      <c r="AD27" s="37" t="s">
        <v>8800</v>
      </c>
      <c r="AE27" s="37" t="s">
        <v>8801</v>
      </c>
    </row>
    <row r="28" spans="1:32" ht="112.2" hidden="1" x14ac:dyDescent="0.3">
      <c r="A28" s="37">
        <v>27</v>
      </c>
      <c r="B28" s="37" t="s">
        <v>5721</v>
      </c>
      <c r="C28" s="37">
        <v>2025</v>
      </c>
      <c r="D28" s="37" t="s">
        <v>5722</v>
      </c>
      <c r="E28" s="37" t="s">
        <v>6774</v>
      </c>
      <c r="F28" s="37" t="s">
        <v>6775</v>
      </c>
      <c r="G28" s="37" t="s">
        <v>6776</v>
      </c>
      <c r="H28" s="37" t="s">
        <v>6777</v>
      </c>
      <c r="I28" s="37" t="s">
        <v>6778</v>
      </c>
      <c r="J28" s="37" t="s">
        <v>6779</v>
      </c>
      <c r="K28" s="37" t="s">
        <v>6758</v>
      </c>
      <c r="L28" s="37" t="s">
        <v>6780</v>
      </c>
      <c r="M28" s="37" t="s">
        <v>6781</v>
      </c>
      <c r="N28" s="37" t="s">
        <v>6782</v>
      </c>
      <c r="O28" s="37" t="s">
        <v>6762</v>
      </c>
      <c r="P28" s="37" t="s">
        <v>6455</v>
      </c>
      <c r="Q28" s="37" t="s">
        <v>6783</v>
      </c>
      <c r="R28" s="37" t="s">
        <v>6784</v>
      </c>
      <c r="S28" s="37" t="s">
        <v>6785</v>
      </c>
      <c r="T28" s="37" t="s">
        <v>6786</v>
      </c>
      <c r="U28" s="37" t="s">
        <v>6443</v>
      </c>
      <c r="V28" s="37" t="s">
        <v>6426</v>
      </c>
      <c r="W28" s="37" t="s">
        <v>6787</v>
      </c>
      <c r="X28" s="37" t="s">
        <v>6788</v>
      </c>
      <c r="Y28" s="37" t="s">
        <v>6789</v>
      </c>
      <c r="Z28" s="37" t="s">
        <v>6426</v>
      </c>
      <c r="AA28" s="141" t="s">
        <v>6440</v>
      </c>
      <c r="AB28" s="37" t="s">
        <v>9740</v>
      </c>
      <c r="AC28" s="37" t="s">
        <v>9740</v>
      </c>
      <c r="AD28" s="37" t="s">
        <v>6790</v>
      </c>
      <c r="AE28" s="37" t="s">
        <v>6791</v>
      </c>
    </row>
    <row r="29" spans="1:32" ht="132.6" hidden="1" x14ac:dyDescent="0.3">
      <c r="A29" s="37">
        <v>28</v>
      </c>
      <c r="B29" s="37" t="s">
        <v>5724</v>
      </c>
      <c r="C29" s="37">
        <v>2025</v>
      </c>
      <c r="D29" s="37" t="s">
        <v>460</v>
      </c>
      <c r="E29" s="37" t="s">
        <v>6792</v>
      </c>
      <c r="F29" s="37" t="s">
        <v>6793</v>
      </c>
      <c r="G29" s="37" t="s">
        <v>6810</v>
      </c>
      <c r="H29" s="37" t="s">
        <v>6794</v>
      </c>
      <c r="I29" s="37" t="s">
        <v>6795</v>
      </c>
      <c r="J29" s="37" t="s">
        <v>6796</v>
      </c>
      <c r="K29" s="37" t="s">
        <v>6797</v>
      </c>
      <c r="L29" s="37" t="s">
        <v>6798</v>
      </c>
      <c r="M29" s="37" t="s">
        <v>6811</v>
      </c>
      <c r="N29" s="37" t="s">
        <v>6799</v>
      </c>
      <c r="O29" s="37" t="s">
        <v>6800</v>
      </c>
      <c r="P29" s="37" t="s">
        <v>6801</v>
      </c>
      <c r="Q29" s="37" t="s">
        <v>6802</v>
      </c>
      <c r="R29" s="37" t="s">
        <v>6803</v>
      </c>
      <c r="S29" s="37" t="s">
        <v>6804</v>
      </c>
      <c r="T29" s="37" t="s">
        <v>6443</v>
      </c>
      <c r="U29" s="37" t="s">
        <v>6443</v>
      </c>
      <c r="V29" s="37" t="s">
        <v>6805</v>
      </c>
      <c r="W29" s="37" t="s">
        <v>6806</v>
      </c>
      <c r="X29" s="37" t="s">
        <v>6807</v>
      </c>
      <c r="Y29" s="37" t="s">
        <v>6808</v>
      </c>
      <c r="Z29" s="37" t="s">
        <v>6426</v>
      </c>
      <c r="AA29" s="141" t="s">
        <v>6440</v>
      </c>
      <c r="AB29" s="37" t="s">
        <v>6443</v>
      </c>
      <c r="AC29" s="37" t="s">
        <v>1125</v>
      </c>
      <c r="AD29" s="37" t="s">
        <v>6812</v>
      </c>
      <c r="AE29" s="37" t="s">
        <v>6809</v>
      </c>
    </row>
    <row r="30" spans="1:32" ht="112.2" x14ac:dyDescent="0.3">
      <c r="A30" s="37">
        <v>29</v>
      </c>
      <c r="B30" s="37" t="s">
        <v>5725</v>
      </c>
      <c r="C30" s="37">
        <v>2025</v>
      </c>
      <c r="D30" s="37" t="s">
        <v>241</v>
      </c>
      <c r="E30" s="37" t="s">
        <v>6813</v>
      </c>
      <c r="F30" s="37" t="s">
        <v>6814</v>
      </c>
      <c r="G30" s="37" t="s">
        <v>6815</v>
      </c>
      <c r="H30" s="37" t="s">
        <v>6816</v>
      </c>
      <c r="I30" s="37" t="s">
        <v>6832</v>
      </c>
      <c r="J30" s="37" t="s">
        <v>6817</v>
      </c>
      <c r="K30" s="37" t="s">
        <v>6818</v>
      </c>
      <c r="L30" s="37" t="s">
        <v>6819</v>
      </c>
      <c r="M30" s="37" t="s">
        <v>6820</v>
      </c>
      <c r="N30" s="37" t="s">
        <v>6821</v>
      </c>
      <c r="O30" s="37" t="s">
        <v>6762</v>
      </c>
      <c r="P30" s="37" t="s">
        <v>6455</v>
      </c>
      <c r="Q30" s="37" t="s">
        <v>6822</v>
      </c>
      <c r="R30" s="37" t="s">
        <v>6823</v>
      </c>
      <c r="S30" s="37" t="s">
        <v>6824</v>
      </c>
      <c r="T30" s="37" t="s">
        <v>6825</v>
      </c>
      <c r="U30" s="37" t="s">
        <v>6826</v>
      </c>
      <c r="V30" s="37" t="s">
        <v>6426</v>
      </c>
      <c r="W30" s="37" t="s">
        <v>6827</v>
      </c>
      <c r="X30" s="37" t="s">
        <v>6828</v>
      </c>
      <c r="Y30" s="37" t="s">
        <v>6829</v>
      </c>
      <c r="Z30" s="37" t="s">
        <v>6426</v>
      </c>
      <c r="AA30" s="141" t="s">
        <v>6426</v>
      </c>
      <c r="AB30" s="37" t="s">
        <v>6426</v>
      </c>
      <c r="AC30" s="37" t="s">
        <v>6426</v>
      </c>
      <c r="AD30" s="37" t="s">
        <v>6830</v>
      </c>
      <c r="AE30" s="37" t="s">
        <v>6831</v>
      </c>
    </row>
    <row r="31" spans="1:32" ht="132.6" hidden="1" x14ac:dyDescent="0.3">
      <c r="A31" s="37">
        <v>30</v>
      </c>
      <c r="B31" s="37" t="s">
        <v>5726</v>
      </c>
      <c r="C31" s="37">
        <v>2025</v>
      </c>
      <c r="D31" s="37" t="s">
        <v>564</v>
      </c>
      <c r="E31" s="37" t="s">
        <v>6833</v>
      </c>
      <c r="F31" s="37" t="s">
        <v>6834</v>
      </c>
      <c r="G31" s="37" t="s">
        <v>6835</v>
      </c>
      <c r="H31" s="37" t="s">
        <v>6836</v>
      </c>
      <c r="I31" s="37" t="s">
        <v>6837</v>
      </c>
      <c r="J31" s="37" t="s">
        <v>6838</v>
      </c>
      <c r="K31" s="37" t="s">
        <v>6839</v>
      </c>
      <c r="L31" s="37" t="s">
        <v>6840</v>
      </c>
      <c r="M31" s="37" t="s">
        <v>6841</v>
      </c>
      <c r="N31" s="37" t="s">
        <v>6842</v>
      </c>
      <c r="O31" s="37" t="s">
        <v>6843</v>
      </c>
      <c r="P31" s="37" t="s">
        <v>6455</v>
      </c>
      <c r="Q31" s="37" t="s">
        <v>6844</v>
      </c>
      <c r="R31" s="37" t="s">
        <v>6845</v>
      </c>
      <c r="S31" s="37" t="s">
        <v>6846</v>
      </c>
      <c r="T31" s="37" t="s">
        <v>6443</v>
      </c>
      <c r="U31" s="37" t="s">
        <v>6443</v>
      </c>
      <c r="V31" s="37" t="s">
        <v>6426</v>
      </c>
      <c r="W31" s="37" t="s">
        <v>6847</v>
      </c>
      <c r="X31" s="37" t="s">
        <v>6848</v>
      </c>
      <c r="Y31" s="37" t="s">
        <v>6849</v>
      </c>
      <c r="Z31" s="37" t="s">
        <v>6426</v>
      </c>
      <c r="AA31" s="141" t="s">
        <v>6440</v>
      </c>
      <c r="AB31" s="37" t="s">
        <v>6443</v>
      </c>
      <c r="AC31" s="37" t="s">
        <v>1125</v>
      </c>
      <c r="AD31" s="37" t="s">
        <v>6850</v>
      </c>
      <c r="AE31" s="37" t="s">
        <v>6851</v>
      </c>
    </row>
    <row r="32" spans="1:32" ht="122.4" x14ac:dyDescent="0.3">
      <c r="A32" s="37">
        <v>31</v>
      </c>
      <c r="B32" s="37" t="s">
        <v>5727</v>
      </c>
      <c r="C32" s="37">
        <v>2025</v>
      </c>
      <c r="D32" s="37" t="s">
        <v>238</v>
      </c>
      <c r="E32" s="37" t="s">
        <v>6869</v>
      </c>
      <c r="F32" s="37" t="s">
        <v>6852</v>
      </c>
      <c r="G32" s="37" t="s">
        <v>6853</v>
      </c>
      <c r="H32" s="37" t="s">
        <v>6854</v>
      </c>
      <c r="I32" s="37" t="s">
        <v>6855</v>
      </c>
      <c r="J32" s="37" t="s">
        <v>6856</v>
      </c>
      <c r="K32" s="37" t="s">
        <v>6758</v>
      </c>
      <c r="L32" s="37" t="s">
        <v>6857</v>
      </c>
      <c r="M32" s="139" t="s">
        <v>6870</v>
      </c>
      <c r="N32" s="37" t="s">
        <v>6858</v>
      </c>
      <c r="O32" s="37" t="s">
        <v>6762</v>
      </c>
      <c r="P32" s="37" t="s">
        <v>6455</v>
      </c>
      <c r="Q32" s="37" t="s">
        <v>6859</v>
      </c>
      <c r="R32" s="37" t="s">
        <v>6860</v>
      </c>
      <c r="S32" s="37" t="s">
        <v>6861</v>
      </c>
      <c r="T32" s="37" t="s">
        <v>6862</v>
      </c>
      <c r="U32" s="37" t="s">
        <v>6863</v>
      </c>
      <c r="V32" s="37" t="s">
        <v>6426</v>
      </c>
      <c r="W32" s="37" t="s">
        <v>6864</v>
      </c>
      <c r="X32" s="37" t="s">
        <v>6865</v>
      </c>
      <c r="Y32" s="37" t="s">
        <v>6866</v>
      </c>
      <c r="Z32" s="37" t="s">
        <v>8153</v>
      </c>
      <c r="AA32" s="141" t="s">
        <v>6426</v>
      </c>
      <c r="AB32" s="37" t="s">
        <v>6426</v>
      </c>
      <c r="AC32" s="37" t="s">
        <v>6426</v>
      </c>
      <c r="AD32" s="37" t="s">
        <v>6867</v>
      </c>
      <c r="AE32" s="37" t="s">
        <v>6868</v>
      </c>
    </row>
    <row r="33" spans="1:31" ht="173.4" x14ac:dyDescent="0.3">
      <c r="A33" s="37">
        <v>32</v>
      </c>
      <c r="B33" s="37" t="s">
        <v>5729</v>
      </c>
      <c r="C33" s="37">
        <v>2025</v>
      </c>
      <c r="D33" s="37" t="s">
        <v>469</v>
      </c>
      <c r="E33" s="37" t="s">
        <v>6871</v>
      </c>
      <c r="F33" s="37" t="s">
        <v>6872</v>
      </c>
      <c r="G33" s="37" t="s">
        <v>6873</v>
      </c>
      <c r="H33" s="37" t="s">
        <v>6874</v>
      </c>
      <c r="I33" s="37" t="s">
        <v>6875</v>
      </c>
      <c r="J33" s="37" t="s">
        <v>6876</v>
      </c>
      <c r="K33" s="37" t="s">
        <v>6758</v>
      </c>
      <c r="L33" s="37" t="s">
        <v>6877</v>
      </c>
      <c r="M33" s="37" t="s">
        <v>6878</v>
      </c>
      <c r="N33" s="37" t="s">
        <v>6879</v>
      </c>
      <c r="O33" s="37" t="s">
        <v>6880</v>
      </c>
      <c r="P33" s="37" t="s">
        <v>6455</v>
      </c>
      <c r="Q33" s="37" t="s">
        <v>6881</v>
      </c>
      <c r="R33" s="37" t="s">
        <v>6882</v>
      </c>
      <c r="S33" s="37" t="s">
        <v>6883</v>
      </c>
      <c r="T33" s="37" t="s">
        <v>6884</v>
      </c>
      <c r="U33" s="37" t="s">
        <v>6885</v>
      </c>
      <c r="V33" s="37" t="s">
        <v>6461</v>
      </c>
      <c r="W33" s="37" t="s">
        <v>6886</v>
      </c>
      <c r="X33" s="37" t="s">
        <v>6887</v>
      </c>
      <c r="Y33" s="37" t="s">
        <v>6888</v>
      </c>
      <c r="Z33" s="37" t="s">
        <v>6461</v>
      </c>
      <c r="AA33" s="141" t="s">
        <v>6426</v>
      </c>
      <c r="AB33" s="37" t="s">
        <v>6426</v>
      </c>
      <c r="AC33" s="37" t="s">
        <v>6426</v>
      </c>
      <c r="AD33" s="37" t="s">
        <v>6889</v>
      </c>
      <c r="AE33" s="37" t="s">
        <v>6890</v>
      </c>
    </row>
    <row r="34" spans="1:31" ht="173.4" x14ac:dyDescent="0.3">
      <c r="A34" s="37">
        <v>33</v>
      </c>
      <c r="B34" s="37" t="s">
        <v>5731</v>
      </c>
      <c r="C34" s="37">
        <v>2025</v>
      </c>
      <c r="D34" s="37" t="s">
        <v>193</v>
      </c>
      <c r="E34" s="37" t="s">
        <v>6891</v>
      </c>
      <c r="F34" s="37" t="s">
        <v>6892</v>
      </c>
      <c r="G34" s="37" t="s">
        <v>6893</v>
      </c>
      <c r="H34" s="37" t="s">
        <v>6894</v>
      </c>
      <c r="I34" s="37" t="s">
        <v>6895</v>
      </c>
      <c r="J34" s="37" t="s">
        <v>6896</v>
      </c>
      <c r="K34" s="37" t="s">
        <v>6897</v>
      </c>
      <c r="L34" s="37" t="s">
        <v>6898</v>
      </c>
      <c r="M34" s="139" t="s">
        <v>6899</v>
      </c>
      <c r="N34" s="37" t="s">
        <v>6900</v>
      </c>
      <c r="O34" s="37" t="s">
        <v>6901</v>
      </c>
      <c r="P34" s="37" t="s">
        <v>6455</v>
      </c>
      <c r="Q34" s="37" t="s">
        <v>6902</v>
      </c>
      <c r="R34" s="37" t="s">
        <v>6903</v>
      </c>
      <c r="S34" s="37" t="s">
        <v>6904</v>
      </c>
      <c r="T34" s="37" t="s">
        <v>6905</v>
      </c>
      <c r="U34" s="37" t="s">
        <v>6906</v>
      </c>
      <c r="V34" s="37" t="s">
        <v>6461</v>
      </c>
      <c r="W34" s="37" t="s">
        <v>6907</v>
      </c>
      <c r="X34" s="37" t="s">
        <v>6908</v>
      </c>
      <c r="Y34" s="37" t="s">
        <v>6909</v>
      </c>
      <c r="Z34" s="37" t="s">
        <v>8153</v>
      </c>
      <c r="AA34" s="141" t="s">
        <v>6426</v>
      </c>
      <c r="AB34" s="37" t="s">
        <v>6426</v>
      </c>
      <c r="AC34" s="37" t="s">
        <v>6426</v>
      </c>
      <c r="AD34" s="37" t="s">
        <v>6910</v>
      </c>
      <c r="AE34" s="37" t="s">
        <v>6911</v>
      </c>
    </row>
    <row r="35" spans="1:31" ht="132.6" x14ac:dyDescent="0.3">
      <c r="A35" s="37">
        <v>34</v>
      </c>
      <c r="B35" s="37" t="s">
        <v>5732</v>
      </c>
      <c r="C35" s="37">
        <v>2025</v>
      </c>
      <c r="D35" s="37" t="s">
        <v>5733</v>
      </c>
      <c r="E35" s="37" t="s">
        <v>6912</v>
      </c>
      <c r="F35" s="37" t="s">
        <v>6913</v>
      </c>
      <c r="G35" s="37">
        <v>36</v>
      </c>
      <c r="H35" s="37">
        <v>36</v>
      </c>
      <c r="I35" s="37" t="s">
        <v>6914</v>
      </c>
      <c r="J35" s="37" t="s">
        <v>6915</v>
      </c>
      <c r="K35" s="37" t="s">
        <v>6916</v>
      </c>
      <c r="L35" s="37" t="s">
        <v>6917</v>
      </c>
      <c r="M35" s="37" t="s">
        <v>6918</v>
      </c>
      <c r="N35" s="37" t="s">
        <v>6919</v>
      </c>
      <c r="O35" s="37" t="s">
        <v>6920</v>
      </c>
      <c r="P35" s="37" t="s">
        <v>6455</v>
      </c>
      <c r="Q35" s="37" t="s">
        <v>6921</v>
      </c>
      <c r="R35" s="37" t="s">
        <v>6922</v>
      </c>
      <c r="S35" s="37" t="s">
        <v>6923</v>
      </c>
      <c r="T35" s="37" t="s">
        <v>6924</v>
      </c>
      <c r="U35" s="37" t="s">
        <v>6925</v>
      </c>
      <c r="V35" s="37" t="s">
        <v>6461</v>
      </c>
      <c r="W35" s="37" t="s">
        <v>6926</v>
      </c>
      <c r="X35" s="37" t="s">
        <v>6927</v>
      </c>
      <c r="Y35" s="37" t="s">
        <v>6928</v>
      </c>
      <c r="Z35" s="37" t="s">
        <v>6461</v>
      </c>
      <c r="AA35" s="141" t="s">
        <v>6426</v>
      </c>
      <c r="AB35" s="37" t="s">
        <v>6426</v>
      </c>
      <c r="AC35" s="37" t="s">
        <v>6426</v>
      </c>
      <c r="AD35" s="37" t="s">
        <v>6929</v>
      </c>
      <c r="AE35" s="37" t="s">
        <v>6930</v>
      </c>
    </row>
    <row r="36" spans="1:31" ht="132.6" x14ac:dyDescent="0.3">
      <c r="A36" s="37">
        <v>35</v>
      </c>
      <c r="B36" s="37" t="s">
        <v>5735</v>
      </c>
      <c r="C36" s="37">
        <v>2025</v>
      </c>
      <c r="D36" s="37" t="s">
        <v>259</v>
      </c>
      <c r="E36" s="37" t="s">
        <v>6931</v>
      </c>
      <c r="F36" s="37" t="s">
        <v>6932</v>
      </c>
      <c r="G36" s="37">
        <v>551</v>
      </c>
      <c r="H36" s="37" t="s">
        <v>6933</v>
      </c>
      <c r="I36" s="37" t="s">
        <v>6934</v>
      </c>
      <c r="J36" s="37" t="s">
        <v>6935</v>
      </c>
      <c r="K36" s="37" t="s">
        <v>6758</v>
      </c>
      <c r="L36" s="37" t="s">
        <v>6936</v>
      </c>
      <c r="M36" s="37" t="s">
        <v>6937</v>
      </c>
      <c r="N36" s="37" t="s">
        <v>6938</v>
      </c>
      <c r="O36" s="37" t="s">
        <v>6939</v>
      </c>
      <c r="P36" s="37" t="s">
        <v>6455</v>
      </c>
      <c r="Q36" s="37" t="s">
        <v>6940</v>
      </c>
      <c r="R36" s="37" t="s">
        <v>6941</v>
      </c>
      <c r="S36" s="37" t="s">
        <v>6942</v>
      </c>
      <c r="T36" s="37" t="s">
        <v>6943</v>
      </c>
      <c r="U36" s="37" t="s">
        <v>6944</v>
      </c>
      <c r="V36" s="37" t="s">
        <v>6461</v>
      </c>
      <c r="W36" s="37" t="s">
        <v>6945</v>
      </c>
      <c r="X36" s="37" t="s">
        <v>6946</v>
      </c>
      <c r="Y36" s="37" t="s">
        <v>6947</v>
      </c>
      <c r="Z36" s="37" t="s">
        <v>6461</v>
      </c>
      <c r="AA36" s="141" t="s">
        <v>6426</v>
      </c>
      <c r="AB36" s="37" t="s">
        <v>6426</v>
      </c>
      <c r="AC36" s="37" t="s">
        <v>6426</v>
      </c>
      <c r="AD36" s="37" t="s">
        <v>6948</v>
      </c>
      <c r="AE36" s="37" t="s">
        <v>6949</v>
      </c>
    </row>
    <row r="37" spans="1:31" ht="102" hidden="1" x14ac:dyDescent="0.3">
      <c r="A37" s="37">
        <v>36</v>
      </c>
      <c r="B37" s="37" t="s">
        <v>5738</v>
      </c>
      <c r="C37" s="37">
        <v>2025</v>
      </c>
      <c r="D37" s="37" t="s">
        <v>720</v>
      </c>
      <c r="E37" s="37" t="s">
        <v>6950</v>
      </c>
      <c r="F37" s="37" t="s">
        <v>6951</v>
      </c>
      <c r="G37" s="37">
        <v>310</v>
      </c>
      <c r="H37" s="37">
        <v>310</v>
      </c>
      <c r="I37" s="37" t="s">
        <v>6658</v>
      </c>
      <c r="J37" s="37" t="s">
        <v>6952</v>
      </c>
      <c r="K37" s="37" t="s">
        <v>6758</v>
      </c>
      <c r="L37" s="37" t="s">
        <v>6953</v>
      </c>
      <c r="M37" s="37" t="s">
        <v>6954</v>
      </c>
      <c r="N37" s="37" t="s">
        <v>6955</v>
      </c>
      <c r="O37" s="37" t="s">
        <v>6956</v>
      </c>
      <c r="P37" s="37" t="s">
        <v>6455</v>
      </c>
      <c r="Q37" s="37" t="s">
        <v>6957</v>
      </c>
      <c r="R37" s="37" t="s">
        <v>6958</v>
      </c>
      <c r="S37" s="37" t="s">
        <v>6959</v>
      </c>
      <c r="T37" s="37" t="s">
        <v>6960</v>
      </c>
      <c r="U37" s="37" t="s">
        <v>6443</v>
      </c>
      <c r="V37" s="37" t="s">
        <v>6426</v>
      </c>
      <c r="W37" s="37" t="s">
        <v>6961</v>
      </c>
      <c r="X37" s="37" t="s">
        <v>6962</v>
      </c>
      <c r="Y37" s="37" t="s">
        <v>6963</v>
      </c>
      <c r="Z37" s="37" t="s">
        <v>6426</v>
      </c>
      <c r="AA37" s="141" t="s">
        <v>6440</v>
      </c>
      <c r="AB37" s="37" t="s">
        <v>9740</v>
      </c>
      <c r="AC37" s="37" t="s">
        <v>9740</v>
      </c>
      <c r="AD37" s="37" t="s">
        <v>6964</v>
      </c>
      <c r="AE37" s="37" t="s">
        <v>6965</v>
      </c>
    </row>
    <row r="38" spans="1:31" ht="153" hidden="1" x14ac:dyDescent="0.3">
      <c r="A38" s="37">
        <v>37</v>
      </c>
      <c r="B38" s="37" t="s">
        <v>5739</v>
      </c>
      <c r="C38" s="37">
        <v>2025</v>
      </c>
      <c r="D38" s="37" t="s">
        <v>501</v>
      </c>
      <c r="E38" s="37" t="s">
        <v>6966</v>
      </c>
      <c r="F38" s="37" t="s">
        <v>6967</v>
      </c>
      <c r="G38" s="37" t="s">
        <v>6968</v>
      </c>
      <c r="H38" s="37" t="s">
        <v>6969</v>
      </c>
      <c r="I38" s="37" t="s">
        <v>6970</v>
      </c>
      <c r="J38" s="37" t="s">
        <v>6971</v>
      </c>
      <c r="K38" s="37" t="s">
        <v>6972</v>
      </c>
      <c r="L38" s="37" t="s">
        <v>6973</v>
      </c>
      <c r="M38" s="37" t="s">
        <v>6974</v>
      </c>
      <c r="N38" s="37" t="s">
        <v>6975</v>
      </c>
      <c r="O38" s="37" t="s">
        <v>6976</v>
      </c>
      <c r="P38" s="37" t="s">
        <v>6455</v>
      </c>
      <c r="Q38" s="37" t="s">
        <v>6977</v>
      </c>
      <c r="R38" s="37" t="s">
        <v>6984</v>
      </c>
      <c r="S38" s="37" t="s">
        <v>6978</v>
      </c>
      <c r="T38" s="37" t="s">
        <v>6443</v>
      </c>
      <c r="U38" s="37" t="s">
        <v>6443</v>
      </c>
      <c r="V38" s="37" t="s">
        <v>6426</v>
      </c>
      <c r="W38" s="37" t="s">
        <v>6979</v>
      </c>
      <c r="X38" s="37" t="s">
        <v>6980</v>
      </c>
      <c r="Y38" s="37" t="s">
        <v>6981</v>
      </c>
      <c r="Z38" s="37" t="s">
        <v>6426</v>
      </c>
      <c r="AA38" s="141" t="s">
        <v>6440</v>
      </c>
      <c r="AB38" s="37" t="s">
        <v>6443</v>
      </c>
      <c r="AC38" s="37" t="s">
        <v>1125</v>
      </c>
      <c r="AD38" s="37" t="s">
        <v>6982</v>
      </c>
      <c r="AE38" s="37" t="s">
        <v>6983</v>
      </c>
    </row>
    <row r="39" spans="1:31" ht="122.4" x14ac:dyDescent="0.3">
      <c r="A39" s="37">
        <v>38</v>
      </c>
      <c r="B39" s="37" t="s">
        <v>5740</v>
      </c>
      <c r="C39" s="37">
        <v>2025</v>
      </c>
      <c r="D39" s="37" t="s">
        <v>669</v>
      </c>
      <c r="E39" s="37" t="s">
        <v>6985</v>
      </c>
      <c r="F39" s="37" t="s">
        <v>6986</v>
      </c>
      <c r="G39" s="37" t="s">
        <v>7006</v>
      </c>
      <c r="H39" s="37" t="s">
        <v>6987</v>
      </c>
      <c r="I39" s="37" t="s">
        <v>6988</v>
      </c>
      <c r="J39" s="37" t="s">
        <v>6989</v>
      </c>
      <c r="K39" s="37" t="s">
        <v>6990</v>
      </c>
      <c r="L39" s="37" t="s">
        <v>6991</v>
      </c>
      <c r="M39" s="139" t="s">
        <v>6992</v>
      </c>
      <c r="N39" s="37" t="s">
        <v>6993</v>
      </c>
      <c r="O39" s="37" t="s">
        <v>6994</v>
      </c>
      <c r="P39" s="37" t="s">
        <v>6995</v>
      </c>
      <c r="Q39" s="37" t="s">
        <v>6996</v>
      </c>
      <c r="R39" s="37" t="s">
        <v>6997</v>
      </c>
      <c r="S39" s="37" t="s">
        <v>6998</v>
      </c>
      <c r="T39" s="37" t="s">
        <v>6999</v>
      </c>
      <c r="U39" s="37" t="s">
        <v>7000</v>
      </c>
      <c r="V39" s="37" t="s">
        <v>6426</v>
      </c>
      <c r="W39" s="37" t="s">
        <v>7001</v>
      </c>
      <c r="X39" s="37" t="s">
        <v>7002</v>
      </c>
      <c r="Y39" s="37" t="s">
        <v>7003</v>
      </c>
      <c r="Z39" s="37" t="s">
        <v>6426</v>
      </c>
      <c r="AA39" s="141" t="s">
        <v>6426</v>
      </c>
      <c r="AB39" s="37" t="s">
        <v>6426</v>
      </c>
      <c r="AC39" s="37" t="s">
        <v>6426</v>
      </c>
      <c r="AD39" s="37" t="s">
        <v>7004</v>
      </c>
      <c r="AE39" s="37" t="s">
        <v>7005</v>
      </c>
    </row>
    <row r="40" spans="1:31" ht="102" x14ac:dyDescent="0.3">
      <c r="A40" s="37">
        <v>39</v>
      </c>
      <c r="B40" s="167" t="s">
        <v>5742</v>
      </c>
      <c r="C40" s="37">
        <v>2025</v>
      </c>
      <c r="D40" s="37" t="s">
        <v>409</v>
      </c>
      <c r="E40" s="37" t="s">
        <v>7009</v>
      </c>
      <c r="F40" s="37" t="s">
        <v>7010</v>
      </c>
      <c r="G40" s="37" t="s">
        <v>7011</v>
      </c>
      <c r="H40" s="37" t="s">
        <v>7012</v>
      </c>
      <c r="I40" s="37" t="s">
        <v>6658</v>
      </c>
      <c r="J40" s="37" t="s">
        <v>7013</v>
      </c>
      <c r="K40" s="37" t="s">
        <v>7014</v>
      </c>
      <c r="L40" s="37" t="s">
        <v>7015</v>
      </c>
      <c r="M40" s="139" t="s">
        <v>7016</v>
      </c>
      <c r="N40" s="37" t="s">
        <v>7017</v>
      </c>
      <c r="O40" s="37" t="s">
        <v>7018</v>
      </c>
      <c r="P40" s="37" t="s">
        <v>6455</v>
      </c>
      <c r="Q40" s="37" t="s">
        <v>7019</v>
      </c>
      <c r="R40" s="37" t="s">
        <v>7020</v>
      </c>
      <c r="S40" s="37" t="s">
        <v>7021</v>
      </c>
      <c r="T40" s="37" t="s">
        <v>7022</v>
      </c>
      <c r="U40" s="37" t="s">
        <v>7023</v>
      </c>
      <c r="V40" s="37" t="s">
        <v>6461</v>
      </c>
      <c r="W40" s="37" t="s">
        <v>7024</v>
      </c>
      <c r="X40" s="37" t="s">
        <v>7025</v>
      </c>
      <c r="Y40" s="37" t="s">
        <v>7026</v>
      </c>
      <c r="Z40" s="37" t="s">
        <v>6461</v>
      </c>
      <c r="AA40" s="141" t="s">
        <v>6426</v>
      </c>
      <c r="AB40" s="37" t="s">
        <v>6426</v>
      </c>
      <c r="AC40" s="37" t="s">
        <v>6426</v>
      </c>
      <c r="AD40" s="37" t="s">
        <v>7027</v>
      </c>
      <c r="AE40" s="37" t="s">
        <v>7028</v>
      </c>
    </row>
    <row r="41" spans="1:31" ht="112.2" x14ac:dyDescent="0.3">
      <c r="A41" s="37">
        <v>40</v>
      </c>
      <c r="B41" s="37" t="s">
        <v>5743</v>
      </c>
      <c r="C41" s="37">
        <v>2025</v>
      </c>
      <c r="D41" s="37" t="s">
        <v>244</v>
      </c>
      <c r="E41" s="37" t="s">
        <v>7029</v>
      </c>
      <c r="F41" s="37" t="s">
        <v>7030</v>
      </c>
      <c r="G41" s="37">
        <v>353</v>
      </c>
      <c r="H41" s="37" t="s">
        <v>7031</v>
      </c>
      <c r="I41" s="37" t="s">
        <v>7032</v>
      </c>
      <c r="J41" s="37" t="s">
        <v>7033</v>
      </c>
      <c r="K41" s="37" t="s">
        <v>6758</v>
      </c>
      <c r="L41" s="37" t="s">
        <v>7034</v>
      </c>
      <c r="M41" s="37" t="s">
        <v>7500</v>
      </c>
      <c r="N41" s="37" t="s">
        <v>7035</v>
      </c>
      <c r="O41" s="37" t="s">
        <v>7501</v>
      </c>
      <c r="P41" s="37" t="s">
        <v>6645</v>
      </c>
      <c r="Q41" s="37" t="s">
        <v>7036</v>
      </c>
      <c r="R41" s="37" t="s">
        <v>7037</v>
      </c>
      <c r="S41" s="37" t="s">
        <v>8614</v>
      </c>
      <c r="T41" s="37" t="s">
        <v>8612</v>
      </c>
      <c r="U41" s="37" t="s">
        <v>7038</v>
      </c>
      <c r="V41" s="37" t="s">
        <v>6461</v>
      </c>
      <c r="W41" s="37" t="s">
        <v>8611</v>
      </c>
      <c r="X41" s="37" t="s">
        <v>8613</v>
      </c>
      <c r="Y41" s="37" t="s">
        <v>7039</v>
      </c>
      <c r="Z41" s="37" t="s">
        <v>6461</v>
      </c>
      <c r="AA41" s="141" t="s">
        <v>6426</v>
      </c>
      <c r="AB41" s="37" t="s">
        <v>6426</v>
      </c>
      <c r="AC41" s="37" t="s">
        <v>6426</v>
      </c>
      <c r="AD41" s="37" t="s">
        <v>7040</v>
      </c>
      <c r="AE41" s="37" t="s">
        <v>7041</v>
      </c>
    </row>
    <row r="42" spans="1:31" ht="122.4" hidden="1" x14ac:dyDescent="0.3">
      <c r="A42" s="37">
        <v>41</v>
      </c>
      <c r="B42" s="37" t="s">
        <v>5745</v>
      </c>
      <c r="C42" s="37">
        <v>2025</v>
      </c>
      <c r="D42" s="37" t="s">
        <v>481</v>
      </c>
      <c r="E42" s="37" t="s">
        <v>8802</v>
      </c>
      <c r="F42" s="37" t="s">
        <v>8803</v>
      </c>
      <c r="G42" s="37">
        <v>203</v>
      </c>
      <c r="H42" s="37" t="s">
        <v>8804</v>
      </c>
      <c r="I42" s="37" t="s">
        <v>8805</v>
      </c>
      <c r="J42" s="37" t="s">
        <v>8806</v>
      </c>
      <c r="K42" s="37" t="s">
        <v>8807</v>
      </c>
      <c r="L42" s="37" t="s">
        <v>8808</v>
      </c>
      <c r="M42" s="37" t="s">
        <v>8809</v>
      </c>
      <c r="N42" s="37" t="s">
        <v>8810</v>
      </c>
      <c r="O42" s="37" t="s">
        <v>8811</v>
      </c>
      <c r="P42" s="37" t="s">
        <v>8812</v>
      </c>
      <c r="Q42" s="37" t="s">
        <v>8813</v>
      </c>
      <c r="R42" s="37" t="s">
        <v>8814</v>
      </c>
      <c r="S42" s="37" t="s">
        <v>8815</v>
      </c>
      <c r="T42" s="37" t="s">
        <v>8816</v>
      </c>
      <c r="U42" s="37" t="s">
        <v>6794</v>
      </c>
      <c r="V42" s="37" t="s">
        <v>8817</v>
      </c>
      <c r="W42" s="37" t="s">
        <v>8818</v>
      </c>
      <c r="X42" s="37" t="s">
        <v>8819</v>
      </c>
      <c r="Y42" s="37" t="s">
        <v>8820</v>
      </c>
      <c r="Z42" s="37" t="s">
        <v>6461</v>
      </c>
      <c r="AA42" s="141" t="s">
        <v>6440</v>
      </c>
      <c r="AB42" s="37" t="s">
        <v>9740</v>
      </c>
      <c r="AC42" s="37" t="s">
        <v>9740</v>
      </c>
      <c r="AD42" s="37" t="s">
        <v>8821</v>
      </c>
      <c r="AE42" s="37" t="s">
        <v>8822</v>
      </c>
    </row>
    <row r="43" spans="1:31" ht="71.400000000000006" hidden="1" x14ac:dyDescent="0.3">
      <c r="A43" s="37">
        <v>42</v>
      </c>
      <c r="B43" s="37" t="s">
        <v>5746</v>
      </c>
      <c r="C43" s="37">
        <v>2025</v>
      </c>
      <c r="D43" s="37" t="s">
        <v>63</v>
      </c>
      <c r="E43" s="37" t="s">
        <v>7042</v>
      </c>
      <c r="F43" s="37" t="s">
        <v>7043</v>
      </c>
      <c r="G43" s="37" t="s">
        <v>7044</v>
      </c>
      <c r="H43" s="37" t="s">
        <v>7045</v>
      </c>
      <c r="I43" s="37" t="s">
        <v>6658</v>
      </c>
      <c r="J43" s="37" t="s">
        <v>7046</v>
      </c>
      <c r="K43" s="37" t="s">
        <v>6758</v>
      </c>
      <c r="L43" s="37" t="s">
        <v>7047</v>
      </c>
      <c r="M43" s="37" t="s">
        <v>7048</v>
      </c>
      <c r="N43" s="37" t="s">
        <v>7049</v>
      </c>
      <c r="O43" s="37" t="s">
        <v>6454</v>
      </c>
      <c r="P43" s="37" t="s">
        <v>6455</v>
      </c>
      <c r="Q43" s="37" t="s">
        <v>7050</v>
      </c>
      <c r="R43" s="37" t="s">
        <v>7051</v>
      </c>
      <c r="S43" s="37" t="s">
        <v>7052</v>
      </c>
      <c r="T43" s="37" t="s">
        <v>7053</v>
      </c>
      <c r="U43" s="37" t="s">
        <v>6460</v>
      </c>
      <c r="V43" s="37" t="s">
        <v>7054</v>
      </c>
      <c r="W43" s="37" t="s">
        <v>7055</v>
      </c>
      <c r="X43" s="37" t="s">
        <v>7056</v>
      </c>
      <c r="Y43" s="37" t="s">
        <v>7057</v>
      </c>
      <c r="Z43" s="37" t="s">
        <v>6461</v>
      </c>
      <c r="AA43" s="141" t="s">
        <v>6440</v>
      </c>
      <c r="AB43" s="37" t="s">
        <v>6443</v>
      </c>
      <c r="AC43" s="37" t="s">
        <v>1125</v>
      </c>
      <c r="AD43" s="37" t="s">
        <v>7058</v>
      </c>
      <c r="AE43" s="37" t="s">
        <v>7059</v>
      </c>
    </row>
    <row r="44" spans="1:31" ht="71.400000000000006" x14ac:dyDescent="0.3">
      <c r="A44" s="37">
        <v>43</v>
      </c>
      <c r="B44" s="37" t="s">
        <v>5748</v>
      </c>
      <c r="C44" s="37">
        <v>2025</v>
      </c>
      <c r="D44" s="37" t="s">
        <v>5749</v>
      </c>
      <c r="E44" s="37" t="s">
        <v>7060</v>
      </c>
      <c r="F44" s="37" t="s">
        <v>7061</v>
      </c>
      <c r="G44" s="37" t="s">
        <v>7062</v>
      </c>
      <c r="H44" s="37" t="s">
        <v>6708</v>
      </c>
      <c r="I44" s="37" t="s">
        <v>6658</v>
      </c>
      <c r="J44" s="37" t="s">
        <v>7063</v>
      </c>
      <c r="K44" s="37" t="s">
        <v>7064</v>
      </c>
      <c r="L44" s="37" t="s">
        <v>7065</v>
      </c>
      <c r="M44" s="139" t="s">
        <v>7499</v>
      </c>
      <c r="N44" s="37" t="s">
        <v>7066</v>
      </c>
      <c r="O44" s="37" t="s">
        <v>7067</v>
      </c>
      <c r="P44" s="37" t="s">
        <v>6645</v>
      </c>
      <c r="Q44" s="37" t="s">
        <v>7068</v>
      </c>
      <c r="R44" s="37" t="s">
        <v>7069</v>
      </c>
      <c r="S44" s="37" t="s">
        <v>7070</v>
      </c>
      <c r="T44" s="37" t="s">
        <v>7071</v>
      </c>
      <c r="U44" s="37" t="s">
        <v>7072</v>
      </c>
      <c r="V44" s="37" t="s">
        <v>7054</v>
      </c>
      <c r="W44" s="37" t="s">
        <v>7055</v>
      </c>
      <c r="X44" s="37" t="s">
        <v>7073</v>
      </c>
      <c r="Y44" s="37" t="s">
        <v>7057</v>
      </c>
      <c r="Z44" s="37" t="s">
        <v>7074</v>
      </c>
      <c r="AA44" s="141" t="s">
        <v>6426</v>
      </c>
      <c r="AB44" s="37" t="s">
        <v>6426</v>
      </c>
      <c r="AC44" s="37" t="s">
        <v>6426</v>
      </c>
      <c r="AD44" s="37" t="s">
        <v>7075</v>
      </c>
      <c r="AE44" s="37" t="s">
        <v>7076</v>
      </c>
    </row>
    <row r="45" spans="1:31" ht="78" hidden="1" x14ac:dyDescent="0.3">
      <c r="A45" s="37">
        <v>44</v>
      </c>
      <c r="B45" s="37" t="s">
        <v>5750</v>
      </c>
      <c r="C45" s="37">
        <v>2025</v>
      </c>
      <c r="D45" s="37" t="s">
        <v>289</v>
      </c>
      <c r="E45" s="37" t="s">
        <v>7077</v>
      </c>
      <c r="F45" s="37" t="s">
        <v>7078</v>
      </c>
      <c r="G45" s="37" t="s">
        <v>7079</v>
      </c>
      <c r="H45" s="37">
        <v>80</v>
      </c>
      <c r="I45" s="37" t="s">
        <v>6914</v>
      </c>
      <c r="J45" s="37" t="s">
        <v>7080</v>
      </c>
      <c r="K45" s="37" t="s">
        <v>7081</v>
      </c>
      <c r="L45" s="37" t="s">
        <v>7082</v>
      </c>
      <c r="M45" s="37" t="s">
        <v>7498</v>
      </c>
      <c r="N45" s="37" t="s">
        <v>7083</v>
      </c>
      <c r="O45" s="37" t="s">
        <v>7084</v>
      </c>
      <c r="P45" s="37" t="s">
        <v>7085</v>
      </c>
      <c r="Q45" s="37" t="s">
        <v>7086</v>
      </c>
      <c r="R45" s="37" t="s">
        <v>7087</v>
      </c>
      <c r="S45" s="37" t="s">
        <v>7088</v>
      </c>
      <c r="T45" s="37" t="s">
        <v>7089</v>
      </c>
      <c r="U45" s="37" t="s">
        <v>6708</v>
      </c>
      <c r="V45" s="37" t="s">
        <v>7090</v>
      </c>
      <c r="W45" s="37" t="s">
        <v>7091</v>
      </c>
      <c r="X45" s="37" t="s">
        <v>7092</v>
      </c>
      <c r="Y45" s="37" t="s">
        <v>7093</v>
      </c>
      <c r="Z45" s="37" t="s">
        <v>6461</v>
      </c>
      <c r="AA45" s="141" t="s">
        <v>6440</v>
      </c>
      <c r="AB45" s="37" t="s">
        <v>6426</v>
      </c>
      <c r="AC45" s="37" t="s">
        <v>9740</v>
      </c>
      <c r="AD45" s="37" t="s">
        <v>7094</v>
      </c>
      <c r="AE45" s="37" t="s">
        <v>7095</v>
      </c>
    </row>
    <row r="46" spans="1:31" ht="81.599999999999994" hidden="1" x14ac:dyDescent="0.3">
      <c r="A46" s="37">
        <v>45</v>
      </c>
      <c r="B46" s="37" t="s">
        <v>5751</v>
      </c>
      <c r="C46" s="37">
        <v>2025</v>
      </c>
      <c r="D46" s="37" t="s">
        <v>277</v>
      </c>
      <c r="E46" s="37" t="s">
        <v>7096</v>
      </c>
      <c r="F46" s="37" t="s">
        <v>7097</v>
      </c>
      <c r="G46" s="37" t="s">
        <v>7098</v>
      </c>
      <c r="H46" s="37" t="s">
        <v>7045</v>
      </c>
      <c r="I46" s="37" t="s">
        <v>7099</v>
      </c>
      <c r="J46" s="37" t="s">
        <v>7100</v>
      </c>
      <c r="K46" s="37" t="s">
        <v>7101</v>
      </c>
      <c r="L46" s="37" t="s">
        <v>7102</v>
      </c>
      <c r="M46" s="37" t="s">
        <v>7103</v>
      </c>
      <c r="N46" s="37" t="s">
        <v>7104</v>
      </c>
      <c r="O46" s="37" t="s">
        <v>7105</v>
      </c>
      <c r="P46" s="37" t="s">
        <v>6455</v>
      </c>
      <c r="Q46" s="37" t="s">
        <v>7106</v>
      </c>
      <c r="R46" s="37" t="s">
        <v>7107</v>
      </c>
      <c r="S46" s="37" t="s">
        <v>7108</v>
      </c>
      <c r="T46" s="37" t="s">
        <v>6460</v>
      </c>
      <c r="U46" s="37" t="s">
        <v>6460</v>
      </c>
      <c r="V46" s="37" t="s">
        <v>7109</v>
      </c>
      <c r="W46" s="37" t="s">
        <v>7110</v>
      </c>
      <c r="X46" s="37" t="s">
        <v>7111</v>
      </c>
      <c r="Y46" s="37" t="s">
        <v>7112</v>
      </c>
      <c r="Z46" s="37" t="s">
        <v>7113</v>
      </c>
      <c r="AA46" s="141" t="s">
        <v>6440</v>
      </c>
      <c r="AB46" s="37" t="s">
        <v>6443</v>
      </c>
      <c r="AC46" s="37" t="s">
        <v>1125</v>
      </c>
      <c r="AD46" s="37" t="s">
        <v>7114</v>
      </c>
      <c r="AE46" s="37" t="s">
        <v>7115</v>
      </c>
    </row>
    <row r="47" spans="1:31" ht="142.80000000000001" hidden="1" x14ac:dyDescent="0.3">
      <c r="A47" s="37">
        <v>46</v>
      </c>
      <c r="B47" s="37" t="s">
        <v>5752</v>
      </c>
      <c r="C47" s="37">
        <v>2025</v>
      </c>
      <c r="D47" s="37" t="s">
        <v>400</v>
      </c>
      <c r="E47" s="37" t="s">
        <v>8823</v>
      </c>
      <c r="F47" s="37" t="s">
        <v>8824</v>
      </c>
      <c r="G47" s="37">
        <v>25</v>
      </c>
      <c r="H47" s="37" t="s">
        <v>8825</v>
      </c>
      <c r="I47" s="37" t="s">
        <v>8826</v>
      </c>
      <c r="J47" s="37" t="s">
        <v>8827</v>
      </c>
      <c r="K47" s="37" t="s">
        <v>8828</v>
      </c>
      <c r="L47" s="37" t="s">
        <v>8829</v>
      </c>
      <c r="M47" s="37" t="s">
        <v>8830</v>
      </c>
      <c r="N47" s="37" t="s">
        <v>8831</v>
      </c>
      <c r="O47" s="37" t="s">
        <v>8832</v>
      </c>
      <c r="P47" s="37" t="s">
        <v>6455</v>
      </c>
      <c r="Q47" s="37" t="s">
        <v>8833</v>
      </c>
      <c r="R47" s="37" t="s">
        <v>8834</v>
      </c>
      <c r="S47" s="37" t="s">
        <v>8835</v>
      </c>
      <c r="T47" s="37" t="s">
        <v>8836</v>
      </c>
      <c r="U47" s="37" t="s">
        <v>6794</v>
      </c>
      <c r="V47" s="37" t="s">
        <v>8837</v>
      </c>
      <c r="W47" s="37" t="s">
        <v>8838</v>
      </c>
      <c r="X47" s="37" t="s">
        <v>8839</v>
      </c>
      <c r="Y47" s="37" t="s">
        <v>8840</v>
      </c>
      <c r="Z47" s="37" t="s">
        <v>6461</v>
      </c>
      <c r="AA47" s="141" t="s">
        <v>6440</v>
      </c>
      <c r="AB47" s="37" t="s">
        <v>6443</v>
      </c>
      <c r="AC47" s="37" t="s">
        <v>1125</v>
      </c>
      <c r="AD47" s="37" t="s">
        <v>8841</v>
      </c>
      <c r="AE47" s="37" t="s">
        <v>8842</v>
      </c>
    </row>
    <row r="48" spans="1:31" ht="122.4" hidden="1" x14ac:dyDescent="0.3">
      <c r="A48" s="37">
        <v>47</v>
      </c>
      <c r="B48" s="37" t="s">
        <v>5757</v>
      </c>
      <c r="C48" s="37">
        <v>2025</v>
      </c>
      <c r="D48" s="37" t="s">
        <v>247</v>
      </c>
      <c r="E48" s="37" t="s">
        <v>7116</v>
      </c>
      <c r="F48" s="37" t="s">
        <v>7117</v>
      </c>
      <c r="G48" s="37" t="s">
        <v>7118</v>
      </c>
      <c r="H48" s="37" t="s">
        <v>7119</v>
      </c>
      <c r="I48" s="37" t="s">
        <v>7120</v>
      </c>
      <c r="J48" s="37" t="s">
        <v>7121</v>
      </c>
      <c r="K48" s="37" t="s">
        <v>7122</v>
      </c>
      <c r="L48" s="37" t="s">
        <v>7123</v>
      </c>
      <c r="M48" s="37" t="s">
        <v>7124</v>
      </c>
      <c r="N48" s="37" t="s">
        <v>7125</v>
      </c>
      <c r="O48" s="37" t="s">
        <v>7126</v>
      </c>
      <c r="P48" s="37" t="s">
        <v>6455</v>
      </c>
      <c r="Q48" s="37" t="s">
        <v>7127</v>
      </c>
      <c r="R48" s="37" t="s">
        <v>7128</v>
      </c>
      <c r="S48" s="37" t="s">
        <v>7129</v>
      </c>
      <c r="T48" s="37" t="s">
        <v>7130</v>
      </c>
      <c r="U48" s="37" t="s">
        <v>7131</v>
      </c>
      <c r="V48" s="37" t="s">
        <v>6461</v>
      </c>
      <c r="W48" s="37" t="s">
        <v>7132</v>
      </c>
      <c r="X48" s="37" t="s">
        <v>7133</v>
      </c>
      <c r="Y48" s="37" t="s">
        <v>7134</v>
      </c>
      <c r="Z48" s="37" t="s">
        <v>6461</v>
      </c>
      <c r="AA48" s="141" t="s">
        <v>6440</v>
      </c>
      <c r="AB48" s="37" t="s">
        <v>9740</v>
      </c>
      <c r="AC48" s="37" t="s">
        <v>9740</v>
      </c>
      <c r="AD48" s="37" t="s">
        <v>7135</v>
      </c>
      <c r="AE48" s="37" t="s">
        <v>7136</v>
      </c>
    </row>
    <row r="49" spans="1:33" ht="81.599999999999994" x14ac:dyDescent="0.3">
      <c r="A49" s="37">
        <v>48</v>
      </c>
      <c r="B49" s="37" t="s">
        <v>5759</v>
      </c>
      <c r="C49" s="37">
        <v>2025</v>
      </c>
      <c r="D49" s="37" t="s">
        <v>448</v>
      </c>
      <c r="E49" s="37" t="s">
        <v>7137</v>
      </c>
      <c r="F49" s="37" t="s">
        <v>7138</v>
      </c>
      <c r="G49" s="37" t="s">
        <v>7139</v>
      </c>
      <c r="H49" s="37" t="s">
        <v>7140</v>
      </c>
      <c r="I49" s="37" t="s">
        <v>6708</v>
      </c>
      <c r="J49" s="37" t="s">
        <v>7141</v>
      </c>
      <c r="K49" s="37" t="s">
        <v>6758</v>
      </c>
      <c r="L49" s="37" t="s">
        <v>7142</v>
      </c>
      <c r="M49" s="139" t="s">
        <v>7173</v>
      </c>
      <c r="N49" s="37" t="s">
        <v>7143</v>
      </c>
      <c r="O49" s="37" t="s">
        <v>6762</v>
      </c>
      <c r="P49" s="37" t="s">
        <v>6455</v>
      </c>
      <c r="Q49" s="37" t="s">
        <v>7144</v>
      </c>
      <c r="R49" s="37" t="s">
        <v>7145</v>
      </c>
      <c r="S49" s="37" t="s">
        <v>7146</v>
      </c>
      <c r="T49" s="37" t="s">
        <v>7147</v>
      </c>
      <c r="U49" s="37" t="s">
        <v>7148</v>
      </c>
      <c r="V49" s="37" t="s">
        <v>6461</v>
      </c>
      <c r="W49" s="37" t="s">
        <v>7149</v>
      </c>
      <c r="X49" s="37" t="s">
        <v>7150</v>
      </c>
      <c r="Y49" s="37" t="s">
        <v>7151</v>
      </c>
      <c r="Z49" s="37" t="s">
        <v>6461</v>
      </c>
      <c r="AA49" s="141" t="s">
        <v>6426</v>
      </c>
      <c r="AB49" s="37" t="s">
        <v>6426</v>
      </c>
      <c r="AC49" s="37" t="s">
        <v>6426</v>
      </c>
      <c r="AD49" s="37" t="s">
        <v>7152</v>
      </c>
      <c r="AE49" s="37" t="s">
        <v>7153</v>
      </c>
    </row>
    <row r="50" spans="1:33" ht="81.599999999999994" hidden="1" x14ac:dyDescent="0.3">
      <c r="A50" s="37">
        <v>49</v>
      </c>
      <c r="B50" s="37" t="s">
        <v>5760</v>
      </c>
      <c r="C50" s="37">
        <v>2025</v>
      </c>
      <c r="D50" s="37" t="s">
        <v>594</v>
      </c>
      <c r="E50" s="37" t="s">
        <v>7154</v>
      </c>
      <c r="F50" s="37" t="s">
        <v>7155</v>
      </c>
      <c r="G50" s="37" t="s">
        <v>7156</v>
      </c>
      <c r="H50" s="37">
        <v>623</v>
      </c>
      <c r="I50" s="37" t="s">
        <v>7099</v>
      </c>
      <c r="J50" s="37" t="s">
        <v>7157</v>
      </c>
      <c r="K50" s="37" t="s">
        <v>6758</v>
      </c>
      <c r="L50" s="37" t="s">
        <v>7158</v>
      </c>
      <c r="M50" s="37" t="s">
        <v>7172</v>
      </c>
      <c r="N50" s="37" t="s">
        <v>7159</v>
      </c>
      <c r="O50" s="37" t="s">
        <v>7160</v>
      </c>
      <c r="P50" s="37" t="s">
        <v>6455</v>
      </c>
      <c r="Q50" s="37" t="s">
        <v>7161</v>
      </c>
      <c r="R50" s="37" t="s">
        <v>7162</v>
      </c>
      <c r="S50" s="37" t="s">
        <v>7163</v>
      </c>
      <c r="T50" s="37" t="s">
        <v>6688</v>
      </c>
      <c r="U50" s="37" t="s">
        <v>7164</v>
      </c>
      <c r="V50" s="37" t="s">
        <v>7165</v>
      </c>
      <c r="W50" s="37" t="s">
        <v>7166</v>
      </c>
      <c r="X50" s="37" t="s">
        <v>7167</v>
      </c>
      <c r="Y50" s="37" t="s">
        <v>7168</v>
      </c>
      <c r="Z50" s="37" t="s">
        <v>7169</v>
      </c>
      <c r="AA50" s="141" t="s">
        <v>6440</v>
      </c>
      <c r="AB50" s="37" t="s">
        <v>6443</v>
      </c>
      <c r="AC50" s="37" t="s">
        <v>1125</v>
      </c>
      <c r="AD50" s="37" t="s">
        <v>7170</v>
      </c>
      <c r="AE50" s="37" t="s">
        <v>7171</v>
      </c>
    </row>
    <row r="51" spans="1:33" ht="81.599999999999994" hidden="1" x14ac:dyDescent="0.3">
      <c r="A51" s="37">
        <v>50</v>
      </c>
      <c r="B51" s="37" t="s">
        <v>5761</v>
      </c>
      <c r="C51" s="37">
        <v>2025</v>
      </c>
      <c r="D51" s="37" t="s">
        <v>421</v>
      </c>
      <c r="E51" s="37" t="s">
        <v>7007</v>
      </c>
      <c r="F51" s="37" t="s">
        <v>7174</v>
      </c>
      <c r="G51" s="37" t="s">
        <v>7175</v>
      </c>
      <c r="H51" s="37" t="s">
        <v>7176</v>
      </c>
      <c r="I51" s="37" t="s">
        <v>7099</v>
      </c>
      <c r="J51" s="37" t="s">
        <v>6952</v>
      </c>
      <c r="K51" s="37" t="s">
        <v>7177</v>
      </c>
      <c r="L51" s="37" t="s">
        <v>7178</v>
      </c>
      <c r="M51" s="37" t="s">
        <v>7191</v>
      </c>
      <c r="N51" s="37" t="s">
        <v>7179</v>
      </c>
      <c r="O51" s="37" t="s">
        <v>6762</v>
      </c>
      <c r="P51" s="37" t="s">
        <v>6455</v>
      </c>
      <c r="Q51" s="37" t="s">
        <v>7180</v>
      </c>
      <c r="R51" s="37" t="s">
        <v>7181</v>
      </c>
      <c r="S51" s="37" t="s">
        <v>7182</v>
      </c>
      <c r="T51" s="37" t="s">
        <v>7183</v>
      </c>
      <c r="U51" s="37" t="s">
        <v>7184</v>
      </c>
      <c r="V51" s="37" t="s">
        <v>7185</v>
      </c>
      <c r="W51" s="37" t="s">
        <v>7186</v>
      </c>
      <c r="X51" s="37" t="s">
        <v>7187</v>
      </c>
      <c r="Y51" s="37" t="s">
        <v>7188</v>
      </c>
      <c r="Z51" s="37" t="s">
        <v>6461</v>
      </c>
      <c r="AA51" s="141" t="s">
        <v>6440</v>
      </c>
      <c r="AB51" s="37" t="s">
        <v>9740</v>
      </c>
      <c r="AC51" s="37" t="s">
        <v>9740</v>
      </c>
      <c r="AD51" s="37" t="s">
        <v>7189</v>
      </c>
      <c r="AE51" s="37" t="s">
        <v>7190</v>
      </c>
    </row>
    <row r="52" spans="1:33" ht="132.6" hidden="1" x14ac:dyDescent="0.3">
      <c r="A52" s="37">
        <v>51</v>
      </c>
      <c r="B52" s="37" t="s">
        <v>5762</v>
      </c>
      <c r="C52" s="37">
        <v>2025</v>
      </c>
      <c r="D52" s="37" t="s">
        <v>636</v>
      </c>
      <c r="E52" s="37" t="s">
        <v>8843</v>
      </c>
      <c r="F52" s="37" t="s">
        <v>8844</v>
      </c>
      <c r="G52" s="37" t="s">
        <v>8845</v>
      </c>
      <c r="H52" s="37" t="s">
        <v>8846</v>
      </c>
      <c r="I52" s="37" t="s">
        <v>8847</v>
      </c>
      <c r="J52" s="37" t="s">
        <v>8848</v>
      </c>
      <c r="K52" s="37" t="s">
        <v>8849</v>
      </c>
      <c r="L52" s="37" t="s">
        <v>8850</v>
      </c>
      <c r="M52" s="37" t="s">
        <v>8851</v>
      </c>
      <c r="N52" s="37" t="s">
        <v>8852</v>
      </c>
      <c r="O52" s="37" t="s">
        <v>8853</v>
      </c>
      <c r="P52" s="37" t="s">
        <v>8854</v>
      </c>
      <c r="Q52" s="37" t="s">
        <v>8855</v>
      </c>
      <c r="R52" s="37" t="s">
        <v>8856</v>
      </c>
      <c r="S52" s="37" t="s">
        <v>8857</v>
      </c>
      <c r="T52" s="37" t="s">
        <v>8858</v>
      </c>
      <c r="U52" s="37" t="s">
        <v>6794</v>
      </c>
      <c r="V52" s="37" t="s">
        <v>8859</v>
      </c>
      <c r="W52" s="37" t="s">
        <v>8860</v>
      </c>
      <c r="X52" s="37" t="s">
        <v>8861</v>
      </c>
      <c r="Y52" s="37" t="s">
        <v>8862</v>
      </c>
      <c r="Z52" s="37" t="s">
        <v>6461</v>
      </c>
      <c r="AA52" s="141" t="s">
        <v>6440</v>
      </c>
      <c r="AB52" s="37" t="s">
        <v>9740</v>
      </c>
      <c r="AC52" s="37" t="s">
        <v>9740</v>
      </c>
      <c r="AD52" s="37" t="s">
        <v>8863</v>
      </c>
      <c r="AE52" s="37" t="s">
        <v>8864</v>
      </c>
    </row>
    <row r="53" spans="1:33" ht="173.4" x14ac:dyDescent="0.3">
      <c r="A53" s="37">
        <v>52</v>
      </c>
      <c r="B53" s="37" t="s">
        <v>5763</v>
      </c>
      <c r="C53" s="37">
        <v>2025</v>
      </c>
      <c r="D53" s="37" t="s">
        <v>391</v>
      </c>
      <c r="E53" s="37" t="s">
        <v>7137</v>
      </c>
      <c r="F53" s="37" t="s">
        <v>7192</v>
      </c>
      <c r="G53" s="37">
        <v>179</v>
      </c>
      <c r="H53" s="37" t="s">
        <v>7193</v>
      </c>
      <c r="I53" s="37" t="s">
        <v>7194</v>
      </c>
      <c r="J53" s="37" t="s">
        <v>7195</v>
      </c>
      <c r="K53" s="37" t="s">
        <v>7196</v>
      </c>
      <c r="L53" s="37" t="s">
        <v>7197</v>
      </c>
      <c r="M53" s="139" t="s">
        <v>7198</v>
      </c>
      <c r="N53" s="37" t="s">
        <v>6683</v>
      </c>
      <c r="O53" s="37" t="s">
        <v>7199</v>
      </c>
      <c r="P53" s="37" t="s">
        <v>6455</v>
      </c>
      <c r="Q53" s="37" t="s">
        <v>7200</v>
      </c>
      <c r="R53" s="37" t="s">
        <v>7201</v>
      </c>
      <c r="S53" s="37" t="s">
        <v>7202</v>
      </c>
      <c r="T53" s="37" t="s">
        <v>7203</v>
      </c>
      <c r="U53" s="37" t="s">
        <v>7204</v>
      </c>
      <c r="V53" s="37" t="s">
        <v>7205</v>
      </c>
      <c r="W53" s="37" t="s">
        <v>7206</v>
      </c>
      <c r="X53" s="37" t="s">
        <v>7207</v>
      </c>
      <c r="Y53" s="37" t="s">
        <v>7208</v>
      </c>
      <c r="Z53" s="37" t="s">
        <v>6426</v>
      </c>
      <c r="AA53" s="141" t="s">
        <v>6426</v>
      </c>
      <c r="AB53" s="37" t="s">
        <v>6426</v>
      </c>
      <c r="AC53" s="37" t="s">
        <v>6426</v>
      </c>
      <c r="AD53" s="37" t="s">
        <v>7209</v>
      </c>
      <c r="AE53" s="37" t="s">
        <v>7210</v>
      </c>
    </row>
    <row r="54" spans="1:33" ht="102" hidden="1" x14ac:dyDescent="0.3">
      <c r="A54" s="37">
        <v>53</v>
      </c>
      <c r="B54" s="37" t="s">
        <v>5765</v>
      </c>
      <c r="C54" s="37">
        <v>2025</v>
      </c>
      <c r="D54" s="37" t="s">
        <v>654</v>
      </c>
      <c r="E54" s="37" t="s">
        <v>7007</v>
      </c>
      <c r="F54" s="37" t="s">
        <v>7211</v>
      </c>
      <c r="G54" s="37" t="s">
        <v>7212</v>
      </c>
      <c r="H54" s="37" t="s">
        <v>7213</v>
      </c>
      <c r="I54" s="37" t="s">
        <v>7194</v>
      </c>
      <c r="J54" s="37" t="s">
        <v>7214</v>
      </c>
      <c r="K54" s="37" t="s">
        <v>7215</v>
      </c>
      <c r="L54" s="37" t="s">
        <v>7216</v>
      </c>
      <c r="M54" s="37" t="s">
        <v>7217</v>
      </c>
      <c r="N54" s="37" t="s">
        <v>7218</v>
      </c>
      <c r="O54" s="37" t="s">
        <v>7219</v>
      </c>
      <c r="P54" s="37" t="s">
        <v>6455</v>
      </c>
      <c r="Q54" s="37" t="s">
        <v>7220</v>
      </c>
      <c r="R54" s="37" t="s">
        <v>7221</v>
      </c>
      <c r="S54" s="37" t="s">
        <v>7222</v>
      </c>
      <c r="T54" s="37" t="s">
        <v>7223</v>
      </c>
      <c r="U54" s="37" t="s">
        <v>6794</v>
      </c>
      <c r="V54" s="37" t="s">
        <v>6461</v>
      </c>
      <c r="W54" s="37" t="s">
        <v>7224</v>
      </c>
      <c r="X54" s="37" t="s">
        <v>7225</v>
      </c>
      <c r="Y54" s="37" t="s">
        <v>7226</v>
      </c>
      <c r="Z54" s="37" t="s">
        <v>7227</v>
      </c>
      <c r="AA54" s="141" t="s">
        <v>6440</v>
      </c>
      <c r="AB54" s="37" t="s">
        <v>9740</v>
      </c>
      <c r="AC54" s="37" t="s">
        <v>9740</v>
      </c>
      <c r="AD54" s="37" t="s">
        <v>7228</v>
      </c>
      <c r="AE54" s="37" t="s">
        <v>7229</v>
      </c>
    </row>
    <row r="55" spans="1:33" ht="71.400000000000006" x14ac:dyDescent="0.3">
      <c r="A55" s="37">
        <v>54</v>
      </c>
      <c r="B55" s="37" t="s">
        <v>5771</v>
      </c>
      <c r="C55" s="37">
        <v>2025</v>
      </c>
      <c r="D55" s="37" t="s">
        <v>208</v>
      </c>
      <c r="E55" s="37" t="s">
        <v>7231</v>
      </c>
      <c r="F55" s="37" t="s">
        <v>7232</v>
      </c>
      <c r="G55" s="37">
        <v>316</v>
      </c>
      <c r="H55" s="37" t="s">
        <v>7233</v>
      </c>
      <c r="I55" s="37" t="s">
        <v>7234</v>
      </c>
      <c r="J55" s="37" t="s">
        <v>7235</v>
      </c>
      <c r="K55" s="37" t="s">
        <v>7236</v>
      </c>
      <c r="L55" s="37" t="s">
        <v>7237</v>
      </c>
      <c r="M55" s="37" t="s">
        <v>7238</v>
      </c>
      <c r="N55" s="37" t="s">
        <v>7239</v>
      </c>
      <c r="O55" s="37" t="s">
        <v>6762</v>
      </c>
      <c r="P55" s="37" t="s">
        <v>6419</v>
      </c>
      <c r="Q55" s="37" t="s">
        <v>7240</v>
      </c>
      <c r="R55" s="37" t="s">
        <v>7241</v>
      </c>
      <c r="S55" s="37" t="s">
        <v>7242</v>
      </c>
      <c r="T55" s="37" t="s">
        <v>7243</v>
      </c>
      <c r="U55" s="37" t="s">
        <v>7244</v>
      </c>
      <c r="V55" s="37" t="s">
        <v>6426</v>
      </c>
      <c r="W55" s="37" t="s">
        <v>7245</v>
      </c>
      <c r="X55" s="37" t="s">
        <v>7246</v>
      </c>
      <c r="Y55" s="37" t="s">
        <v>7247</v>
      </c>
      <c r="Z55" s="37" t="s">
        <v>6426</v>
      </c>
      <c r="AA55" s="141" t="s">
        <v>6426</v>
      </c>
      <c r="AB55" s="37" t="s">
        <v>6426</v>
      </c>
      <c r="AC55" s="37" t="s">
        <v>6426</v>
      </c>
      <c r="AD55" s="37" t="s">
        <v>7248</v>
      </c>
      <c r="AE55" s="37" t="s">
        <v>7249</v>
      </c>
    </row>
    <row r="56" spans="1:33" ht="81.599999999999994" x14ac:dyDescent="0.3">
      <c r="A56" s="37">
        <v>55</v>
      </c>
      <c r="B56" s="37" t="s">
        <v>5772</v>
      </c>
      <c r="C56" s="37">
        <v>2025</v>
      </c>
      <c r="D56" s="37" t="s">
        <v>175</v>
      </c>
      <c r="E56" s="37" t="s">
        <v>7250</v>
      </c>
      <c r="F56" s="37" t="s">
        <v>7251</v>
      </c>
      <c r="G56" s="37" t="s">
        <v>7252</v>
      </c>
      <c r="H56" s="37" t="s">
        <v>7253</v>
      </c>
      <c r="I56" s="37" t="s">
        <v>7254</v>
      </c>
      <c r="J56" s="37" t="s">
        <v>7255</v>
      </c>
      <c r="K56" s="37" t="s">
        <v>7256</v>
      </c>
      <c r="L56" s="37" t="s">
        <v>7257</v>
      </c>
      <c r="M56" s="139" t="s">
        <v>7258</v>
      </c>
      <c r="N56" s="37" t="s">
        <v>7259</v>
      </c>
      <c r="O56" s="37" t="s">
        <v>7260</v>
      </c>
      <c r="P56" s="37" t="s">
        <v>6624</v>
      </c>
      <c r="Q56" s="37" t="s">
        <v>7261</v>
      </c>
      <c r="R56" s="37" t="s">
        <v>7262</v>
      </c>
      <c r="S56" s="37" t="s">
        <v>7263</v>
      </c>
      <c r="T56" s="37" t="s">
        <v>7264</v>
      </c>
      <c r="U56" s="37" t="s">
        <v>7265</v>
      </c>
      <c r="V56" s="37" t="s">
        <v>6461</v>
      </c>
      <c r="W56" s="37" t="s">
        <v>7266</v>
      </c>
      <c r="X56" s="37" t="s">
        <v>7267</v>
      </c>
      <c r="Y56" s="37" t="s">
        <v>7268</v>
      </c>
      <c r="Z56" s="37" t="s">
        <v>6461</v>
      </c>
      <c r="AA56" s="141" t="s">
        <v>6426</v>
      </c>
      <c r="AB56" s="37" t="s">
        <v>6426</v>
      </c>
      <c r="AC56" s="37" t="s">
        <v>6426</v>
      </c>
      <c r="AD56" s="37" t="s">
        <v>7269</v>
      </c>
      <c r="AE56" s="37" t="s">
        <v>7270</v>
      </c>
    </row>
    <row r="57" spans="1:33" ht="91.8" x14ac:dyDescent="0.3">
      <c r="A57" s="37">
        <v>56</v>
      </c>
      <c r="B57" s="37" t="s">
        <v>5773</v>
      </c>
      <c r="C57" s="37">
        <v>2025</v>
      </c>
      <c r="D57" s="37" t="s">
        <v>463</v>
      </c>
      <c r="E57" s="37" t="s">
        <v>7271</v>
      </c>
      <c r="F57" s="37" t="s">
        <v>7272</v>
      </c>
      <c r="G57" s="37" t="s">
        <v>7273</v>
      </c>
      <c r="H57" s="37" t="s">
        <v>7274</v>
      </c>
      <c r="I57" s="37" t="s">
        <v>7275</v>
      </c>
      <c r="J57" s="37" t="s">
        <v>7276</v>
      </c>
      <c r="K57" s="37" t="s">
        <v>7277</v>
      </c>
      <c r="L57" s="37" t="s">
        <v>7278</v>
      </c>
      <c r="M57" s="37" t="s">
        <v>7279</v>
      </c>
      <c r="N57" s="37" t="s">
        <v>7280</v>
      </c>
      <c r="O57" s="37" t="s">
        <v>6762</v>
      </c>
      <c r="P57" s="37" t="s">
        <v>6624</v>
      </c>
      <c r="Q57" s="37" t="s">
        <v>7281</v>
      </c>
      <c r="R57" s="37" t="s">
        <v>7282</v>
      </c>
      <c r="S57" s="37" t="s">
        <v>7283</v>
      </c>
      <c r="T57" s="37" t="s">
        <v>7284</v>
      </c>
      <c r="U57" s="37" t="s">
        <v>7285</v>
      </c>
      <c r="V57" s="37" t="s">
        <v>6426</v>
      </c>
      <c r="W57" s="37" t="s">
        <v>7286</v>
      </c>
      <c r="X57" s="37" t="s">
        <v>7287</v>
      </c>
      <c r="Y57" s="37" t="s">
        <v>7288</v>
      </c>
      <c r="Z57" s="37" t="s">
        <v>6461</v>
      </c>
      <c r="AA57" s="141" t="s">
        <v>6426</v>
      </c>
      <c r="AB57" s="37" t="s">
        <v>6426</v>
      </c>
      <c r="AC57" s="37" t="s">
        <v>6426</v>
      </c>
      <c r="AD57" s="37" t="s">
        <v>7289</v>
      </c>
      <c r="AE57" s="37" t="s">
        <v>7290</v>
      </c>
    </row>
    <row r="58" spans="1:33" ht="112.2" x14ac:dyDescent="0.3">
      <c r="A58" s="37">
        <v>57</v>
      </c>
      <c r="B58" s="37" t="s">
        <v>5774</v>
      </c>
      <c r="C58" s="37">
        <v>2025</v>
      </c>
      <c r="D58" s="37" t="s">
        <v>424</v>
      </c>
      <c r="E58" s="37" t="s">
        <v>7291</v>
      </c>
      <c r="F58" s="37" t="s">
        <v>7292</v>
      </c>
      <c r="G58" s="37" t="s">
        <v>7293</v>
      </c>
      <c r="H58" s="37" t="s">
        <v>7294</v>
      </c>
      <c r="I58" s="37" t="s">
        <v>7295</v>
      </c>
      <c r="J58" s="37" t="s">
        <v>7296</v>
      </c>
      <c r="K58" s="37" t="s">
        <v>7297</v>
      </c>
      <c r="L58" s="37" t="s">
        <v>7298</v>
      </c>
      <c r="M58" s="37" t="s">
        <v>7299</v>
      </c>
      <c r="N58" s="37" t="s">
        <v>7300</v>
      </c>
      <c r="O58" s="37" t="s">
        <v>7301</v>
      </c>
      <c r="P58" s="37" t="s">
        <v>7302</v>
      </c>
      <c r="Q58" s="37" t="s">
        <v>7312</v>
      </c>
      <c r="R58" s="37" t="s">
        <v>7303</v>
      </c>
      <c r="S58" s="37" t="s">
        <v>7304</v>
      </c>
      <c r="T58" s="37" t="s">
        <v>7305</v>
      </c>
      <c r="U58" s="37" t="s">
        <v>7306</v>
      </c>
      <c r="V58" s="37" t="s">
        <v>6461</v>
      </c>
      <c r="W58" s="37" t="s">
        <v>7307</v>
      </c>
      <c r="X58" s="37" t="s">
        <v>7308</v>
      </c>
      <c r="Y58" s="37" t="s">
        <v>7309</v>
      </c>
      <c r="Z58" s="37" t="s">
        <v>6461</v>
      </c>
      <c r="AA58" s="141" t="s">
        <v>6426</v>
      </c>
      <c r="AB58" s="37" t="s">
        <v>6426</v>
      </c>
      <c r="AC58" s="37" t="s">
        <v>6426</v>
      </c>
      <c r="AD58" s="37" t="s">
        <v>7310</v>
      </c>
      <c r="AE58" s="37" t="s">
        <v>7311</v>
      </c>
      <c r="AG58" s="37" t="s">
        <v>10747</v>
      </c>
    </row>
    <row r="59" spans="1:33" ht="183.6" x14ac:dyDescent="0.3">
      <c r="A59" s="37">
        <v>58</v>
      </c>
      <c r="B59" s="37" t="s">
        <v>5775</v>
      </c>
      <c r="C59" s="37">
        <v>2025</v>
      </c>
      <c r="D59" s="37" t="s">
        <v>457</v>
      </c>
      <c r="E59" s="37" t="s">
        <v>7313</v>
      </c>
      <c r="F59" s="37" t="s">
        <v>7314</v>
      </c>
      <c r="G59" s="37" t="s">
        <v>7315</v>
      </c>
      <c r="H59" s="37" t="s">
        <v>7316</v>
      </c>
      <c r="I59" s="37" t="s">
        <v>7317</v>
      </c>
      <c r="J59" s="37" t="s">
        <v>7318</v>
      </c>
      <c r="K59" s="37" t="s">
        <v>7319</v>
      </c>
      <c r="L59" s="37" t="s">
        <v>7320</v>
      </c>
      <c r="M59" s="139" t="s">
        <v>7321</v>
      </c>
      <c r="N59" s="37" t="s">
        <v>7322</v>
      </c>
      <c r="O59" s="37" t="s">
        <v>7323</v>
      </c>
      <c r="P59" s="37" t="s">
        <v>6455</v>
      </c>
      <c r="Q59" s="37" t="s">
        <v>7324</v>
      </c>
      <c r="R59" s="37" t="s">
        <v>7325</v>
      </c>
      <c r="S59" s="37" t="s">
        <v>7326</v>
      </c>
      <c r="T59" s="37" t="s">
        <v>7327</v>
      </c>
      <c r="U59" s="37" t="s">
        <v>9319</v>
      </c>
      <c r="V59" s="37" t="s">
        <v>6461</v>
      </c>
      <c r="W59" s="37" t="s">
        <v>7328</v>
      </c>
      <c r="X59" s="37" t="s">
        <v>7329</v>
      </c>
      <c r="Y59" s="37" t="s">
        <v>7330</v>
      </c>
      <c r="Z59" s="37" t="s">
        <v>10698</v>
      </c>
      <c r="AA59" s="141" t="s">
        <v>6426</v>
      </c>
      <c r="AB59" s="37" t="s">
        <v>6426</v>
      </c>
      <c r="AC59" s="37" t="s">
        <v>6426</v>
      </c>
      <c r="AD59" s="37" t="s">
        <v>7331</v>
      </c>
      <c r="AE59" s="37" t="s">
        <v>7332</v>
      </c>
    </row>
    <row r="60" spans="1:33" ht="122.4" x14ac:dyDescent="0.3">
      <c r="A60" s="37">
        <v>59</v>
      </c>
      <c r="B60" s="37" t="s">
        <v>5776</v>
      </c>
      <c r="C60" s="37">
        <v>2025</v>
      </c>
      <c r="D60" s="37" t="s">
        <v>633</v>
      </c>
      <c r="E60" s="37" t="s">
        <v>7333</v>
      </c>
      <c r="F60" s="37" t="s">
        <v>7334</v>
      </c>
      <c r="G60" s="37" t="s">
        <v>7335</v>
      </c>
      <c r="H60" s="37" t="s">
        <v>7336</v>
      </c>
      <c r="I60" s="37" t="s">
        <v>7337</v>
      </c>
      <c r="J60" s="37" t="s">
        <v>7338</v>
      </c>
      <c r="K60" s="37" t="s">
        <v>7339</v>
      </c>
      <c r="L60" s="37" t="s">
        <v>7340</v>
      </c>
      <c r="M60" s="139" t="s">
        <v>7341</v>
      </c>
      <c r="N60" s="37" t="s">
        <v>7342</v>
      </c>
      <c r="O60" s="37" t="s">
        <v>7343</v>
      </c>
      <c r="P60" s="37" t="s">
        <v>6455</v>
      </c>
      <c r="Q60" s="37" t="s">
        <v>7344</v>
      </c>
      <c r="R60" s="37" t="s">
        <v>7345</v>
      </c>
      <c r="S60" s="37" t="s">
        <v>7346</v>
      </c>
      <c r="T60" s="37" t="s">
        <v>7347</v>
      </c>
      <c r="U60" s="37" t="s">
        <v>7348</v>
      </c>
      <c r="V60" s="37" t="s">
        <v>6461</v>
      </c>
      <c r="W60" s="37" t="s">
        <v>7349</v>
      </c>
      <c r="X60" s="37" t="s">
        <v>7350</v>
      </c>
      <c r="Y60" s="37" t="s">
        <v>7351</v>
      </c>
      <c r="Z60" s="37" t="s">
        <v>6461</v>
      </c>
      <c r="AA60" s="141" t="s">
        <v>6426</v>
      </c>
      <c r="AB60" s="37" t="s">
        <v>6426</v>
      </c>
      <c r="AC60" s="37" t="s">
        <v>6426</v>
      </c>
      <c r="AD60" s="37" t="s">
        <v>7352</v>
      </c>
      <c r="AE60" s="37" t="s">
        <v>7353</v>
      </c>
    </row>
    <row r="61" spans="1:33" ht="224.4" x14ac:dyDescent="0.3">
      <c r="A61" s="37">
        <v>60</v>
      </c>
      <c r="B61" s="37" t="s">
        <v>5777</v>
      </c>
      <c r="C61" s="37">
        <v>2025</v>
      </c>
      <c r="D61" s="37" t="s">
        <v>66</v>
      </c>
      <c r="E61" s="37" t="s">
        <v>7354</v>
      </c>
      <c r="F61" s="37" t="s">
        <v>7355</v>
      </c>
      <c r="G61" s="37" t="s">
        <v>7356</v>
      </c>
      <c r="H61" s="37" t="s">
        <v>7357</v>
      </c>
      <c r="I61" s="37" t="s">
        <v>7358</v>
      </c>
      <c r="J61" s="37" t="s">
        <v>7359</v>
      </c>
      <c r="K61" s="37" t="s">
        <v>7360</v>
      </c>
      <c r="L61" s="37" t="s">
        <v>7361</v>
      </c>
      <c r="M61" s="37" t="s">
        <v>7362</v>
      </c>
      <c r="N61" s="37" t="s">
        <v>7363</v>
      </c>
      <c r="O61" s="37" t="s">
        <v>7364</v>
      </c>
      <c r="P61" s="37" t="s">
        <v>6455</v>
      </c>
      <c r="Q61" s="37" t="s">
        <v>7365</v>
      </c>
      <c r="R61" s="37" t="s">
        <v>7366</v>
      </c>
      <c r="S61" s="37" t="s">
        <v>7367</v>
      </c>
      <c r="T61" s="37" t="s">
        <v>7368</v>
      </c>
      <c r="U61" s="37" t="s">
        <v>7369</v>
      </c>
      <c r="V61" s="37" t="s">
        <v>6426</v>
      </c>
      <c r="W61" s="37" t="s">
        <v>7370</v>
      </c>
      <c r="X61" s="37" t="s">
        <v>7371</v>
      </c>
      <c r="Y61" s="37" t="s">
        <v>7372</v>
      </c>
      <c r="Z61" s="37" t="s">
        <v>6426</v>
      </c>
      <c r="AA61" s="141" t="s">
        <v>6426</v>
      </c>
      <c r="AB61" s="37" t="s">
        <v>6426</v>
      </c>
      <c r="AC61" s="37" t="s">
        <v>6426</v>
      </c>
      <c r="AD61" s="37" t="s">
        <v>7373</v>
      </c>
      <c r="AE61" s="37" t="s">
        <v>7374</v>
      </c>
    </row>
    <row r="62" spans="1:33" ht="153" hidden="1" x14ac:dyDescent="0.3">
      <c r="A62" s="37">
        <v>61</v>
      </c>
      <c r="B62" s="37" t="s">
        <v>5778</v>
      </c>
      <c r="C62" s="37">
        <v>2025</v>
      </c>
      <c r="D62" s="37" t="s">
        <v>5779</v>
      </c>
      <c r="E62" s="37" t="s">
        <v>7375</v>
      </c>
      <c r="F62" s="37" t="s">
        <v>7376</v>
      </c>
      <c r="G62" s="37" t="s">
        <v>7377</v>
      </c>
      <c r="H62" s="37" t="s">
        <v>7378</v>
      </c>
      <c r="I62" s="37" t="s">
        <v>7379</v>
      </c>
      <c r="J62" s="37" t="s">
        <v>7380</v>
      </c>
      <c r="K62" s="37" t="s">
        <v>7381</v>
      </c>
      <c r="L62" s="37" t="s">
        <v>7382</v>
      </c>
      <c r="M62" s="37" t="s">
        <v>7383</v>
      </c>
      <c r="N62" s="37" t="s">
        <v>7384</v>
      </c>
      <c r="O62" s="37" t="s">
        <v>7385</v>
      </c>
      <c r="P62" s="37" t="s">
        <v>7386</v>
      </c>
      <c r="Q62" s="37" t="s">
        <v>7387</v>
      </c>
      <c r="R62" s="37" t="s">
        <v>7388</v>
      </c>
      <c r="S62" s="37" t="s">
        <v>7389</v>
      </c>
      <c r="T62" s="37" t="s">
        <v>7390</v>
      </c>
      <c r="U62" s="37" t="s">
        <v>6794</v>
      </c>
      <c r="V62" s="37" t="s">
        <v>6461</v>
      </c>
      <c r="W62" s="37" t="s">
        <v>7391</v>
      </c>
      <c r="X62" s="37" t="s">
        <v>7392</v>
      </c>
      <c r="Y62" s="37" t="s">
        <v>7393</v>
      </c>
      <c r="Z62" s="37" t="s">
        <v>6461</v>
      </c>
      <c r="AA62" s="141" t="s">
        <v>6440</v>
      </c>
      <c r="AB62" s="37" t="s">
        <v>6443</v>
      </c>
      <c r="AC62" s="37" t="s">
        <v>1125</v>
      </c>
      <c r="AD62" s="37" t="s">
        <v>7394</v>
      </c>
      <c r="AE62" s="37" t="s">
        <v>7395</v>
      </c>
    </row>
    <row r="63" spans="1:33" ht="91.8" x14ac:dyDescent="0.3">
      <c r="A63" s="37">
        <v>62</v>
      </c>
      <c r="B63" s="37" t="s">
        <v>5780</v>
      </c>
      <c r="C63" s="37">
        <v>2025</v>
      </c>
      <c r="D63" s="37" t="s">
        <v>475</v>
      </c>
      <c r="E63" s="37" t="s">
        <v>7396</v>
      </c>
      <c r="F63" s="37" t="s">
        <v>7397</v>
      </c>
      <c r="G63" s="37" t="s">
        <v>7398</v>
      </c>
      <c r="H63" s="37" t="s">
        <v>7399</v>
      </c>
      <c r="I63" s="37" t="s">
        <v>7400</v>
      </c>
      <c r="J63" s="37" t="s">
        <v>7401</v>
      </c>
      <c r="K63" s="37" t="s">
        <v>7402</v>
      </c>
      <c r="L63" s="37" t="s">
        <v>7403</v>
      </c>
      <c r="M63" s="139" t="s">
        <v>7404</v>
      </c>
      <c r="N63" s="37" t="s">
        <v>7008</v>
      </c>
      <c r="O63" s="37" t="s">
        <v>6762</v>
      </c>
      <c r="P63" s="37" t="s">
        <v>6455</v>
      </c>
      <c r="Q63" s="37" t="s">
        <v>7405</v>
      </c>
      <c r="S63" s="37" t="s">
        <v>7406</v>
      </c>
      <c r="T63" s="37" t="s">
        <v>7407</v>
      </c>
      <c r="U63" s="37" t="s">
        <v>7408</v>
      </c>
      <c r="V63" s="37" t="s">
        <v>6461</v>
      </c>
      <c r="W63" s="37" t="s">
        <v>7409</v>
      </c>
      <c r="X63" s="37" t="s">
        <v>7410</v>
      </c>
      <c r="Y63" s="37" t="s">
        <v>7411</v>
      </c>
      <c r="Z63" s="37" t="s">
        <v>6461</v>
      </c>
      <c r="AA63" s="141" t="s">
        <v>6426</v>
      </c>
      <c r="AB63" s="37" t="s">
        <v>6426</v>
      </c>
      <c r="AC63" s="37" t="s">
        <v>6426</v>
      </c>
      <c r="AD63" s="37" t="s">
        <v>7412</v>
      </c>
      <c r="AE63" s="37" t="s">
        <v>7413</v>
      </c>
    </row>
    <row r="64" spans="1:33" ht="132.6" hidden="1" x14ac:dyDescent="0.3">
      <c r="A64" s="37">
        <v>63</v>
      </c>
      <c r="B64" s="37" t="s">
        <v>5785</v>
      </c>
      <c r="C64" s="37">
        <v>2025</v>
      </c>
      <c r="D64" s="37" t="s">
        <v>759</v>
      </c>
      <c r="E64" s="37" t="s">
        <v>7414</v>
      </c>
      <c r="F64" s="37" t="s">
        <v>7415</v>
      </c>
      <c r="G64" s="37">
        <v>97</v>
      </c>
      <c r="H64" s="37">
        <v>97</v>
      </c>
      <c r="I64" s="37" t="s">
        <v>7416</v>
      </c>
      <c r="J64" s="37" t="s">
        <v>7417</v>
      </c>
      <c r="K64" s="37" t="s">
        <v>7418</v>
      </c>
      <c r="L64" s="37" t="s">
        <v>7419</v>
      </c>
      <c r="M64" s="37" t="s">
        <v>7420</v>
      </c>
      <c r="N64" s="37" t="s">
        <v>7421</v>
      </c>
      <c r="O64" s="37" t="s">
        <v>7422</v>
      </c>
      <c r="P64" s="37" t="s">
        <v>7423</v>
      </c>
      <c r="Q64" s="37" t="s">
        <v>7424</v>
      </c>
      <c r="R64" s="37" t="s">
        <v>7425</v>
      </c>
      <c r="S64" s="37" t="s">
        <v>7426</v>
      </c>
      <c r="T64" s="37" t="s">
        <v>7427</v>
      </c>
      <c r="U64" s="37" t="s">
        <v>7428</v>
      </c>
      <c r="V64" s="37" t="s">
        <v>6443</v>
      </c>
      <c r="W64" s="37" t="s">
        <v>7429</v>
      </c>
      <c r="X64" s="37" t="s">
        <v>7430</v>
      </c>
      <c r="Y64" s="37" t="s">
        <v>7431</v>
      </c>
      <c r="Z64" s="37" t="s">
        <v>6461</v>
      </c>
      <c r="AA64" s="141" t="s">
        <v>6440</v>
      </c>
      <c r="AB64" s="37" t="s">
        <v>6426</v>
      </c>
      <c r="AC64" s="37" t="s">
        <v>6443</v>
      </c>
      <c r="AD64" s="37" t="s">
        <v>7432</v>
      </c>
      <c r="AE64" s="37" t="s">
        <v>7433</v>
      </c>
    </row>
    <row r="65" spans="1:32" ht="112.2" hidden="1" x14ac:dyDescent="0.3">
      <c r="A65" s="37">
        <v>64</v>
      </c>
      <c r="B65" s="37" t="s">
        <v>5794</v>
      </c>
      <c r="C65" s="37">
        <v>2025</v>
      </c>
      <c r="D65" s="37" t="s">
        <v>253</v>
      </c>
      <c r="E65" s="37" t="s">
        <v>7434</v>
      </c>
      <c r="F65" s="37" t="s">
        <v>7435</v>
      </c>
      <c r="G65" s="37" t="s">
        <v>7436</v>
      </c>
      <c r="H65" s="37" t="s">
        <v>7437</v>
      </c>
      <c r="I65" s="37" t="s">
        <v>7438</v>
      </c>
      <c r="J65" s="37" t="s">
        <v>7439</v>
      </c>
      <c r="K65" s="37" t="s">
        <v>7440</v>
      </c>
      <c r="L65" s="37" t="s">
        <v>7441</v>
      </c>
      <c r="M65" s="37" t="s">
        <v>7442</v>
      </c>
      <c r="N65" s="37" t="s">
        <v>7443</v>
      </c>
      <c r="O65" s="37" t="s">
        <v>7444</v>
      </c>
      <c r="P65" s="37" t="s">
        <v>7445</v>
      </c>
      <c r="Q65" s="37" t="s">
        <v>7446</v>
      </c>
      <c r="R65" s="37" t="s">
        <v>7447</v>
      </c>
      <c r="S65" s="37" t="s">
        <v>6443</v>
      </c>
      <c r="T65" s="37" t="s">
        <v>6443</v>
      </c>
      <c r="U65" s="37" t="s">
        <v>7312</v>
      </c>
      <c r="V65" s="37" t="s">
        <v>7448</v>
      </c>
      <c r="W65" s="37" t="s">
        <v>7449</v>
      </c>
      <c r="X65" s="37" t="s">
        <v>7450</v>
      </c>
      <c r="Y65" s="37" t="s">
        <v>7451</v>
      </c>
      <c r="Z65" s="37" t="s">
        <v>6461</v>
      </c>
      <c r="AA65" s="141" t="s">
        <v>6440</v>
      </c>
      <c r="AB65" s="37" t="s">
        <v>6443</v>
      </c>
      <c r="AC65" s="37" t="s">
        <v>1125</v>
      </c>
      <c r="AD65" s="37" t="s">
        <v>7452</v>
      </c>
      <c r="AE65" s="37" t="s">
        <v>7453</v>
      </c>
    </row>
    <row r="66" spans="1:32" ht="173.4" hidden="1" x14ac:dyDescent="0.3">
      <c r="A66" s="37">
        <v>65</v>
      </c>
      <c r="B66" s="37" t="s">
        <v>5796</v>
      </c>
      <c r="C66" s="37">
        <v>2025</v>
      </c>
      <c r="D66" s="37" t="s">
        <v>442</v>
      </c>
      <c r="E66" s="37" t="s">
        <v>9705</v>
      </c>
      <c r="F66" s="37" t="s">
        <v>9706</v>
      </c>
      <c r="G66" s="37" t="s">
        <v>9707</v>
      </c>
      <c r="H66" s="37" t="s">
        <v>9708</v>
      </c>
      <c r="I66" s="37" t="s">
        <v>9709</v>
      </c>
      <c r="J66" s="37" t="s">
        <v>9710</v>
      </c>
      <c r="K66" s="37" t="s">
        <v>9711</v>
      </c>
      <c r="L66" s="37" t="s">
        <v>9712</v>
      </c>
      <c r="M66" s="139" t="s">
        <v>9713</v>
      </c>
      <c r="N66" s="37" t="s">
        <v>9714</v>
      </c>
      <c r="O66" s="37" t="s">
        <v>9715</v>
      </c>
      <c r="P66" s="37" t="s">
        <v>9716</v>
      </c>
      <c r="Q66" s="37" t="s">
        <v>9717</v>
      </c>
      <c r="R66" s="37" t="s">
        <v>9718</v>
      </c>
      <c r="S66" s="37" t="s">
        <v>9719</v>
      </c>
      <c r="T66" s="37" t="s">
        <v>6460</v>
      </c>
      <c r="U66" s="37" t="s">
        <v>7312</v>
      </c>
      <c r="V66" s="37" t="s">
        <v>9720</v>
      </c>
      <c r="W66" s="37" t="s">
        <v>9721</v>
      </c>
      <c r="X66" s="37" t="s">
        <v>9722</v>
      </c>
      <c r="Y66" s="37" t="s">
        <v>9723</v>
      </c>
      <c r="Z66" s="37" t="s">
        <v>6461</v>
      </c>
      <c r="AA66" s="141" t="s">
        <v>6443</v>
      </c>
      <c r="AB66" s="37" t="s">
        <v>6443</v>
      </c>
      <c r="AC66" s="37" t="s">
        <v>1125</v>
      </c>
      <c r="AD66" s="37" t="s">
        <v>9724</v>
      </c>
      <c r="AE66" s="37" t="s">
        <v>9725</v>
      </c>
    </row>
    <row r="67" spans="1:32" ht="163.19999999999999" x14ac:dyDescent="0.3">
      <c r="A67" s="37">
        <v>66</v>
      </c>
      <c r="B67" s="37" t="s">
        <v>5797</v>
      </c>
      <c r="C67" s="37">
        <v>2025</v>
      </c>
      <c r="D67" s="37" t="s">
        <v>498</v>
      </c>
      <c r="E67" s="37" t="s">
        <v>7454</v>
      </c>
      <c r="F67" s="37" t="s">
        <v>7455</v>
      </c>
      <c r="G67" s="37" t="s">
        <v>7456</v>
      </c>
      <c r="H67" s="37" t="s">
        <v>7457</v>
      </c>
      <c r="I67" s="37" t="s">
        <v>7458</v>
      </c>
      <c r="J67" s="37" t="s">
        <v>7459</v>
      </c>
      <c r="K67" s="37" t="s">
        <v>7460</v>
      </c>
      <c r="L67" s="37" t="s">
        <v>7461</v>
      </c>
      <c r="M67" s="37" t="s">
        <v>7462</v>
      </c>
      <c r="N67" s="37" t="s">
        <v>7463</v>
      </c>
      <c r="O67" s="37" t="s">
        <v>7464</v>
      </c>
      <c r="P67" s="37" t="s">
        <v>6455</v>
      </c>
      <c r="Q67" s="37" t="s">
        <v>7465</v>
      </c>
      <c r="R67" s="37" t="s">
        <v>7466</v>
      </c>
      <c r="S67" s="37" t="s">
        <v>7467</v>
      </c>
      <c r="T67" s="37" t="s">
        <v>7468</v>
      </c>
      <c r="U67" s="37" t="s">
        <v>7469</v>
      </c>
      <c r="V67" s="37" t="s">
        <v>7470</v>
      </c>
      <c r="W67" s="37" t="s">
        <v>6689</v>
      </c>
      <c r="X67" s="37" t="s">
        <v>7471</v>
      </c>
      <c r="Y67" s="37" t="s">
        <v>7472</v>
      </c>
      <c r="Z67" s="37" t="s">
        <v>6461</v>
      </c>
      <c r="AA67" s="141" t="s">
        <v>6426</v>
      </c>
      <c r="AB67" s="37" t="s">
        <v>6426</v>
      </c>
      <c r="AC67" s="37" t="s">
        <v>6426</v>
      </c>
      <c r="AD67" s="37" t="s">
        <v>7473</v>
      </c>
      <c r="AE67" s="37" t="s">
        <v>7474</v>
      </c>
    </row>
    <row r="68" spans="1:32" ht="173.4" hidden="1" x14ac:dyDescent="0.3">
      <c r="A68" s="37">
        <v>67</v>
      </c>
      <c r="B68" s="37" t="s">
        <v>5802</v>
      </c>
      <c r="C68" s="37">
        <v>2025</v>
      </c>
      <c r="D68" s="37" t="s">
        <v>403</v>
      </c>
      <c r="E68" s="37" t="s">
        <v>7475</v>
      </c>
      <c r="F68" s="37" t="s">
        <v>7476</v>
      </c>
      <c r="G68" s="37" t="s">
        <v>7477</v>
      </c>
      <c r="H68" s="37" t="s">
        <v>7478</v>
      </c>
      <c r="I68" s="37" t="s">
        <v>7479</v>
      </c>
      <c r="J68" s="37" t="s">
        <v>7480</v>
      </c>
      <c r="K68" s="37" t="s">
        <v>7481</v>
      </c>
      <c r="L68" s="37" t="s">
        <v>7482</v>
      </c>
      <c r="M68" s="37" t="s">
        <v>7483</v>
      </c>
      <c r="N68" s="37" t="s">
        <v>7484</v>
      </c>
      <c r="O68" s="37" t="s">
        <v>7485</v>
      </c>
      <c r="P68" s="37" t="s">
        <v>7486</v>
      </c>
      <c r="Q68" s="37" t="s">
        <v>7487</v>
      </c>
      <c r="R68" s="37" t="s">
        <v>7488</v>
      </c>
      <c r="S68" s="37" t="s">
        <v>7489</v>
      </c>
      <c r="T68" s="37" t="s">
        <v>7490</v>
      </c>
      <c r="U68" s="37" t="s">
        <v>7491</v>
      </c>
      <c r="V68" s="37" t="s">
        <v>7492</v>
      </c>
      <c r="W68" s="37" t="s">
        <v>7493</v>
      </c>
      <c r="X68" s="37" t="s">
        <v>7494</v>
      </c>
      <c r="Y68" s="37" t="s">
        <v>7495</v>
      </c>
      <c r="Z68" s="37" t="s">
        <v>6461</v>
      </c>
      <c r="AA68" s="141" t="s">
        <v>6440</v>
      </c>
      <c r="AB68" s="37" t="s">
        <v>6443</v>
      </c>
      <c r="AC68" s="37" t="s">
        <v>1125</v>
      </c>
      <c r="AD68" s="37" t="s">
        <v>7496</v>
      </c>
      <c r="AE68" s="37" t="s">
        <v>7497</v>
      </c>
    </row>
    <row r="69" spans="1:32" ht="91.8" hidden="1" x14ac:dyDescent="0.3">
      <c r="A69" s="37">
        <v>68</v>
      </c>
      <c r="B69" s="37" t="s">
        <v>5804</v>
      </c>
      <c r="C69" s="37">
        <v>2025</v>
      </c>
      <c r="D69" s="37" t="s">
        <v>582</v>
      </c>
      <c r="E69" s="37" t="s">
        <v>8865</v>
      </c>
      <c r="F69" s="37" t="s">
        <v>8866</v>
      </c>
      <c r="G69" s="37" t="s">
        <v>6794</v>
      </c>
      <c r="H69" s="37" t="s">
        <v>6794</v>
      </c>
      <c r="I69" s="37" t="s">
        <v>6794</v>
      </c>
      <c r="J69" s="37" t="s">
        <v>8867</v>
      </c>
      <c r="K69" s="37" t="s">
        <v>8868</v>
      </c>
      <c r="L69" s="37" t="s">
        <v>8869</v>
      </c>
      <c r="M69" s="37" t="s">
        <v>8870</v>
      </c>
      <c r="N69" s="37" t="s">
        <v>8871</v>
      </c>
      <c r="O69" s="37" t="s">
        <v>6794</v>
      </c>
      <c r="P69" s="37" t="s">
        <v>8854</v>
      </c>
      <c r="Q69" s="37" t="s">
        <v>8872</v>
      </c>
      <c r="R69" s="37" t="s">
        <v>8873</v>
      </c>
      <c r="S69" s="37" t="s">
        <v>8874</v>
      </c>
      <c r="T69" s="37" t="s">
        <v>6794</v>
      </c>
      <c r="U69" s="37" t="s">
        <v>6794</v>
      </c>
      <c r="V69" s="37" t="s">
        <v>8875</v>
      </c>
      <c r="W69" s="37" t="s">
        <v>8876</v>
      </c>
      <c r="X69" s="37" t="s">
        <v>8877</v>
      </c>
      <c r="Y69" s="37" t="s">
        <v>8878</v>
      </c>
      <c r="Z69" s="37" t="s">
        <v>6461</v>
      </c>
      <c r="AA69" s="141" t="s">
        <v>6440</v>
      </c>
      <c r="AB69" s="37" t="s">
        <v>9740</v>
      </c>
      <c r="AC69" s="37" t="s">
        <v>9740</v>
      </c>
      <c r="AD69" s="37" t="s">
        <v>8879</v>
      </c>
      <c r="AE69" s="37" t="s">
        <v>8880</v>
      </c>
    </row>
    <row r="70" spans="1:32" ht="183.6" hidden="1" x14ac:dyDescent="0.3">
      <c r="A70" s="37">
        <v>69</v>
      </c>
      <c r="B70" s="37" t="s">
        <v>5807</v>
      </c>
      <c r="C70" s="37">
        <v>2025</v>
      </c>
      <c r="D70" s="37" t="s">
        <v>196</v>
      </c>
      <c r="E70" s="37" t="s">
        <v>7502</v>
      </c>
      <c r="F70" s="37" t="s">
        <v>7503</v>
      </c>
      <c r="G70" s="37" t="s">
        <v>7504</v>
      </c>
      <c r="H70" s="37" t="s">
        <v>7505</v>
      </c>
      <c r="I70" s="37" t="s">
        <v>7506</v>
      </c>
      <c r="J70" s="37" t="s">
        <v>7507</v>
      </c>
      <c r="K70" s="37" t="s">
        <v>7508</v>
      </c>
      <c r="L70" s="37" t="s">
        <v>7509</v>
      </c>
      <c r="M70" s="37" t="s">
        <v>7510</v>
      </c>
      <c r="N70" s="37" t="s">
        <v>7511</v>
      </c>
      <c r="O70" s="37" t="s">
        <v>7512</v>
      </c>
      <c r="P70" s="37" t="s">
        <v>7513</v>
      </c>
      <c r="Q70" s="37" t="s">
        <v>7514</v>
      </c>
      <c r="R70" s="37" t="s">
        <v>7515</v>
      </c>
      <c r="S70" s="37" t="s">
        <v>7516</v>
      </c>
      <c r="T70" s="37" t="s">
        <v>7517</v>
      </c>
      <c r="U70" s="37" t="s">
        <v>7518</v>
      </c>
      <c r="V70" s="37" t="s">
        <v>7519</v>
      </c>
      <c r="W70" s="37" t="s">
        <v>7520</v>
      </c>
      <c r="X70" s="37" t="s">
        <v>7521</v>
      </c>
      <c r="Y70" s="37" t="s">
        <v>7522</v>
      </c>
      <c r="Z70" s="37" t="s">
        <v>6461</v>
      </c>
      <c r="AA70" s="141" t="s">
        <v>6440</v>
      </c>
      <c r="AB70" s="37" t="s">
        <v>9740</v>
      </c>
      <c r="AC70" s="37" t="s">
        <v>9740</v>
      </c>
      <c r="AD70" s="37" t="s">
        <v>7523</v>
      </c>
      <c r="AE70" s="37" t="s">
        <v>7524</v>
      </c>
    </row>
    <row r="71" spans="1:32" ht="112.2" x14ac:dyDescent="0.3">
      <c r="A71" s="37">
        <v>70</v>
      </c>
      <c r="B71" s="37" t="s">
        <v>5817</v>
      </c>
      <c r="C71" s="37">
        <v>2025</v>
      </c>
      <c r="D71" s="37" t="s">
        <v>534</v>
      </c>
      <c r="E71" s="37" t="s">
        <v>7525</v>
      </c>
      <c r="F71" s="37" t="s">
        <v>7526</v>
      </c>
      <c r="G71" s="37" t="s">
        <v>7527</v>
      </c>
      <c r="H71" s="37" t="s">
        <v>7528</v>
      </c>
      <c r="I71" s="37" t="s">
        <v>7529</v>
      </c>
      <c r="J71" s="37" t="s">
        <v>7530</v>
      </c>
      <c r="K71" s="37" t="s">
        <v>7531</v>
      </c>
      <c r="L71" s="37" t="s">
        <v>7532</v>
      </c>
      <c r="M71" s="37" t="s">
        <v>7533</v>
      </c>
      <c r="N71" s="37" t="s">
        <v>7534</v>
      </c>
      <c r="O71" s="37" t="s">
        <v>7535</v>
      </c>
      <c r="P71" s="37" t="s">
        <v>6455</v>
      </c>
      <c r="Q71" s="37" t="s">
        <v>7536</v>
      </c>
      <c r="R71" s="37" t="s">
        <v>7537</v>
      </c>
      <c r="S71" s="37" t="s">
        <v>7538</v>
      </c>
      <c r="T71" s="37" t="s">
        <v>7539</v>
      </c>
      <c r="U71" s="37" t="s">
        <v>7540</v>
      </c>
      <c r="V71" s="37" t="s">
        <v>7541</v>
      </c>
      <c r="W71" s="37" t="s">
        <v>7542</v>
      </c>
      <c r="X71" s="37" t="s">
        <v>7543</v>
      </c>
      <c r="Y71" s="37" t="s">
        <v>7544</v>
      </c>
      <c r="Z71" s="37" t="s">
        <v>6461</v>
      </c>
      <c r="AA71" s="141" t="s">
        <v>6426</v>
      </c>
      <c r="AB71" s="37" t="s">
        <v>6426</v>
      </c>
      <c r="AC71" s="37" t="s">
        <v>6426</v>
      </c>
      <c r="AD71" s="37" t="s">
        <v>7545</v>
      </c>
      <c r="AE71" s="37" t="s">
        <v>7546</v>
      </c>
    </row>
    <row r="72" spans="1:32" ht="81.599999999999994" hidden="1" x14ac:dyDescent="0.3">
      <c r="A72" s="37">
        <v>71</v>
      </c>
      <c r="B72" s="37" t="s">
        <v>5821</v>
      </c>
      <c r="C72" s="37">
        <v>2025</v>
      </c>
      <c r="D72" s="37" t="s">
        <v>355</v>
      </c>
      <c r="E72" s="37" t="s">
        <v>7547</v>
      </c>
      <c r="F72" s="37" t="s">
        <v>7548</v>
      </c>
      <c r="G72" s="37" t="s">
        <v>7549</v>
      </c>
      <c r="H72" s="37" t="s">
        <v>7550</v>
      </c>
      <c r="I72" s="37" t="s">
        <v>7551</v>
      </c>
      <c r="J72" s="37" t="s">
        <v>7552</v>
      </c>
      <c r="K72" s="37" t="s">
        <v>7553</v>
      </c>
      <c r="L72" s="37" t="s">
        <v>7554</v>
      </c>
      <c r="M72" s="37" t="s">
        <v>7555</v>
      </c>
      <c r="N72" s="37" t="s">
        <v>7556</v>
      </c>
      <c r="O72" s="37" t="s">
        <v>7557</v>
      </c>
      <c r="P72" s="37" t="s">
        <v>6455</v>
      </c>
      <c r="Q72" s="37" t="s">
        <v>7558</v>
      </c>
      <c r="R72" s="37" t="s">
        <v>7559</v>
      </c>
      <c r="S72" s="37" t="s">
        <v>7560</v>
      </c>
      <c r="T72" s="37" t="s">
        <v>7561</v>
      </c>
      <c r="U72" s="37" t="s">
        <v>6460</v>
      </c>
      <c r="V72" s="37" t="s">
        <v>7562</v>
      </c>
      <c r="W72" s="37" t="s">
        <v>7563</v>
      </c>
      <c r="X72" s="37" t="s">
        <v>7564</v>
      </c>
      <c r="Y72" s="37" t="s">
        <v>7565</v>
      </c>
      <c r="Z72" s="37" t="s">
        <v>6461</v>
      </c>
      <c r="AA72" s="141" t="s">
        <v>6440</v>
      </c>
      <c r="AB72" s="37" t="s">
        <v>6443</v>
      </c>
      <c r="AC72" s="37" t="s">
        <v>1125</v>
      </c>
      <c r="AD72" s="37" t="s">
        <v>7566</v>
      </c>
      <c r="AE72" s="37" t="s">
        <v>7567</v>
      </c>
    </row>
    <row r="73" spans="1:32" ht="153" hidden="1" x14ac:dyDescent="0.3">
      <c r="A73" s="37">
        <v>72</v>
      </c>
      <c r="B73" s="37" t="s">
        <v>5822</v>
      </c>
      <c r="C73" s="37">
        <v>2025</v>
      </c>
      <c r="D73" s="37" t="s">
        <v>307</v>
      </c>
      <c r="E73" s="37" t="s">
        <v>7568</v>
      </c>
      <c r="F73" s="37" t="s">
        <v>7569</v>
      </c>
      <c r="G73" s="37" t="s">
        <v>7570</v>
      </c>
      <c r="H73" s="37" t="s">
        <v>7571</v>
      </c>
      <c r="I73" s="37" t="s">
        <v>7572</v>
      </c>
      <c r="J73" s="37" t="s">
        <v>7573</v>
      </c>
      <c r="K73" s="37" t="s">
        <v>7574</v>
      </c>
      <c r="L73" s="37" t="s">
        <v>7575</v>
      </c>
      <c r="M73" s="37" t="s">
        <v>7576</v>
      </c>
      <c r="N73" s="37" t="s">
        <v>7577</v>
      </c>
      <c r="O73" s="37" t="s">
        <v>7578</v>
      </c>
      <c r="P73" s="37" t="s">
        <v>6455</v>
      </c>
      <c r="Q73" s="37" t="s">
        <v>7579</v>
      </c>
      <c r="R73" s="37" t="s">
        <v>7580</v>
      </c>
      <c r="S73" s="37" t="s">
        <v>7581</v>
      </c>
      <c r="T73" s="37" t="s">
        <v>7582</v>
      </c>
      <c r="U73" s="37" t="s">
        <v>6460</v>
      </c>
      <c r="V73" s="37" t="s">
        <v>7583</v>
      </c>
      <c r="W73" s="37" t="s">
        <v>7584</v>
      </c>
      <c r="X73" s="37" t="s">
        <v>7585</v>
      </c>
      <c r="Y73" s="37" t="s">
        <v>7586</v>
      </c>
      <c r="Z73" s="37" t="s">
        <v>6461</v>
      </c>
      <c r="AA73" s="141" t="s">
        <v>6440</v>
      </c>
      <c r="AB73" s="37" t="s">
        <v>6443</v>
      </c>
      <c r="AC73" s="37" t="s">
        <v>1125</v>
      </c>
      <c r="AD73" s="37" t="s">
        <v>7587</v>
      </c>
      <c r="AE73" s="37" t="s">
        <v>7588</v>
      </c>
    </row>
    <row r="74" spans="1:32" ht="234.6" x14ac:dyDescent="0.3">
      <c r="A74" s="37">
        <v>73</v>
      </c>
      <c r="B74" s="37" t="s">
        <v>5831</v>
      </c>
      <c r="C74" s="37">
        <v>2025</v>
      </c>
      <c r="D74" s="37" t="s">
        <v>181</v>
      </c>
      <c r="E74" s="37" t="s">
        <v>7589</v>
      </c>
      <c r="F74" s="37" t="s">
        <v>7590</v>
      </c>
      <c r="G74" s="37" t="s">
        <v>7591</v>
      </c>
      <c r="H74" s="37" t="s">
        <v>7592</v>
      </c>
      <c r="I74" s="37" t="s">
        <v>7593</v>
      </c>
      <c r="J74" s="37" t="s">
        <v>7594</v>
      </c>
      <c r="K74" s="37" t="s">
        <v>7595</v>
      </c>
      <c r="L74" s="37" t="s">
        <v>7596</v>
      </c>
      <c r="M74" s="37" t="s">
        <v>7597</v>
      </c>
      <c r="N74" s="37" t="s">
        <v>7598</v>
      </c>
      <c r="O74" s="37" t="s">
        <v>7599</v>
      </c>
      <c r="P74" s="37" t="s">
        <v>6645</v>
      </c>
      <c r="Q74" s="37" t="s">
        <v>7600</v>
      </c>
      <c r="R74" s="37" t="s">
        <v>7601</v>
      </c>
      <c r="S74" s="37" t="s">
        <v>7602</v>
      </c>
      <c r="T74" s="37" t="s">
        <v>7603</v>
      </c>
      <c r="U74" s="37" t="s">
        <v>7604</v>
      </c>
      <c r="V74" s="37" t="s">
        <v>7605</v>
      </c>
      <c r="W74" s="37" t="s">
        <v>7606</v>
      </c>
      <c r="X74" s="37" t="s">
        <v>7607</v>
      </c>
      <c r="Y74" s="37" t="s">
        <v>7608</v>
      </c>
      <c r="Z74" s="37" t="s">
        <v>6461</v>
      </c>
      <c r="AA74" s="141" t="s">
        <v>6426</v>
      </c>
      <c r="AB74" s="37" t="s">
        <v>6426</v>
      </c>
      <c r="AC74" s="37" t="s">
        <v>6426</v>
      </c>
      <c r="AD74" s="37" t="s">
        <v>7609</v>
      </c>
      <c r="AE74" s="37" t="s">
        <v>7610</v>
      </c>
    </row>
    <row r="75" spans="1:32" ht="153" hidden="1" x14ac:dyDescent="0.3">
      <c r="A75" s="37">
        <v>74</v>
      </c>
      <c r="B75" s="37" t="s">
        <v>5838</v>
      </c>
      <c r="C75" s="37">
        <v>2025</v>
      </c>
      <c r="D75" s="37" t="s">
        <v>205</v>
      </c>
      <c r="E75" s="37" t="s">
        <v>7611</v>
      </c>
      <c r="F75" s="37" t="s">
        <v>7612</v>
      </c>
      <c r="G75" s="37" t="s">
        <v>7613</v>
      </c>
      <c r="H75" s="37" t="s">
        <v>7614</v>
      </c>
      <c r="I75" s="37" t="s">
        <v>7615</v>
      </c>
      <c r="J75" s="37" t="s">
        <v>7616</v>
      </c>
      <c r="K75" s="37" t="s">
        <v>7617</v>
      </c>
      <c r="L75" s="37" t="s">
        <v>7618</v>
      </c>
      <c r="M75" s="37" t="s">
        <v>7619</v>
      </c>
      <c r="N75" s="37" t="s">
        <v>7620</v>
      </c>
      <c r="O75" s="37" t="s">
        <v>7621</v>
      </c>
      <c r="P75" s="37" t="s">
        <v>7622</v>
      </c>
      <c r="Q75" s="37" t="s">
        <v>7623</v>
      </c>
      <c r="R75" s="37" t="s">
        <v>6455</v>
      </c>
      <c r="S75" s="37" t="s">
        <v>7624</v>
      </c>
      <c r="T75" s="37" t="s">
        <v>7625</v>
      </c>
      <c r="U75" s="37" t="s">
        <v>7626</v>
      </c>
      <c r="V75" s="37" t="s">
        <v>7627</v>
      </c>
      <c r="W75" s="37" t="s">
        <v>7628</v>
      </c>
      <c r="X75" s="37" t="s">
        <v>7629</v>
      </c>
      <c r="Y75" s="37" t="s">
        <v>7630</v>
      </c>
      <c r="Z75" s="37" t="s">
        <v>7631</v>
      </c>
      <c r="AA75" s="141" t="s">
        <v>6440</v>
      </c>
      <c r="AB75" s="37" t="s">
        <v>6426</v>
      </c>
      <c r="AC75" s="37" t="s">
        <v>9740</v>
      </c>
      <c r="AD75" s="37" t="s">
        <v>6461</v>
      </c>
      <c r="AE75" s="37" t="s">
        <v>7632</v>
      </c>
    </row>
    <row r="76" spans="1:32" ht="173.4" x14ac:dyDescent="0.3">
      <c r="A76" s="37">
        <v>75</v>
      </c>
      <c r="B76" s="37" t="s">
        <v>5841</v>
      </c>
      <c r="C76" s="37">
        <v>2025</v>
      </c>
      <c r="D76" s="37" t="s">
        <v>250</v>
      </c>
      <c r="E76" s="37" t="s">
        <v>7633</v>
      </c>
      <c r="F76" s="37" t="s">
        <v>7634</v>
      </c>
      <c r="G76" s="37" t="s">
        <v>7635</v>
      </c>
      <c r="H76" s="37" t="s">
        <v>7636</v>
      </c>
      <c r="I76" s="37" t="s">
        <v>7637</v>
      </c>
      <c r="J76" s="37" t="s">
        <v>7638</v>
      </c>
      <c r="K76" s="37" t="s">
        <v>7639</v>
      </c>
      <c r="L76" s="37" t="s">
        <v>7640</v>
      </c>
      <c r="M76" s="139" t="s">
        <v>7641</v>
      </c>
      <c r="N76" s="37" t="s">
        <v>7642</v>
      </c>
      <c r="O76" s="37" t="s">
        <v>7643</v>
      </c>
      <c r="P76" s="37" t="s">
        <v>6645</v>
      </c>
      <c r="Q76" s="37" t="s">
        <v>7644</v>
      </c>
      <c r="R76" s="37" t="s">
        <v>7645</v>
      </c>
      <c r="S76" s="37" t="s">
        <v>7646</v>
      </c>
      <c r="T76" s="37" t="s">
        <v>7647</v>
      </c>
      <c r="U76" s="37" t="s">
        <v>7648</v>
      </c>
      <c r="V76" s="37" t="s">
        <v>7649</v>
      </c>
      <c r="W76" s="37" t="s">
        <v>7650</v>
      </c>
      <c r="X76" s="37" t="s">
        <v>7651</v>
      </c>
      <c r="Y76" s="37" t="s">
        <v>7652</v>
      </c>
      <c r="Z76" s="37" t="s">
        <v>6461</v>
      </c>
      <c r="AA76" s="141" t="s">
        <v>6426</v>
      </c>
      <c r="AB76" s="37" t="s">
        <v>6426</v>
      </c>
      <c r="AC76" s="37" t="s">
        <v>6426</v>
      </c>
      <c r="AD76" s="37" t="s">
        <v>7653</v>
      </c>
      <c r="AE76" s="37" t="s">
        <v>7654</v>
      </c>
    </row>
    <row r="77" spans="1:32" ht="142.80000000000001" x14ac:dyDescent="0.3">
      <c r="A77" s="37">
        <v>76</v>
      </c>
      <c r="B77" s="37" t="s">
        <v>5842</v>
      </c>
      <c r="C77" s="37">
        <v>2025</v>
      </c>
      <c r="D77" s="37" t="s">
        <v>537</v>
      </c>
      <c r="E77" s="37" t="s">
        <v>7655</v>
      </c>
      <c r="F77" s="37" t="s">
        <v>7656</v>
      </c>
      <c r="G77" s="37" t="s">
        <v>7657</v>
      </c>
      <c r="H77" s="37" t="s">
        <v>7658</v>
      </c>
      <c r="I77" s="37" t="s">
        <v>7659</v>
      </c>
      <c r="J77" s="37" t="s">
        <v>7660</v>
      </c>
      <c r="K77" s="37" t="s">
        <v>7661</v>
      </c>
      <c r="L77" s="37" t="s">
        <v>7662</v>
      </c>
      <c r="M77" s="37" t="s">
        <v>7663</v>
      </c>
      <c r="N77" s="37" t="s">
        <v>7664</v>
      </c>
      <c r="O77" s="37" t="s">
        <v>7665</v>
      </c>
      <c r="P77" s="37" t="s">
        <v>6455</v>
      </c>
      <c r="Q77" s="37" t="s">
        <v>7666</v>
      </c>
      <c r="R77" s="37" t="s">
        <v>7667</v>
      </c>
      <c r="S77" s="37" t="s">
        <v>7668</v>
      </c>
      <c r="T77" s="37" t="s">
        <v>7669</v>
      </c>
      <c r="U77" s="37" t="s">
        <v>7670</v>
      </c>
      <c r="V77" s="37" t="s">
        <v>7671</v>
      </c>
      <c r="W77" s="37" t="s">
        <v>7672</v>
      </c>
      <c r="X77" s="37" t="s">
        <v>7673</v>
      </c>
      <c r="Y77" s="37" t="s">
        <v>7674</v>
      </c>
      <c r="Z77" s="37" t="s">
        <v>6461</v>
      </c>
      <c r="AA77" s="141" t="s">
        <v>6426</v>
      </c>
      <c r="AB77" s="37" t="s">
        <v>6426</v>
      </c>
      <c r="AC77" s="37" t="s">
        <v>6426</v>
      </c>
      <c r="AD77" s="37" t="s">
        <v>7675</v>
      </c>
      <c r="AE77" s="37" t="s">
        <v>7676</v>
      </c>
    </row>
    <row r="78" spans="1:32" ht="71.400000000000006" hidden="1" x14ac:dyDescent="0.3">
      <c r="A78" s="37">
        <v>77</v>
      </c>
      <c r="B78" s="37" t="s">
        <v>5848</v>
      </c>
      <c r="C78" s="37">
        <v>2025</v>
      </c>
      <c r="D78" s="37" t="s">
        <v>531</v>
      </c>
      <c r="E78" s="37" t="s">
        <v>8881</v>
      </c>
      <c r="F78" s="37" t="s">
        <v>8882</v>
      </c>
      <c r="J78" s="37" t="s">
        <v>8883</v>
      </c>
      <c r="K78" s="37" t="s">
        <v>8884</v>
      </c>
      <c r="L78" s="37" t="s">
        <v>8885</v>
      </c>
      <c r="M78" s="37" t="s">
        <v>8886</v>
      </c>
      <c r="N78" s="37" t="s">
        <v>8887</v>
      </c>
      <c r="P78" s="37" t="s">
        <v>8888</v>
      </c>
      <c r="Q78" s="37" t="s">
        <v>8889</v>
      </c>
      <c r="R78" s="37" t="s">
        <v>8890</v>
      </c>
      <c r="S78" s="37" t="s">
        <v>8891</v>
      </c>
      <c r="V78" s="37" t="s">
        <v>8892</v>
      </c>
      <c r="W78" s="37" t="s">
        <v>8893</v>
      </c>
      <c r="X78" s="37" t="s">
        <v>8894</v>
      </c>
      <c r="Y78" s="37" t="s">
        <v>8895</v>
      </c>
      <c r="Z78" s="37" t="s">
        <v>6461</v>
      </c>
      <c r="AA78" s="141" t="s">
        <v>6440</v>
      </c>
      <c r="AB78" s="37" t="s">
        <v>6443</v>
      </c>
      <c r="AC78" s="37" t="s">
        <v>1125</v>
      </c>
      <c r="AD78" s="37" t="s">
        <v>8896</v>
      </c>
      <c r="AE78" s="37" t="s">
        <v>8897</v>
      </c>
    </row>
    <row r="79" spans="1:32" ht="112.2" x14ac:dyDescent="0.3">
      <c r="A79" s="37">
        <v>78</v>
      </c>
      <c r="B79" s="37" t="s">
        <v>5849</v>
      </c>
      <c r="C79" s="37">
        <v>2025</v>
      </c>
      <c r="D79" s="37" t="s">
        <v>609</v>
      </c>
      <c r="E79" s="37" t="s">
        <v>7677</v>
      </c>
      <c r="F79" s="37" t="s">
        <v>7678</v>
      </c>
      <c r="G79" s="37" t="s">
        <v>7679</v>
      </c>
      <c r="H79" s="37" t="s">
        <v>7680</v>
      </c>
      <c r="I79" s="37" t="s">
        <v>7681</v>
      </c>
      <c r="J79" s="37" t="s">
        <v>7682</v>
      </c>
      <c r="K79" s="37" t="s">
        <v>7683</v>
      </c>
      <c r="L79" s="37" t="s">
        <v>7684</v>
      </c>
      <c r="M79" s="37" t="s">
        <v>7685</v>
      </c>
      <c r="N79" s="37" t="s">
        <v>7686</v>
      </c>
      <c r="O79" s="37" t="s">
        <v>7687</v>
      </c>
      <c r="P79" s="37" t="s">
        <v>6455</v>
      </c>
      <c r="Q79" s="37" t="s">
        <v>7688</v>
      </c>
      <c r="R79" s="37" t="s">
        <v>7689</v>
      </c>
      <c r="S79" s="37" t="s">
        <v>7690</v>
      </c>
      <c r="T79" s="37" t="s">
        <v>7691</v>
      </c>
      <c r="U79" s="37" t="s">
        <v>7692</v>
      </c>
      <c r="V79" s="37" t="s">
        <v>7693</v>
      </c>
      <c r="W79" s="37" t="s">
        <v>7694</v>
      </c>
      <c r="X79" s="37" t="s">
        <v>7695</v>
      </c>
      <c r="Y79" s="37" t="s">
        <v>7696</v>
      </c>
      <c r="Z79" s="37" t="s">
        <v>6461</v>
      </c>
      <c r="AA79" s="141" t="s">
        <v>6426</v>
      </c>
      <c r="AB79" s="37" t="s">
        <v>6426</v>
      </c>
      <c r="AC79" s="37" t="s">
        <v>6426</v>
      </c>
      <c r="AD79" s="37" t="s">
        <v>7697</v>
      </c>
      <c r="AE79" s="37" t="s">
        <v>7698</v>
      </c>
    </row>
    <row r="80" spans="1:32" ht="122.4" hidden="1" x14ac:dyDescent="0.3">
      <c r="A80" s="37">
        <v>79</v>
      </c>
      <c r="B80" s="37" t="s">
        <v>5850</v>
      </c>
      <c r="C80" s="37">
        <v>2025</v>
      </c>
      <c r="D80" s="37" t="s">
        <v>507</v>
      </c>
      <c r="E80" s="37" t="s">
        <v>7699</v>
      </c>
      <c r="F80" s="37" t="s">
        <v>7700</v>
      </c>
      <c r="G80" s="37" t="s">
        <v>7701</v>
      </c>
      <c r="H80" s="37" t="s">
        <v>7702</v>
      </c>
      <c r="I80" s="37" t="s">
        <v>7703</v>
      </c>
      <c r="J80" s="37" t="s">
        <v>7704</v>
      </c>
      <c r="K80" s="37" t="s">
        <v>7705</v>
      </c>
      <c r="L80" s="37" t="s">
        <v>7706</v>
      </c>
      <c r="M80" s="37" t="s">
        <v>7707</v>
      </c>
      <c r="N80" s="37" t="s">
        <v>7708</v>
      </c>
      <c r="O80" s="37" t="s">
        <v>7709</v>
      </c>
      <c r="P80" s="37" t="s">
        <v>6455</v>
      </c>
      <c r="Q80" s="37" t="s">
        <v>7710</v>
      </c>
      <c r="R80" s="37" t="s">
        <v>7711</v>
      </c>
      <c r="S80" s="37" t="s">
        <v>7712</v>
      </c>
      <c r="T80" s="37" t="s">
        <v>7713</v>
      </c>
      <c r="U80" s="37" t="s">
        <v>6460</v>
      </c>
      <c r="V80" s="37" t="s">
        <v>7714</v>
      </c>
      <c r="W80" s="37" t="s">
        <v>7715</v>
      </c>
      <c r="X80" s="37" t="s">
        <v>7716</v>
      </c>
      <c r="Y80" s="37" t="s">
        <v>7717</v>
      </c>
      <c r="Z80" s="37" t="s">
        <v>6461</v>
      </c>
      <c r="AA80" s="141" t="s">
        <v>6440</v>
      </c>
      <c r="AB80" s="37" t="s">
        <v>6443</v>
      </c>
      <c r="AC80" s="37" t="s">
        <v>1125</v>
      </c>
      <c r="AD80" s="37" t="s">
        <v>7718</v>
      </c>
      <c r="AE80" s="37" t="s">
        <v>7719</v>
      </c>
    </row>
    <row r="81" spans="1:31" ht="142.80000000000001" hidden="1" x14ac:dyDescent="0.3">
      <c r="A81" s="37">
        <v>80</v>
      </c>
      <c r="B81" s="37" t="s">
        <v>5851</v>
      </c>
      <c r="C81" s="37">
        <v>2025</v>
      </c>
      <c r="D81" s="37" t="s">
        <v>630</v>
      </c>
      <c r="E81" s="37" t="s">
        <v>7720</v>
      </c>
      <c r="F81" s="37" t="s">
        <v>7721</v>
      </c>
      <c r="G81" s="37" t="s">
        <v>7722</v>
      </c>
      <c r="H81" s="37" t="s">
        <v>7723</v>
      </c>
      <c r="I81" s="37" t="s">
        <v>7724</v>
      </c>
      <c r="J81" s="37" t="s">
        <v>7725</v>
      </c>
      <c r="K81" s="37" t="s">
        <v>7726</v>
      </c>
      <c r="L81" s="37" t="s">
        <v>7727</v>
      </c>
      <c r="M81" s="37" t="s">
        <v>7728</v>
      </c>
      <c r="N81" s="37" t="s">
        <v>7729</v>
      </c>
      <c r="O81" s="37" t="s">
        <v>7730</v>
      </c>
      <c r="P81" s="37" t="s">
        <v>6645</v>
      </c>
      <c r="Q81" s="37" t="s">
        <v>7731</v>
      </c>
      <c r="R81" s="37" t="s">
        <v>7732</v>
      </c>
      <c r="S81" s="37" t="s">
        <v>7733</v>
      </c>
      <c r="T81" s="37" t="s">
        <v>7734</v>
      </c>
      <c r="U81" s="37" t="s">
        <v>7735</v>
      </c>
      <c r="V81" s="37" t="s">
        <v>7736</v>
      </c>
      <c r="W81" s="37" t="s">
        <v>7737</v>
      </c>
      <c r="X81" s="37" t="s">
        <v>7738</v>
      </c>
      <c r="Y81" s="37" t="s">
        <v>7739</v>
      </c>
      <c r="Z81" s="37" t="s">
        <v>6461</v>
      </c>
      <c r="AA81" s="141" t="s">
        <v>6440</v>
      </c>
      <c r="AB81" s="37" t="s">
        <v>9740</v>
      </c>
      <c r="AC81" s="37" t="s">
        <v>9740</v>
      </c>
      <c r="AD81" s="37" t="s">
        <v>7740</v>
      </c>
      <c r="AE81" s="37" t="s">
        <v>7741</v>
      </c>
    </row>
    <row r="82" spans="1:31" ht="153" hidden="1" x14ac:dyDescent="0.3">
      <c r="A82" s="37">
        <v>81</v>
      </c>
      <c r="B82" s="37" t="s">
        <v>5852</v>
      </c>
      <c r="C82" s="37">
        <v>2025</v>
      </c>
      <c r="D82" s="37" t="s">
        <v>702</v>
      </c>
      <c r="E82" s="37" t="s">
        <v>7742</v>
      </c>
      <c r="F82" s="37" t="s">
        <v>7743</v>
      </c>
      <c r="G82" s="37" t="s">
        <v>7744</v>
      </c>
      <c r="H82" s="37" t="s">
        <v>7745</v>
      </c>
      <c r="I82" s="37" t="s">
        <v>7746</v>
      </c>
      <c r="J82" s="37" t="s">
        <v>7747</v>
      </c>
      <c r="K82" s="37" t="s">
        <v>7748</v>
      </c>
      <c r="L82" s="37" t="s">
        <v>7749</v>
      </c>
      <c r="M82" s="37" t="s">
        <v>7750</v>
      </c>
      <c r="N82" s="37" t="s">
        <v>7751</v>
      </c>
      <c r="O82" s="37" t="s">
        <v>7752</v>
      </c>
      <c r="P82" s="37" t="s">
        <v>6455</v>
      </c>
      <c r="Q82" s="37" t="s">
        <v>7753</v>
      </c>
      <c r="R82" s="37" t="s">
        <v>7754</v>
      </c>
      <c r="S82" s="37" t="s">
        <v>7755</v>
      </c>
      <c r="T82" s="37" t="s">
        <v>7756</v>
      </c>
      <c r="U82" s="37" t="s">
        <v>6794</v>
      </c>
      <c r="V82" s="37" t="s">
        <v>7757</v>
      </c>
      <c r="W82" s="37" t="s">
        <v>7758</v>
      </c>
      <c r="X82" s="37" t="s">
        <v>7759</v>
      </c>
      <c r="Y82" s="37" t="s">
        <v>7760</v>
      </c>
      <c r="Z82" s="37" t="s">
        <v>6461</v>
      </c>
      <c r="AA82" s="141" t="s">
        <v>6440</v>
      </c>
      <c r="AB82" s="37" t="s">
        <v>9740</v>
      </c>
      <c r="AC82" s="37" t="s">
        <v>9740</v>
      </c>
      <c r="AD82" s="37" t="s">
        <v>7761</v>
      </c>
      <c r="AE82" s="37" t="s">
        <v>7762</v>
      </c>
    </row>
    <row r="83" spans="1:31" ht="142.80000000000001" hidden="1" x14ac:dyDescent="0.3">
      <c r="A83" s="37">
        <v>82</v>
      </c>
      <c r="B83" s="37" t="s">
        <v>5855</v>
      </c>
      <c r="C83" s="37">
        <v>2025</v>
      </c>
      <c r="D83" s="37" t="s">
        <v>645</v>
      </c>
      <c r="E83" s="37" t="s">
        <v>7763</v>
      </c>
      <c r="F83" s="37" t="s">
        <v>7764</v>
      </c>
      <c r="G83" s="37" t="s">
        <v>7765</v>
      </c>
      <c r="H83" s="37" t="s">
        <v>7766</v>
      </c>
      <c r="I83" s="37" t="s">
        <v>7767</v>
      </c>
      <c r="J83" s="37" t="s">
        <v>7768</v>
      </c>
      <c r="K83" s="37" t="s">
        <v>7769</v>
      </c>
      <c r="L83" s="37" t="s">
        <v>7770</v>
      </c>
      <c r="M83" s="37" t="s">
        <v>7771</v>
      </c>
      <c r="N83" s="37" t="s">
        <v>7772</v>
      </c>
      <c r="O83" s="37" t="s">
        <v>7773</v>
      </c>
      <c r="P83" s="37" t="s">
        <v>6645</v>
      </c>
      <c r="Q83" s="37" t="s">
        <v>7774</v>
      </c>
      <c r="R83" s="37" t="s">
        <v>7775</v>
      </c>
      <c r="S83" s="37" t="s">
        <v>7776</v>
      </c>
      <c r="T83" s="37" t="s">
        <v>7777</v>
      </c>
      <c r="U83" s="37" t="s">
        <v>7778</v>
      </c>
      <c r="V83" s="37" t="s">
        <v>7779</v>
      </c>
      <c r="W83" s="37" t="s">
        <v>7780</v>
      </c>
      <c r="X83" s="37" t="s">
        <v>7781</v>
      </c>
      <c r="Y83" s="37" t="s">
        <v>7782</v>
      </c>
      <c r="Z83" s="37" t="s">
        <v>6461</v>
      </c>
      <c r="AA83" s="141" t="s">
        <v>6440</v>
      </c>
      <c r="AB83" s="37" t="s">
        <v>9740</v>
      </c>
      <c r="AC83" s="37" t="s">
        <v>9740</v>
      </c>
      <c r="AD83" s="37" t="s">
        <v>7783</v>
      </c>
      <c r="AE83" s="37" t="s">
        <v>7784</v>
      </c>
    </row>
    <row r="84" spans="1:31" ht="112.2" x14ac:dyDescent="0.3">
      <c r="A84" s="37">
        <v>83</v>
      </c>
      <c r="B84" s="37" t="s">
        <v>5856</v>
      </c>
      <c r="C84" s="37">
        <v>2025</v>
      </c>
      <c r="D84" s="37" t="s">
        <v>618</v>
      </c>
      <c r="E84" s="37" t="s">
        <v>7785</v>
      </c>
      <c r="F84" s="37" t="s">
        <v>7786</v>
      </c>
      <c r="G84" s="37" t="s">
        <v>7787</v>
      </c>
      <c r="H84" s="37" t="s">
        <v>7788</v>
      </c>
      <c r="I84" s="37" t="s">
        <v>7789</v>
      </c>
      <c r="J84" s="37" t="s">
        <v>7790</v>
      </c>
      <c r="K84" s="37" t="s">
        <v>7791</v>
      </c>
      <c r="L84" s="37" t="s">
        <v>7792</v>
      </c>
      <c r="M84" s="139" t="s">
        <v>7793</v>
      </c>
      <c r="N84" s="37" t="s">
        <v>7794</v>
      </c>
      <c r="O84" s="37" t="s">
        <v>7795</v>
      </c>
      <c r="P84" s="37" t="s">
        <v>7796</v>
      </c>
      <c r="Q84" s="37" t="s">
        <v>7797</v>
      </c>
      <c r="R84" s="37" t="s">
        <v>7798</v>
      </c>
      <c r="S84" s="37" t="s">
        <v>7799</v>
      </c>
      <c r="T84" s="37" t="s">
        <v>7800</v>
      </c>
      <c r="U84" s="37" t="s">
        <v>7801</v>
      </c>
      <c r="V84" s="37" t="s">
        <v>7802</v>
      </c>
      <c r="W84" s="37" t="s">
        <v>7803</v>
      </c>
      <c r="X84" s="37" t="s">
        <v>7804</v>
      </c>
      <c r="Y84" s="37" t="s">
        <v>7805</v>
      </c>
      <c r="Z84" s="37" t="s">
        <v>6461</v>
      </c>
      <c r="AA84" s="141" t="s">
        <v>6426</v>
      </c>
      <c r="AB84" s="37" t="s">
        <v>6426</v>
      </c>
      <c r="AC84" s="37" t="s">
        <v>6426</v>
      </c>
      <c r="AD84" s="37" t="s">
        <v>7806</v>
      </c>
      <c r="AE84" s="37" t="s">
        <v>7807</v>
      </c>
    </row>
    <row r="85" spans="1:31" ht="81.599999999999994" x14ac:dyDescent="0.3">
      <c r="A85" s="37">
        <v>84</v>
      </c>
      <c r="B85" s="37" t="s">
        <v>5858</v>
      </c>
      <c r="C85" s="37">
        <v>2025</v>
      </c>
      <c r="D85" s="37" t="s">
        <v>298</v>
      </c>
      <c r="E85" s="37" t="s">
        <v>7808</v>
      </c>
      <c r="F85" s="37" t="s">
        <v>7809</v>
      </c>
      <c r="G85" s="37" t="s">
        <v>7810</v>
      </c>
      <c r="H85" s="37">
        <v>573</v>
      </c>
      <c r="I85" s="37" t="s">
        <v>7811</v>
      </c>
      <c r="J85" s="37" t="s">
        <v>7812</v>
      </c>
      <c r="K85" s="37" t="s">
        <v>7813</v>
      </c>
      <c r="L85" s="37" t="s">
        <v>7814</v>
      </c>
      <c r="M85" s="37" t="s">
        <v>7815</v>
      </c>
      <c r="N85" s="37" t="s">
        <v>7816</v>
      </c>
      <c r="O85" s="37" t="s">
        <v>7817</v>
      </c>
      <c r="P85" s="37" t="s">
        <v>7818</v>
      </c>
      <c r="Q85" s="37" t="s">
        <v>7819</v>
      </c>
      <c r="R85" s="37" t="s">
        <v>7820</v>
      </c>
      <c r="S85" s="37" t="s">
        <v>9320</v>
      </c>
      <c r="T85" s="37" t="s">
        <v>7821</v>
      </c>
      <c r="U85" s="37" t="s">
        <v>7822</v>
      </c>
      <c r="V85" s="37" t="s">
        <v>6461</v>
      </c>
      <c r="W85" s="37" t="s">
        <v>7823</v>
      </c>
      <c r="X85" s="37" t="s">
        <v>7824</v>
      </c>
      <c r="Y85" s="37" t="s">
        <v>7825</v>
      </c>
      <c r="Z85" s="37" t="s">
        <v>6461</v>
      </c>
      <c r="AA85" s="141" t="s">
        <v>6426</v>
      </c>
      <c r="AB85" s="37" t="s">
        <v>6426</v>
      </c>
      <c r="AC85" s="37" t="s">
        <v>6426</v>
      </c>
      <c r="AD85" s="37" t="s">
        <v>7826</v>
      </c>
      <c r="AE85" s="37" t="s">
        <v>7827</v>
      </c>
    </row>
    <row r="86" spans="1:31" ht="163.19999999999999" hidden="1" x14ac:dyDescent="0.3">
      <c r="A86" s="37">
        <v>85</v>
      </c>
      <c r="B86" s="37" t="s">
        <v>5859</v>
      </c>
      <c r="C86" s="37">
        <v>2025</v>
      </c>
      <c r="D86" s="37" t="s">
        <v>190</v>
      </c>
      <c r="E86" s="37" t="s">
        <v>7828</v>
      </c>
      <c r="F86" s="37" t="s">
        <v>7829</v>
      </c>
      <c r="G86" s="37" t="s">
        <v>7830</v>
      </c>
      <c r="H86" s="37" t="s">
        <v>7831</v>
      </c>
      <c r="I86" s="37" t="s">
        <v>7832</v>
      </c>
      <c r="J86" s="37" t="s">
        <v>7833</v>
      </c>
      <c r="K86" s="37" t="s">
        <v>7834</v>
      </c>
      <c r="L86" s="37" t="s">
        <v>7835</v>
      </c>
      <c r="M86" s="37" t="s">
        <v>7836</v>
      </c>
      <c r="N86" s="37" t="s">
        <v>7837</v>
      </c>
      <c r="O86" s="37" t="s">
        <v>7838</v>
      </c>
      <c r="P86" s="37" t="s">
        <v>6455</v>
      </c>
      <c r="Q86" s="37" t="s">
        <v>7839</v>
      </c>
      <c r="R86" s="37" t="s">
        <v>7840</v>
      </c>
      <c r="S86" s="37" t="s">
        <v>7841</v>
      </c>
      <c r="T86" s="37" t="s">
        <v>7842</v>
      </c>
      <c r="U86" s="37" t="s">
        <v>7843</v>
      </c>
      <c r="V86" s="37" t="s">
        <v>6461</v>
      </c>
      <c r="W86" s="37" t="s">
        <v>7844</v>
      </c>
      <c r="X86" s="37" t="s">
        <v>7845</v>
      </c>
      <c r="Y86" s="37" t="s">
        <v>7846</v>
      </c>
      <c r="Z86" s="37" t="s">
        <v>6461</v>
      </c>
      <c r="AA86" s="141" t="s">
        <v>6440</v>
      </c>
      <c r="AB86" s="37" t="s">
        <v>6426</v>
      </c>
      <c r="AC86" s="37" t="s">
        <v>9740</v>
      </c>
      <c r="AD86" s="37" t="s">
        <v>7847</v>
      </c>
      <c r="AE86" s="37" t="s">
        <v>7848</v>
      </c>
    </row>
    <row r="87" spans="1:31" ht="122.4" hidden="1" x14ac:dyDescent="0.3">
      <c r="A87" s="37">
        <v>86</v>
      </c>
      <c r="B87" s="37" t="s">
        <v>5860</v>
      </c>
      <c r="C87" s="37">
        <v>2025</v>
      </c>
      <c r="D87" s="37" t="s">
        <v>301</v>
      </c>
      <c r="E87" s="37" t="s">
        <v>7849</v>
      </c>
      <c r="F87" s="37" t="s">
        <v>7850</v>
      </c>
      <c r="G87" s="37" t="s">
        <v>7851</v>
      </c>
      <c r="H87" s="37" t="s">
        <v>7852</v>
      </c>
      <c r="I87" s="37" t="s">
        <v>7853</v>
      </c>
      <c r="J87" s="37" t="s">
        <v>7854</v>
      </c>
      <c r="K87" s="37" t="s">
        <v>7855</v>
      </c>
      <c r="L87" s="37" t="s">
        <v>7856</v>
      </c>
      <c r="M87" s="37" t="s">
        <v>7857</v>
      </c>
      <c r="N87" s="37" t="s">
        <v>7858</v>
      </c>
      <c r="O87" s="37" t="s">
        <v>7859</v>
      </c>
      <c r="P87" s="37" t="s">
        <v>6624</v>
      </c>
      <c r="Q87" s="37" t="s">
        <v>7860</v>
      </c>
      <c r="R87" s="37" t="s">
        <v>7861</v>
      </c>
      <c r="S87" s="37" t="s">
        <v>7862</v>
      </c>
      <c r="T87" s="37" t="s">
        <v>7863</v>
      </c>
      <c r="U87" s="37" t="s">
        <v>7864</v>
      </c>
      <c r="V87" s="37" t="s">
        <v>7865</v>
      </c>
      <c r="W87" s="37" t="s">
        <v>7866</v>
      </c>
      <c r="X87" s="37" t="s">
        <v>7867</v>
      </c>
      <c r="Y87" s="37" t="s">
        <v>7868</v>
      </c>
      <c r="Z87" s="37" t="s">
        <v>6461</v>
      </c>
      <c r="AA87" s="141" t="s">
        <v>6440</v>
      </c>
      <c r="AB87" s="37" t="s">
        <v>6426</v>
      </c>
      <c r="AC87" s="37" t="s">
        <v>9740</v>
      </c>
      <c r="AD87" s="37" t="s">
        <v>7869</v>
      </c>
      <c r="AE87" s="37" t="s">
        <v>7870</v>
      </c>
    </row>
    <row r="88" spans="1:31" ht="183.6" hidden="1" x14ac:dyDescent="0.3">
      <c r="A88" s="37">
        <v>87</v>
      </c>
      <c r="B88" s="37" t="s">
        <v>5861</v>
      </c>
      <c r="C88" s="37">
        <v>2025</v>
      </c>
      <c r="D88" s="37" t="s">
        <v>286</v>
      </c>
      <c r="E88" s="37" t="s">
        <v>7871</v>
      </c>
      <c r="F88" s="37" t="s">
        <v>7872</v>
      </c>
      <c r="G88" s="37" t="s">
        <v>7873</v>
      </c>
      <c r="H88" s="37" t="s">
        <v>7874</v>
      </c>
      <c r="I88" s="37" t="s">
        <v>7875</v>
      </c>
      <c r="J88" s="37" t="s">
        <v>7876</v>
      </c>
      <c r="K88" s="37" t="s">
        <v>7877</v>
      </c>
      <c r="L88" s="37" t="s">
        <v>7878</v>
      </c>
      <c r="M88" s="37" t="s">
        <v>7879</v>
      </c>
      <c r="N88" s="37" t="s">
        <v>7880</v>
      </c>
      <c r="O88" s="37" t="s">
        <v>7881</v>
      </c>
      <c r="P88" s="37" t="s">
        <v>7882</v>
      </c>
      <c r="Q88" s="37" t="s">
        <v>7883</v>
      </c>
      <c r="R88" s="37" t="s">
        <v>7884</v>
      </c>
      <c r="S88" s="37" t="s">
        <v>7885</v>
      </c>
      <c r="T88" s="37" t="s">
        <v>7886</v>
      </c>
      <c r="U88" s="37" t="s">
        <v>7887</v>
      </c>
      <c r="V88" s="37" t="s">
        <v>7888</v>
      </c>
      <c r="W88" s="37" t="s">
        <v>7889</v>
      </c>
      <c r="X88" s="37" t="s">
        <v>7890</v>
      </c>
      <c r="Y88" s="37" t="s">
        <v>7891</v>
      </c>
      <c r="Z88" s="37" t="s">
        <v>6461</v>
      </c>
      <c r="AA88" s="141" t="s">
        <v>6440</v>
      </c>
      <c r="AB88" s="37" t="s">
        <v>6426</v>
      </c>
      <c r="AC88" s="37" t="s">
        <v>6443</v>
      </c>
      <c r="AD88" s="37" t="s">
        <v>7892</v>
      </c>
      <c r="AE88" s="37" t="s">
        <v>7893</v>
      </c>
    </row>
    <row r="89" spans="1:31" ht="71.400000000000006" hidden="1" x14ac:dyDescent="0.3">
      <c r="A89" s="37">
        <v>88</v>
      </c>
      <c r="B89" s="37" t="s">
        <v>5863</v>
      </c>
      <c r="C89" s="37">
        <v>2025</v>
      </c>
      <c r="D89" s="37" t="s">
        <v>223</v>
      </c>
      <c r="E89" s="37" t="s">
        <v>8898</v>
      </c>
      <c r="F89" s="37" t="s">
        <v>8899</v>
      </c>
      <c r="G89" s="37" t="s">
        <v>6794</v>
      </c>
      <c r="H89" s="37" t="s">
        <v>6794</v>
      </c>
      <c r="I89" s="37" t="s">
        <v>8900</v>
      </c>
      <c r="J89" s="37" t="s">
        <v>8901</v>
      </c>
      <c r="K89" s="37" t="s">
        <v>8902</v>
      </c>
      <c r="L89" s="37" t="s">
        <v>8903</v>
      </c>
      <c r="M89" s="37" t="s">
        <v>8904</v>
      </c>
      <c r="N89" s="37" t="s">
        <v>8905</v>
      </c>
      <c r="O89" s="37" t="s">
        <v>6794</v>
      </c>
      <c r="P89" s="37" t="s">
        <v>8854</v>
      </c>
      <c r="Q89" s="37" t="s">
        <v>8906</v>
      </c>
      <c r="R89" s="37" t="s">
        <v>8907</v>
      </c>
      <c r="S89" s="37" t="s">
        <v>8908</v>
      </c>
      <c r="T89" s="37" t="s">
        <v>6794</v>
      </c>
      <c r="U89" s="37" t="s">
        <v>6794</v>
      </c>
      <c r="V89" s="37" t="s">
        <v>8909</v>
      </c>
      <c r="W89" s="37" t="s">
        <v>8910</v>
      </c>
      <c r="X89" s="37" t="s">
        <v>8911</v>
      </c>
      <c r="Y89" s="37" t="s">
        <v>8912</v>
      </c>
      <c r="Z89" s="37" t="s">
        <v>6461</v>
      </c>
      <c r="AA89" s="141" t="s">
        <v>6440</v>
      </c>
      <c r="AB89" s="37" t="s">
        <v>9740</v>
      </c>
      <c r="AC89" s="37" t="s">
        <v>9740</v>
      </c>
      <c r="AD89" s="37" t="s">
        <v>8913</v>
      </c>
      <c r="AE89" s="37" t="s">
        <v>8914</v>
      </c>
    </row>
    <row r="90" spans="1:31" ht="173.4" hidden="1" x14ac:dyDescent="0.3">
      <c r="A90" s="37">
        <v>89</v>
      </c>
      <c r="B90" s="37" t="s">
        <v>5865</v>
      </c>
      <c r="C90" s="37">
        <v>2025</v>
      </c>
      <c r="D90" s="37" t="s">
        <v>5866</v>
      </c>
      <c r="E90" s="37" t="s">
        <v>7894</v>
      </c>
      <c r="F90" s="37" t="s">
        <v>7895</v>
      </c>
      <c r="G90" s="37" t="s">
        <v>7896</v>
      </c>
      <c r="H90" s="37" t="s">
        <v>7897</v>
      </c>
      <c r="I90" s="37" t="s">
        <v>7898</v>
      </c>
      <c r="J90" s="37" t="s">
        <v>7899</v>
      </c>
      <c r="K90" s="37" t="s">
        <v>7900</v>
      </c>
      <c r="L90" s="37" t="s">
        <v>7901</v>
      </c>
      <c r="M90" s="37" t="s">
        <v>7902</v>
      </c>
      <c r="N90" s="37" t="s">
        <v>7903</v>
      </c>
      <c r="O90" s="37" t="s">
        <v>7904</v>
      </c>
      <c r="P90" s="37" t="s">
        <v>7905</v>
      </c>
      <c r="Q90" s="37" t="s">
        <v>7906</v>
      </c>
      <c r="R90" s="37" t="s">
        <v>7907</v>
      </c>
      <c r="S90" s="37" t="s">
        <v>7908</v>
      </c>
      <c r="T90" s="37" t="s">
        <v>7909</v>
      </c>
      <c r="U90" s="37" t="s">
        <v>7910</v>
      </c>
      <c r="V90" s="37" t="s">
        <v>7911</v>
      </c>
      <c r="W90" s="37" t="s">
        <v>7912</v>
      </c>
      <c r="X90" s="37" t="s">
        <v>7913</v>
      </c>
      <c r="Y90" s="37" t="s">
        <v>7914</v>
      </c>
      <c r="Z90" s="37" t="s">
        <v>6461</v>
      </c>
      <c r="AA90" s="141" t="s">
        <v>6440</v>
      </c>
      <c r="AB90" s="37" t="s">
        <v>6443</v>
      </c>
      <c r="AC90" s="37" t="s">
        <v>1125</v>
      </c>
      <c r="AD90" s="37" t="s">
        <v>7915</v>
      </c>
      <c r="AE90" s="37" t="s">
        <v>7916</v>
      </c>
    </row>
    <row r="91" spans="1:31" ht="142.80000000000001" x14ac:dyDescent="0.3">
      <c r="A91" s="37">
        <v>90</v>
      </c>
      <c r="B91" s="37" t="s">
        <v>5867</v>
      </c>
      <c r="C91" s="37">
        <v>2025</v>
      </c>
      <c r="D91" s="37" t="s">
        <v>735</v>
      </c>
      <c r="E91" s="37" t="s">
        <v>7917</v>
      </c>
      <c r="F91" s="37" t="s">
        <v>7918</v>
      </c>
      <c r="G91" s="37" t="s">
        <v>7919</v>
      </c>
      <c r="H91" s="37" t="s">
        <v>7920</v>
      </c>
      <c r="I91" s="37" t="s">
        <v>7921</v>
      </c>
      <c r="J91" s="37" t="s">
        <v>7922</v>
      </c>
      <c r="K91" s="37" t="s">
        <v>7923</v>
      </c>
      <c r="L91" s="37" t="s">
        <v>7924</v>
      </c>
      <c r="M91" s="37" t="s">
        <v>7925</v>
      </c>
      <c r="N91" s="37" t="s">
        <v>7926</v>
      </c>
      <c r="O91" s="37" t="s">
        <v>7927</v>
      </c>
      <c r="P91" s="37" t="s">
        <v>7928</v>
      </c>
      <c r="Q91" s="37" t="s">
        <v>7929</v>
      </c>
      <c r="R91" s="37" t="s">
        <v>7930</v>
      </c>
      <c r="S91" s="37" t="s">
        <v>7931</v>
      </c>
      <c r="T91" s="37" t="s">
        <v>7932</v>
      </c>
      <c r="U91" s="37" t="s">
        <v>7933</v>
      </c>
      <c r="V91" s="37" t="s">
        <v>7934</v>
      </c>
      <c r="W91" s="37" t="s">
        <v>7935</v>
      </c>
      <c r="X91" s="37" t="s">
        <v>7936</v>
      </c>
      <c r="Y91" s="37" t="s">
        <v>7937</v>
      </c>
      <c r="Z91" s="37" t="s">
        <v>6461</v>
      </c>
      <c r="AA91" s="141" t="s">
        <v>6426</v>
      </c>
      <c r="AB91" s="37" t="s">
        <v>6426</v>
      </c>
      <c r="AC91" s="37" t="s">
        <v>6426</v>
      </c>
      <c r="AD91" s="37" t="s">
        <v>7938</v>
      </c>
      <c r="AE91" s="37" t="s">
        <v>7939</v>
      </c>
    </row>
    <row r="92" spans="1:31" ht="214.2" hidden="1" x14ac:dyDescent="0.3">
      <c r="A92" s="37">
        <v>91</v>
      </c>
      <c r="B92" s="37" t="s">
        <v>5868</v>
      </c>
      <c r="C92" s="37">
        <v>2025</v>
      </c>
      <c r="D92" s="37" t="s">
        <v>199</v>
      </c>
      <c r="E92" s="37" t="s">
        <v>7940</v>
      </c>
      <c r="F92" s="37" t="s">
        <v>7941</v>
      </c>
      <c r="G92" s="37" t="s">
        <v>7942</v>
      </c>
      <c r="H92" s="37" t="s">
        <v>7943</v>
      </c>
      <c r="I92" s="37" t="s">
        <v>7944</v>
      </c>
      <c r="J92" s="37" t="s">
        <v>7945</v>
      </c>
      <c r="K92" s="37" t="s">
        <v>7946</v>
      </c>
      <c r="L92" s="37" t="s">
        <v>7947</v>
      </c>
      <c r="M92" s="37" t="s">
        <v>7948</v>
      </c>
      <c r="N92" s="37" t="s">
        <v>7949</v>
      </c>
      <c r="O92" s="37" t="s">
        <v>7950</v>
      </c>
      <c r="P92" s="37" t="s">
        <v>7951</v>
      </c>
      <c r="Q92" s="37" t="s">
        <v>7952</v>
      </c>
      <c r="R92" s="37" t="s">
        <v>7953</v>
      </c>
      <c r="S92" s="37" t="s">
        <v>7954</v>
      </c>
      <c r="T92" s="37" t="s">
        <v>7955</v>
      </c>
      <c r="U92" s="37" t="s">
        <v>7956</v>
      </c>
      <c r="V92" s="37" t="s">
        <v>7957</v>
      </c>
      <c r="W92" s="37" t="s">
        <v>7958</v>
      </c>
      <c r="X92" s="37" t="s">
        <v>7959</v>
      </c>
      <c r="Y92" s="37" t="s">
        <v>7960</v>
      </c>
      <c r="Z92" s="37" t="s">
        <v>6461</v>
      </c>
      <c r="AA92" s="141" t="s">
        <v>6440</v>
      </c>
      <c r="AB92" s="37" t="s">
        <v>9740</v>
      </c>
      <c r="AC92" s="37" t="s">
        <v>9740</v>
      </c>
      <c r="AD92" s="37" t="s">
        <v>7961</v>
      </c>
      <c r="AE92" s="37" t="s">
        <v>7962</v>
      </c>
    </row>
    <row r="93" spans="1:31" ht="122.4" x14ac:dyDescent="0.3">
      <c r="A93" s="37">
        <v>92</v>
      </c>
      <c r="B93" s="37" t="s">
        <v>5874</v>
      </c>
      <c r="C93" s="37">
        <v>2025</v>
      </c>
      <c r="D93" s="37" t="s">
        <v>352</v>
      </c>
      <c r="E93" s="37" t="s">
        <v>7963</v>
      </c>
      <c r="F93" s="37" t="s">
        <v>7964</v>
      </c>
      <c r="G93" s="37" t="s">
        <v>7965</v>
      </c>
      <c r="H93" s="37" t="s">
        <v>7966</v>
      </c>
      <c r="I93" s="37" t="s">
        <v>7967</v>
      </c>
      <c r="J93" s="37" t="s">
        <v>7968</v>
      </c>
      <c r="K93" s="37" t="s">
        <v>7969</v>
      </c>
      <c r="L93" s="37" t="s">
        <v>7970</v>
      </c>
      <c r="M93" s="37" t="s">
        <v>7971</v>
      </c>
      <c r="N93" s="37" t="s">
        <v>7972</v>
      </c>
      <c r="O93" s="37" t="s">
        <v>7973</v>
      </c>
      <c r="P93" s="37" t="s">
        <v>6455</v>
      </c>
      <c r="Q93" s="37" t="s">
        <v>7974</v>
      </c>
      <c r="R93" s="37" t="s">
        <v>7975</v>
      </c>
      <c r="S93" s="37" t="s">
        <v>7976</v>
      </c>
      <c r="T93" s="37" t="s">
        <v>7977</v>
      </c>
      <c r="U93" s="37" t="s">
        <v>7978</v>
      </c>
      <c r="V93" s="37" t="s">
        <v>7888</v>
      </c>
      <c r="W93" s="37" t="s">
        <v>7979</v>
      </c>
      <c r="X93" s="37" t="s">
        <v>7980</v>
      </c>
      <c r="Y93" s="37" t="s">
        <v>7981</v>
      </c>
      <c r="Z93" s="37" t="s">
        <v>6461</v>
      </c>
      <c r="AA93" s="141" t="s">
        <v>6426</v>
      </c>
      <c r="AB93" s="37" t="s">
        <v>6426</v>
      </c>
      <c r="AC93" s="37" t="s">
        <v>6426</v>
      </c>
      <c r="AD93" s="37" t="s">
        <v>7982</v>
      </c>
      <c r="AE93" s="37" t="s">
        <v>7983</v>
      </c>
    </row>
    <row r="94" spans="1:31" ht="132.6" x14ac:dyDescent="0.3">
      <c r="A94" s="37">
        <v>93</v>
      </c>
      <c r="B94" s="37" t="s">
        <v>5877</v>
      </c>
      <c r="C94" s="37">
        <v>2025</v>
      </c>
      <c r="D94" s="37" t="s">
        <v>72</v>
      </c>
      <c r="E94" s="37" t="s">
        <v>7984</v>
      </c>
      <c r="F94" s="37" t="s">
        <v>7985</v>
      </c>
      <c r="G94" s="37" t="s">
        <v>7986</v>
      </c>
      <c r="H94" s="37" t="s">
        <v>7987</v>
      </c>
      <c r="I94" s="37" t="s">
        <v>7988</v>
      </c>
      <c r="J94" s="37" t="s">
        <v>7989</v>
      </c>
      <c r="K94" s="37" t="s">
        <v>7990</v>
      </c>
      <c r="L94" s="37" t="s">
        <v>7991</v>
      </c>
      <c r="M94" s="37" t="s">
        <v>7992</v>
      </c>
      <c r="N94" s="37" t="s">
        <v>7993</v>
      </c>
      <c r="O94" s="37" t="s">
        <v>7994</v>
      </c>
      <c r="P94" s="37" t="s">
        <v>6455</v>
      </c>
      <c r="Q94" s="37" t="s">
        <v>7995</v>
      </c>
      <c r="R94" s="37" t="s">
        <v>7996</v>
      </c>
      <c r="S94" s="37" t="s">
        <v>7997</v>
      </c>
      <c r="T94" s="37" t="s">
        <v>7998</v>
      </c>
      <c r="U94" s="37" t="s">
        <v>6826</v>
      </c>
      <c r="V94" s="37" t="s">
        <v>7999</v>
      </c>
      <c r="W94" s="37" t="s">
        <v>8000</v>
      </c>
      <c r="X94" s="37" t="s">
        <v>8001</v>
      </c>
      <c r="Y94" s="37" t="s">
        <v>8002</v>
      </c>
      <c r="Z94" s="37" t="s">
        <v>6461</v>
      </c>
      <c r="AA94" s="141" t="s">
        <v>6426</v>
      </c>
      <c r="AB94" s="37" t="s">
        <v>6426</v>
      </c>
      <c r="AC94" s="37" t="s">
        <v>6426</v>
      </c>
      <c r="AD94" s="37" t="s">
        <v>8003</v>
      </c>
      <c r="AE94" s="37" t="s">
        <v>8004</v>
      </c>
    </row>
    <row r="95" spans="1:31" ht="91.8" x14ac:dyDescent="0.3">
      <c r="A95" s="37">
        <v>94</v>
      </c>
      <c r="B95" s="37" t="s">
        <v>5881</v>
      </c>
      <c r="C95" s="37">
        <v>2025</v>
      </c>
      <c r="D95" s="37" t="s">
        <v>214</v>
      </c>
      <c r="E95" s="37" t="s">
        <v>8005</v>
      </c>
      <c r="F95" s="37" t="s">
        <v>8006</v>
      </c>
      <c r="G95" s="37" t="s">
        <v>8007</v>
      </c>
      <c r="H95" s="37" t="s">
        <v>8008</v>
      </c>
      <c r="I95" s="37" t="s">
        <v>6678</v>
      </c>
      <c r="J95" s="37" t="s">
        <v>8009</v>
      </c>
      <c r="K95" s="37" t="s">
        <v>8010</v>
      </c>
      <c r="L95" s="37" t="s">
        <v>8011</v>
      </c>
      <c r="M95" s="37" t="s">
        <v>8012</v>
      </c>
      <c r="N95" s="37" t="s">
        <v>8013</v>
      </c>
      <c r="O95" s="37" t="s">
        <v>8014</v>
      </c>
      <c r="P95" s="37" t="s">
        <v>6455</v>
      </c>
      <c r="Q95" s="37" t="s">
        <v>8015</v>
      </c>
      <c r="R95" s="37" t="s">
        <v>8016</v>
      </c>
      <c r="S95" s="37" t="s">
        <v>8017</v>
      </c>
      <c r="T95" s="37" t="s">
        <v>8018</v>
      </c>
      <c r="U95" s="37" t="s">
        <v>8019</v>
      </c>
      <c r="V95" s="37" t="s">
        <v>8020</v>
      </c>
      <c r="W95" s="37" t="s">
        <v>8021</v>
      </c>
      <c r="X95" s="37" t="s">
        <v>8022</v>
      </c>
      <c r="Y95" s="37" t="s">
        <v>8023</v>
      </c>
      <c r="Z95" s="37" t="s">
        <v>6461</v>
      </c>
      <c r="AA95" s="141" t="s">
        <v>6426</v>
      </c>
      <c r="AB95" s="37" t="s">
        <v>6426</v>
      </c>
      <c r="AC95" s="37" t="s">
        <v>6426</v>
      </c>
      <c r="AD95" s="37" t="s">
        <v>8024</v>
      </c>
      <c r="AE95" s="37" t="s">
        <v>8025</v>
      </c>
    </row>
    <row r="96" spans="1:31" ht="173.4" hidden="1" x14ac:dyDescent="0.3">
      <c r="A96" s="37">
        <v>95</v>
      </c>
      <c r="B96" s="37" t="s">
        <v>5882</v>
      </c>
      <c r="C96" s="37">
        <v>2025</v>
      </c>
      <c r="D96" s="37" t="s">
        <v>591</v>
      </c>
      <c r="E96" s="37" t="s">
        <v>8026</v>
      </c>
      <c r="F96" s="37" t="s">
        <v>8027</v>
      </c>
      <c r="G96" s="37" t="s">
        <v>8028</v>
      </c>
      <c r="H96" s="37" t="s">
        <v>8029</v>
      </c>
      <c r="I96" s="37" t="s">
        <v>8030</v>
      </c>
      <c r="J96" s="37" t="s">
        <v>8031</v>
      </c>
      <c r="K96" s="37" t="s">
        <v>8032</v>
      </c>
      <c r="L96" s="37" t="s">
        <v>8033</v>
      </c>
      <c r="M96" s="37" t="s">
        <v>8034</v>
      </c>
      <c r="N96" s="37" t="s">
        <v>8035</v>
      </c>
      <c r="O96" s="37" t="s">
        <v>8036</v>
      </c>
      <c r="P96" s="37" t="s">
        <v>6455</v>
      </c>
      <c r="Q96" s="37" t="s">
        <v>8037</v>
      </c>
      <c r="R96" s="37" t="s">
        <v>8038</v>
      </c>
      <c r="S96" s="37" t="s">
        <v>8039</v>
      </c>
      <c r="T96" s="37" t="s">
        <v>8040</v>
      </c>
      <c r="U96" s="37" t="s">
        <v>8041</v>
      </c>
      <c r="V96" s="37" t="s">
        <v>6461</v>
      </c>
      <c r="W96" s="37" t="s">
        <v>8042</v>
      </c>
      <c r="X96" s="37" t="s">
        <v>8043</v>
      </c>
      <c r="Y96" s="37" t="s">
        <v>8044</v>
      </c>
      <c r="Z96" s="37" t="s">
        <v>6461</v>
      </c>
      <c r="AA96" s="141" t="s">
        <v>6440</v>
      </c>
      <c r="AB96" s="37" t="s">
        <v>9740</v>
      </c>
      <c r="AC96" s="37" t="s">
        <v>9740</v>
      </c>
      <c r="AD96" s="37" t="s">
        <v>8045</v>
      </c>
      <c r="AE96" s="37" t="s">
        <v>8046</v>
      </c>
    </row>
    <row r="97" spans="1:33" ht="224.4" hidden="1" x14ac:dyDescent="0.3">
      <c r="A97" s="37">
        <v>96</v>
      </c>
      <c r="B97" s="37" t="s">
        <v>5889</v>
      </c>
      <c r="C97" s="37">
        <v>2025</v>
      </c>
      <c r="D97" s="37" t="s">
        <v>660</v>
      </c>
      <c r="E97" s="37" t="s">
        <v>8047</v>
      </c>
      <c r="F97" s="37" t="s">
        <v>8048</v>
      </c>
      <c r="G97" s="37" t="s">
        <v>8049</v>
      </c>
      <c r="H97" s="37" t="s">
        <v>8050</v>
      </c>
      <c r="I97" s="37" t="s">
        <v>8051</v>
      </c>
      <c r="J97" s="37" t="s">
        <v>8052</v>
      </c>
      <c r="K97" s="37" t="s">
        <v>8053</v>
      </c>
      <c r="L97" s="37" t="s">
        <v>8054</v>
      </c>
      <c r="M97" s="37" t="s">
        <v>8055</v>
      </c>
      <c r="N97" s="37" t="s">
        <v>8056</v>
      </c>
      <c r="O97" s="37" t="s">
        <v>8057</v>
      </c>
      <c r="P97" s="37" t="s">
        <v>6455</v>
      </c>
      <c r="Q97" s="37" t="s">
        <v>8058</v>
      </c>
      <c r="R97" s="37" t="s">
        <v>8059</v>
      </c>
      <c r="S97" s="37" t="s">
        <v>8060</v>
      </c>
      <c r="T97" s="37" t="s">
        <v>8061</v>
      </c>
      <c r="U97" s="37" t="s">
        <v>8062</v>
      </c>
      <c r="V97" s="37" t="s">
        <v>8063</v>
      </c>
      <c r="W97" s="37" t="s">
        <v>8064</v>
      </c>
      <c r="X97" s="37" t="s">
        <v>8065</v>
      </c>
      <c r="Y97" s="37" t="s">
        <v>8066</v>
      </c>
      <c r="Z97" s="37" t="s">
        <v>6461</v>
      </c>
      <c r="AA97" s="141" t="s">
        <v>6440</v>
      </c>
      <c r="AB97" s="37" t="s">
        <v>6443</v>
      </c>
      <c r="AC97" s="37" t="s">
        <v>1125</v>
      </c>
      <c r="AD97" s="37" t="s">
        <v>8067</v>
      </c>
      <c r="AE97" s="37" t="s">
        <v>8068</v>
      </c>
    </row>
    <row r="98" spans="1:33" ht="132.6" x14ac:dyDescent="0.3">
      <c r="A98" s="37">
        <v>97</v>
      </c>
      <c r="B98" s="37" t="s">
        <v>5894</v>
      </c>
      <c r="C98" s="37">
        <v>2025</v>
      </c>
      <c r="D98" s="37" t="s">
        <v>5895</v>
      </c>
      <c r="E98" s="37" t="s">
        <v>8069</v>
      </c>
      <c r="F98" s="37" t="s">
        <v>8070</v>
      </c>
      <c r="G98" s="37" t="s">
        <v>8071</v>
      </c>
      <c r="H98" s="37" t="s">
        <v>8072</v>
      </c>
      <c r="I98" s="37" t="s">
        <v>8073</v>
      </c>
      <c r="J98" s="37" t="s">
        <v>8074</v>
      </c>
      <c r="K98" s="37" t="s">
        <v>8075</v>
      </c>
      <c r="L98" s="37" t="s">
        <v>8076</v>
      </c>
      <c r="M98" s="37" t="s">
        <v>8077</v>
      </c>
      <c r="N98" s="37" t="s">
        <v>8078</v>
      </c>
      <c r="O98" s="37" t="s">
        <v>8079</v>
      </c>
      <c r="P98" s="37" t="s">
        <v>6455</v>
      </c>
      <c r="Q98" s="37" t="s">
        <v>8080</v>
      </c>
      <c r="R98" s="37" t="s">
        <v>8081</v>
      </c>
      <c r="S98" s="37" t="s">
        <v>8082</v>
      </c>
      <c r="T98" s="37" t="s">
        <v>8083</v>
      </c>
      <c r="U98" s="37" t="s">
        <v>8084</v>
      </c>
      <c r="V98" s="37" t="s">
        <v>6461</v>
      </c>
      <c r="W98" s="37" t="s">
        <v>8085</v>
      </c>
      <c r="X98" s="37" t="s">
        <v>8086</v>
      </c>
      <c r="Y98" s="37" t="s">
        <v>8087</v>
      </c>
      <c r="Z98" s="37" t="s">
        <v>6461</v>
      </c>
      <c r="AA98" s="141" t="s">
        <v>6426</v>
      </c>
      <c r="AB98" s="37" t="s">
        <v>6426</v>
      </c>
      <c r="AC98" s="37" t="s">
        <v>6426</v>
      </c>
      <c r="AD98" s="37" t="s">
        <v>8088</v>
      </c>
      <c r="AE98" s="37" t="s">
        <v>8089</v>
      </c>
      <c r="AG98" s="37" t="s">
        <v>10748</v>
      </c>
    </row>
    <row r="99" spans="1:33" ht="112.2" hidden="1" x14ac:dyDescent="0.3">
      <c r="A99" s="37">
        <v>98</v>
      </c>
      <c r="B99" s="37" t="s">
        <v>5900</v>
      </c>
      <c r="C99" s="37">
        <v>2025</v>
      </c>
      <c r="D99" s="37" t="s">
        <v>5901</v>
      </c>
      <c r="E99" s="37" t="s">
        <v>8090</v>
      </c>
      <c r="F99" s="37" t="s">
        <v>8091</v>
      </c>
      <c r="G99" s="37" t="s">
        <v>8092</v>
      </c>
      <c r="H99" s="37" t="s">
        <v>8093</v>
      </c>
      <c r="I99" s="37" t="s">
        <v>8094</v>
      </c>
      <c r="J99" s="37" t="s">
        <v>8095</v>
      </c>
      <c r="K99" s="37" t="s">
        <v>8096</v>
      </c>
      <c r="L99" s="37" t="s">
        <v>8097</v>
      </c>
      <c r="M99" s="37" t="s">
        <v>8098</v>
      </c>
      <c r="N99" s="37" t="s">
        <v>8099</v>
      </c>
      <c r="O99" s="37" t="s">
        <v>8100</v>
      </c>
      <c r="P99" s="37" t="s">
        <v>8101</v>
      </c>
      <c r="Q99" s="37" t="s">
        <v>8102</v>
      </c>
      <c r="R99" s="37" t="s">
        <v>8103</v>
      </c>
      <c r="S99" s="37" t="s">
        <v>8104</v>
      </c>
      <c r="T99" s="37" t="s">
        <v>8105</v>
      </c>
      <c r="U99" s="37" t="s">
        <v>6460</v>
      </c>
      <c r="V99" s="37" t="s">
        <v>6461</v>
      </c>
      <c r="W99" s="37" t="s">
        <v>8106</v>
      </c>
      <c r="X99" s="37" t="s">
        <v>8107</v>
      </c>
      <c r="Y99" s="37" t="s">
        <v>8108</v>
      </c>
      <c r="Z99" s="37" t="s">
        <v>6461</v>
      </c>
      <c r="AA99" s="141" t="s">
        <v>6440</v>
      </c>
      <c r="AB99" s="37" t="s">
        <v>6443</v>
      </c>
      <c r="AC99" s="37" t="s">
        <v>1125</v>
      </c>
      <c r="AD99" s="37" t="s">
        <v>8109</v>
      </c>
      <c r="AE99" s="37" t="s">
        <v>8110</v>
      </c>
    </row>
    <row r="100" spans="1:33" ht="255" x14ac:dyDescent="0.3">
      <c r="A100" s="37">
        <v>99</v>
      </c>
      <c r="B100" s="37" t="s">
        <v>5905</v>
      </c>
      <c r="C100" s="37">
        <v>2025</v>
      </c>
      <c r="D100" s="37" t="s">
        <v>570</v>
      </c>
      <c r="E100" s="37" t="s">
        <v>8111</v>
      </c>
      <c r="F100" s="37" t="s">
        <v>8112</v>
      </c>
      <c r="G100" s="37" t="s">
        <v>8113</v>
      </c>
      <c r="H100" s="37" t="s">
        <v>8114</v>
      </c>
      <c r="I100" s="37" t="s">
        <v>8115</v>
      </c>
      <c r="J100" s="37" t="s">
        <v>8116</v>
      </c>
      <c r="K100" s="37" t="s">
        <v>8117</v>
      </c>
      <c r="L100" s="37" t="s">
        <v>8118</v>
      </c>
      <c r="M100" s="37" t="s">
        <v>8119</v>
      </c>
      <c r="N100" s="37" t="s">
        <v>8120</v>
      </c>
      <c r="O100" s="37" t="s">
        <v>8121</v>
      </c>
      <c r="P100" s="37" t="s">
        <v>6455</v>
      </c>
      <c r="Q100" s="37" t="s">
        <v>8122</v>
      </c>
      <c r="R100" s="37" t="s">
        <v>8123</v>
      </c>
      <c r="S100" s="37" t="s">
        <v>8124</v>
      </c>
      <c r="T100" s="37" t="s">
        <v>8125</v>
      </c>
      <c r="U100" s="37" t="s">
        <v>8126</v>
      </c>
      <c r="V100" s="37" t="s">
        <v>8127</v>
      </c>
      <c r="W100" s="37" t="s">
        <v>8128</v>
      </c>
      <c r="X100" s="37" t="s">
        <v>8129</v>
      </c>
      <c r="Y100" s="37" t="s">
        <v>8130</v>
      </c>
      <c r="Z100" s="37" t="s">
        <v>6461</v>
      </c>
      <c r="AA100" s="141" t="s">
        <v>6426</v>
      </c>
      <c r="AB100" s="37" t="s">
        <v>6426</v>
      </c>
      <c r="AC100" s="37" t="s">
        <v>6426</v>
      </c>
      <c r="AD100" s="37" t="s">
        <v>8131</v>
      </c>
      <c r="AE100" s="37" t="s">
        <v>8132</v>
      </c>
    </row>
    <row r="101" spans="1:33" ht="183.6" x14ac:dyDescent="0.3">
      <c r="A101" s="37">
        <v>100</v>
      </c>
      <c r="B101" s="37" t="s">
        <v>5908</v>
      </c>
      <c r="C101" s="37">
        <v>2025</v>
      </c>
      <c r="D101" s="37" t="s">
        <v>558</v>
      </c>
      <c r="E101" s="37" t="s">
        <v>8133</v>
      </c>
      <c r="F101" s="37" t="s">
        <v>8134</v>
      </c>
      <c r="G101" s="37" t="s">
        <v>8135</v>
      </c>
      <c r="H101" s="37" t="s">
        <v>8136</v>
      </c>
      <c r="I101" s="37" t="s">
        <v>8137</v>
      </c>
      <c r="J101" s="37" t="s">
        <v>8138</v>
      </c>
      <c r="K101" s="37" t="s">
        <v>8139</v>
      </c>
      <c r="L101" s="37" t="s">
        <v>8140</v>
      </c>
      <c r="M101" s="139" t="s">
        <v>8141</v>
      </c>
      <c r="N101" s="37" t="s">
        <v>8142</v>
      </c>
      <c r="O101" s="37" t="s">
        <v>8143</v>
      </c>
      <c r="P101" s="37" t="s">
        <v>6455</v>
      </c>
      <c r="Q101" s="37" t="s">
        <v>8144</v>
      </c>
      <c r="R101" s="37" t="s">
        <v>8145</v>
      </c>
      <c r="S101" s="37" t="s">
        <v>8146</v>
      </c>
      <c r="T101" s="37" t="s">
        <v>8147</v>
      </c>
      <c r="U101" s="37" t="s">
        <v>8148</v>
      </c>
      <c r="V101" s="37" t="s">
        <v>8149</v>
      </c>
      <c r="W101" s="37" t="s">
        <v>8150</v>
      </c>
      <c r="X101" s="37" t="s">
        <v>8151</v>
      </c>
      <c r="Y101" s="37" t="s">
        <v>8152</v>
      </c>
      <c r="Z101" s="37" t="s">
        <v>8153</v>
      </c>
      <c r="AA101" s="141" t="s">
        <v>6426</v>
      </c>
      <c r="AB101" s="37" t="s">
        <v>6426</v>
      </c>
      <c r="AC101" s="37" t="s">
        <v>6426</v>
      </c>
      <c r="AD101" s="37" t="s">
        <v>8154</v>
      </c>
      <c r="AE101" s="37" t="s">
        <v>8155</v>
      </c>
    </row>
    <row r="102" spans="1:33" ht="122.4" hidden="1" x14ac:dyDescent="0.3">
      <c r="A102" s="37">
        <v>101</v>
      </c>
      <c r="B102" s="37" t="s">
        <v>5912</v>
      </c>
      <c r="C102" s="37">
        <v>2025</v>
      </c>
      <c r="D102" s="37" t="s">
        <v>202</v>
      </c>
      <c r="E102" s="37" t="s">
        <v>8156</v>
      </c>
      <c r="F102" s="37" t="s">
        <v>8157</v>
      </c>
      <c r="G102" s="37" t="s">
        <v>8158</v>
      </c>
      <c r="H102" s="37" t="s">
        <v>8159</v>
      </c>
      <c r="I102" s="37" t="s">
        <v>8160</v>
      </c>
      <c r="J102" s="37" t="s">
        <v>8161</v>
      </c>
      <c r="K102" s="37" t="s">
        <v>8162</v>
      </c>
      <c r="L102" s="37" t="s">
        <v>8163</v>
      </c>
      <c r="M102" s="37" t="s">
        <v>8164</v>
      </c>
      <c r="N102" s="37" t="s">
        <v>8165</v>
      </c>
      <c r="O102" s="37" t="s">
        <v>8166</v>
      </c>
      <c r="P102" s="37" t="s">
        <v>6455</v>
      </c>
      <c r="Q102" s="37" t="s">
        <v>8167</v>
      </c>
      <c r="R102" s="37" t="s">
        <v>8168</v>
      </c>
      <c r="S102" s="37" t="s">
        <v>8169</v>
      </c>
      <c r="T102" s="37" t="s">
        <v>8170</v>
      </c>
      <c r="U102" s="37" t="s">
        <v>8171</v>
      </c>
      <c r="V102" s="37" t="s">
        <v>8172</v>
      </c>
      <c r="W102" s="37" t="s">
        <v>8173</v>
      </c>
      <c r="X102" s="37" t="s">
        <v>8174</v>
      </c>
      <c r="Y102" s="37" t="s">
        <v>8175</v>
      </c>
      <c r="Z102" s="37" t="s">
        <v>8176</v>
      </c>
      <c r="AA102" s="141" t="s">
        <v>6440</v>
      </c>
      <c r="AB102" s="37" t="s">
        <v>6443</v>
      </c>
      <c r="AC102" s="37" t="s">
        <v>1125</v>
      </c>
      <c r="AD102" s="37" t="s">
        <v>8177</v>
      </c>
      <c r="AE102" s="37" t="s">
        <v>8178</v>
      </c>
    </row>
    <row r="103" spans="1:33" ht="122.4" x14ac:dyDescent="0.3">
      <c r="A103" s="37">
        <v>102</v>
      </c>
      <c r="B103" s="37" t="s">
        <v>5916</v>
      </c>
      <c r="C103" s="37">
        <v>2025</v>
      </c>
      <c r="D103" s="37" t="s">
        <v>271</v>
      </c>
      <c r="E103" s="37" t="s">
        <v>8179</v>
      </c>
      <c r="F103" s="37" t="s">
        <v>8180</v>
      </c>
      <c r="G103" s="37" t="s">
        <v>8181</v>
      </c>
      <c r="H103" s="37" t="s">
        <v>8182</v>
      </c>
      <c r="I103" s="37" t="s">
        <v>8183</v>
      </c>
      <c r="J103" s="37" t="s">
        <v>8184</v>
      </c>
      <c r="K103" s="37" t="s">
        <v>8185</v>
      </c>
      <c r="L103" s="37" t="s">
        <v>8186</v>
      </c>
      <c r="M103" s="37" t="s">
        <v>8187</v>
      </c>
      <c r="N103" s="37" t="s">
        <v>8188</v>
      </c>
      <c r="O103" s="37" t="s">
        <v>8189</v>
      </c>
      <c r="P103" s="37" t="s">
        <v>6455</v>
      </c>
      <c r="Q103" s="37" t="s">
        <v>8190</v>
      </c>
      <c r="R103" s="37" t="s">
        <v>8191</v>
      </c>
      <c r="S103" s="37" t="s">
        <v>8192</v>
      </c>
      <c r="T103" s="37" t="s">
        <v>8193</v>
      </c>
      <c r="U103" s="37" t="s">
        <v>8194</v>
      </c>
      <c r="V103" s="37" t="s">
        <v>8195</v>
      </c>
      <c r="W103" s="37" t="s">
        <v>8196</v>
      </c>
      <c r="X103" s="37" t="s">
        <v>8197</v>
      </c>
      <c r="Y103" s="37" t="s">
        <v>8198</v>
      </c>
      <c r="Z103" s="37" t="s">
        <v>8199</v>
      </c>
      <c r="AA103" s="141" t="s">
        <v>6426</v>
      </c>
      <c r="AB103" s="37" t="s">
        <v>6426</v>
      </c>
      <c r="AC103" s="37" t="s">
        <v>6426</v>
      </c>
      <c r="AD103" s="37" t="s">
        <v>8200</v>
      </c>
      <c r="AE103" s="37" t="s">
        <v>8201</v>
      </c>
    </row>
    <row r="104" spans="1:33" ht="122.4" x14ac:dyDescent="0.3">
      <c r="A104" s="37">
        <v>103</v>
      </c>
      <c r="B104" s="37" t="s">
        <v>5917</v>
      </c>
      <c r="C104" s="37">
        <v>2025</v>
      </c>
      <c r="D104" s="37" t="s">
        <v>487</v>
      </c>
      <c r="E104" s="37" t="s">
        <v>8202</v>
      </c>
      <c r="F104" s="37" t="s">
        <v>8203</v>
      </c>
      <c r="G104" s="37" t="s">
        <v>8204</v>
      </c>
      <c r="H104" s="37" t="s">
        <v>8205</v>
      </c>
      <c r="I104" s="37" t="s">
        <v>8206</v>
      </c>
      <c r="J104" s="37" t="s">
        <v>8207</v>
      </c>
      <c r="K104" s="37" t="s">
        <v>8208</v>
      </c>
      <c r="L104" s="37" t="s">
        <v>8209</v>
      </c>
      <c r="M104" s="139" t="s">
        <v>8210</v>
      </c>
      <c r="N104" s="37" t="s">
        <v>8211</v>
      </c>
      <c r="O104" s="37" t="s">
        <v>8212</v>
      </c>
      <c r="P104" s="37" t="s">
        <v>6455</v>
      </c>
      <c r="Q104" s="37" t="s">
        <v>8213</v>
      </c>
      <c r="R104" s="37" t="s">
        <v>8214</v>
      </c>
      <c r="S104" s="37" t="s">
        <v>8215</v>
      </c>
      <c r="T104" s="37" t="s">
        <v>8193</v>
      </c>
      <c r="U104" s="37" t="s">
        <v>8216</v>
      </c>
      <c r="V104" s="37" t="s">
        <v>8217</v>
      </c>
      <c r="W104" s="37" t="s">
        <v>8218</v>
      </c>
      <c r="X104" s="37" t="s">
        <v>8219</v>
      </c>
      <c r="Y104" s="37" t="s">
        <v>8220</v>
      </c>
      <c r="Z104" s="37" t="s">
        <v>8221</v>
      </c>
      <c r="AA104" s="141" t="s">
        <v>6426</v>
      </c>
      <c r="AB104" s="37" t="s">
        <v>6426</v>
      </c>
      <c r="AC104" s="37" t="s">
        <v>6426</v>
      </c>
      <c r="AD104" s="37" t="s">
        <v>8222</v>
      </c>
      <c r="AE104" s="37" t="s">
        <v>8223</v>
      </c>
    </row>
    <row r="105" spans="1:33" ht="102" x14ac:dyDescent="0.3">
      <c r="A105" s="37">
        <v>104</v>
      </c>
      <c r="B105" s="37" t="s">
        <v>5917</v>
      </c>
      <c r="C105" s="37">
        <v>2025</v>
      </c>
      <c r="D105" s="37" t="s">
        <v>6394</v>
      </c>
      <c r="E105" s="37" t="s">
        <v>8915</v>
      </c>
      <c r="F105" s="37" t="s">
        <v>8916</v>
      </c>
      <c r="G105" s="37" t="s">
        <v>6794</v>
      </c>
      <c r="H105" s="37" t="s">
        <v>6794</v>
      </c>
      <c r="I105" s="37" t="s">
        <v>6794</v>
      </c>
      <c r="J105" s="37" t="s">
        <v>8917</v>
      </c>
      <c r="K105" s="37" t="s">
        <v>8918</v>
      </c>
      <c r="L105" s="37" t="s">
        <v>8919</v>
      </c>
      <c r="M105" s="139" t="s">
        <v>8920</v>
      </c>
      <c r="N105" s="37" t="s">
        <v>8921</v>
      </c>
      <c r="O105" s="37" t="s">
        <v>6794</v>
      </c>
      <c r="P105" s="37" t="s">
        <v>8922</v>
      </c>
      <c r="Q105" s="37" t="s">
        <v>8923</v>
      </c>
      <c r="R105" s="37" t="s">
        <v>8924</v>
      </c>
      <c r="S105" s="37" t="s">
        <v>8925</v>
      </c>
      <c r="T105" s="37" t="s">
        <v>8926</v>
      </c>
      <c r="U105" s="37" t="s">
        <v>6794</v>
      </c>
      <c r="V105" s="37" t="s">
        <v>8927</v>
      </c>
      <c r="W105" s="37" t="s">
        <v>8928</v>
      </c>
      <c r="X105" s="37" t="s">
        <v>8929</v>
      </c>
      <c r="Y105" s="37" t="s">
        <v>8930</v>
      </c>
      <c r="Z105" s="37" t="s">
        <v>6461</v>
      </c>
      <c r="AA105" s="141" t="s">
        <v>6426</v>
      </c>
      <c r="AB105" s="37" t="s">
        <v>6426</v>
      </c>
      <c r="AC105" s="37" t="s">
        <v>6426</v>
      </c>
      <c r="AD105" s="37" t="s">
        <v>8931</v>
      </c>
      <c r="AE105" s="37" t="s">
        <v>8932</v>
      </c>
    </row>
    <row r="106" spans="1:33" ht="81.599999999999994" x14ac:dyDescent="0.3">
      <c r="A106" s="37">
        <v>105</v>
      </c>
      <c r="B106" s="37" t="s">
        <v>5918</v>
      </c>
      <c r="C106" s="37">
        <v>2025</v>
      </c>
      <c r="D106" s="37" t="s">
        <v>603</v>
      </c>
      <c r="E106" s="37" t="s">
        <v>8224</v>
      </c>
      <c r="F106" s="37" t="s">
        <v>8225</v>
      </c>
      <c r="G106" s="37" t="s">
        <v>8226</v>
      </c>
      <c r="H106" s="37" t="s">
        <v>8227</v>
      </c>
      <c r="I106" s="37" t="s">
        <v>8228</v>
      </c>
      <c r="J106" s="37" t="s">
        <v>8229</v>
      </c>
      <c r="K106" s="37" t="s">
        <v>8230</v>
      </c>
      <c r="L106" s="37" t="s">
        <v>8231</v>
      </c>
      <c r="M106" s="37" t="s">
        <v>8232</v>
      </c>
      <c r="N106" s="37" t="s">
        <v>8233</v>
      </c>
      <c r="O106" s="37" t="s">
        <v>8234</v>
      </c>
      <c r="P106" s="37" t="s">
        <v>8235</v>
      </c>
      <c r="Q106" s="37" t="s">
        <v>8236</v>
      </c>
      <c r="R106" s="37" t="s">
        <v>8237</v>
      </c>
      <c r="S106" s="37" t="s">
        <v>8238</v>
      </c>
      <c r="T106" s="37" t="s">
        <v>8239</v>
      </c>
      <c r="U106" s="37" t="s">
        <v>8240</v>
      </c>
      <c r="V106" s="37" t="s">
        <v>8241</v>
      </c>
      <c r="W106" s="37" t="s">
        <v>8242</v>
      </c>
      <c r="X106" s="37" t="s">
        <v>8243</v>
      </c>
      <c r="Y106" s="37" t="s">
        <v>8244</v>
      </c>
      <c r="Z106" s="37" t="s">
        <v>8245</v>
      </c>
      <c r="AA106" s="141" t="s">
        <v>6426</v>
      </c>
      <c r="AB106" s="37" t="s">
        <v>6426</v>
      </c>
      <c r="AC106" s="37" t="s">
        <v>6426</v>
      </c>
      <c r="AD106" s="37" t="s">
        <v>8246</v>
      </c>
      <c r="AE106" s="37" t="s">
        <v>8247</v>
      </c>
    </row>
    <row r="107" spans="1:33" ht="71.400000000000006" x14ac:dyDescent="0.3">
      <c r="A107" s="37">
        <v>106</v>
      </c>
      <c r="B107" s="37" t="s">
        <v>5920</v>
      </c>
      <c r="C107" s="37">
        <v>2025</v>
      </c>
      <c r="D107" s="37" t="s">
        <v>5921</v>
      </c>
      <c r="E107" s="37" t="s">
        <v>8933</v>
      </c>
      <c r="F107" s="37" t="s">
        <v>8934</v>
      </c>
      <c r="G107" s="37" t="s">
        <v>6794</v>
      </c>
      <c r="H107" s="37" t="s">
        <v>6794</v>
      </c>
      <c r="I107" s="37" t="s">
        <v>6794</v>
      </c>
      <c r="J107" s="37" t="s">
        <v>8935</v>
      </c>
      <c r="K107" s="37" t="s">
        <v>8936</v>
      </c>
      <c r="L107" s="37" t="s">
        <v>8937</v>
      </c>
      <c r="M107" s="139" t="s">
        <v>8938</v>
      </c>
      <c r="N107" s="37" t="s">
        <v>7008</v>
      </c>
      <c r="O107" s="37" t="s">
        <v>8939</v>
      </c>
      <c r="P107" s="37" t="s">
        <v>6645</v>
      </c>
      <c r="Q107" s="37" t="s">
        <v>8940</v>
      </c>
      <c r="R107" s="37" t="s">
        <v>8941</v>
      </c>
      <c r="S107" s="37" t="s">
        <v>8942</v>
      </c>
      <c r="T107" s="37" t="s">
        <v>8943</v>
      </c>
      <c r="U107" s="37" t="s">
        <v>6794</v>
      </c>
      <c r="V107" s="37" t="s">
        <v>8944</v>
      </c>
      <c r="W107" s="37" t="s">
        <v>8945</v>
      </c>
      <c r="X107" s="37" t="s">
        <v>8946</v>
      </c>
      <c r="Y107" s="37" t="s">
        <v>8947</v>
      </c>
      <c r="Z107" s="37" t="s">
        <v>6461</v>
      </c>
      <c r="AA107" s="141" t="s">
        <v>6426</v>
      </c>
      <c r="AB107" s="37" t="s">
        <v>6426</v>
      </c>
      <c r="AC107" s="37" t="s">
        <v>6426</v>
      </c>
      <c r="AD107" s="37" t="s">
        <v>8948</v>
      </c>
      <c r="AE107" s="37" t="s">
        <v>8949</v>
      </c>
    </row>
    <row r="108" spans="1:33" ht="112.2" hidden="1" x14ac:dyDescent="0.3">
      <c r="A108" s="37">
        <v>107</v>
      </c>
      <c r="B108" s="37" t="s">
        <v>5923</v>
      </c>
      <c r="C108" s="37">
        <v>2025</v>
      </c>
      <c r="D108" s="37" t="s">
        <v>771</v>
      </c>
      <c r="E108" s="37" t="s">
        <v>8950</v>
      </c>
      <c r="F108" s="37" t="s">
        <v>8951</v>
      </c>
      <c r="G108" s="37" t="s">
        <v>6794</v>
      </c>
      <c r="H108" s="37" t="s">
        <v>6794</v>
      </c>
      <c r="I108" s="37" t="s">
        <v>6794</v>
      </c>
      <c r="J108" s="37" t="s">
        <v>8952</v>
      </c>
      <c r="K108" s="37" t="s">
        <v>8953</v>
      </c>
      <c r="L108" s="37" t="s">
        <v>8954</v>
      </c>
      <c r="M108" s="37" t="s">
        <v>8955</v>
      </c>
      <c r="N108" s="37" t="s">
        <v>8956</v>
      </c>
      <c r="O108" s="37" t="s">
        <v>8957</v>
      </c>
      <c r="P108" s="37" t="s">
        <v>8958</v>
      </c>
      <c r="Q108" s="37" t="s">
        <v>8959</v>
      </c>
      <c r="R108" s="37" t="s">
        <v>8960</v>
      </c>
      <c r="S108" s="37" t="s">
        <v>8961</v>
      </c>
      <c r="T108" s="37" t="s">
        <v>6688</v>
      </c>
      <c r="U108" s="37" t="s">
        <v>6460</v>
      </c>
      <c r="V108" s="37" t="s">
        <v>8962</v>
      </c>
      <c r="W108" s="37" t="s">
        <v>8963</v>
      </c>
      <c r="X108" s="37" t="s">
        <v>8964</v>
      </c>
      <c r="Y108" s="37" t="s">
        <v>8965</v>
      </c>
      <c r="Z108" s="37" t="s">
        <v>6461</v>
      </c>
      <c r="AA108" s="141" t="s">
        <v>6440</v>
      </c>
      <c r="AB108" s="37" t="s">
        <v>6443</v>
      </c>
      <c r="AC108" s="37" t="s">
        <v>1125</v>
      </c>
      <c r="AD108" s="37" t="s">
        <v>8966</v>
      </c>
      <c r="AE108" s="37" t="s">
        <v>8967</v>
      </c>
    </row>
    <row r="109" spans="1:33" ht="102" x14ac:dyDescent="0.3">
      <c r="A109" s="37">
        <v>108</v>
      </c>
      <c r="B109" s="37" t="s">
        <v>5929</v>
      </c>
      <c r="C109" s="37">
        <v>2025</v>
      </c>
      <c r="D109" s="37" t="s">
        <v>139</v>
      </c>
      <c r="E109" s="37" t="s">
        <v>8248</v>
      </c>
      <c r="F109" s="37" t="s">
        <v>8249</v>
      </c>
      <c r="G109" s="37" t="s">
        <v>8250</v>
      </c>
      <c r="H109" s="37" t="s">
        <v>8251</v>
      </c>
      <c r="I109" s="37" t="s">
        <v>8252</v>
      </c>
      <c r="J109" s="37" t="s">
        <v>8253</v>
      </c>
      <c r="K109" s="37" t="s">
        <v>8254</v>
      </c>
      <c r="L109" s="37" t="s">
        <v>8255</v>
      </c>
      <c r="M109" s="37" t="s">
        <v>8256</v>
      </c>
      <c r="N109" s="37" t="s">
        <v>8257</v>
      </c>
      <c r="O109" s="37" t="s">
        <v>8258</v>
      </c>
      <c r="P109" s="37" t="s">
        <v>6455</v>
      </c>
      <c r="Q109" s="37" t="s">
        <v>8259</v>
      </c>
      <c r="R109" s="37" t="s">
        <v>8260</v>
      </c>
      <c r="S109" s="37" t="s">
        <v>8261</v>
      </c>
      <c r="T109" s="37" t="s">
        <v>8262</v>
      </c>
      <c r="U109" s="37" t="s">
        <v>8263</v>
      </c>
      <c r="V109" s="37" t="s">
        <v>8264</v>
      </c>
      <c r="W109" s="37" t="s">
        <v>8265</v>
      </c>
      <c r="X109" s="37" t="s">
        <v>8266</v>
      </c>
      <c r="Y109" s="37" t="s">
        <v>8267</v>
      </c>
      <c r="Z109" s="37" t="s">
        <v>8268</v>
      </c>
      <c r="AA109" s="141" t="s">
        <v>6426</v>
      </c>
      <c r="AB109" s="37" t="s">
        <v>6426</v>
      </c>
      <c r="AC109" s="37" t="s">
        <v>6426</v>
      </c>
      <c r="AD109" s="37" t="s">
        <v>8269</v>
      </c>
      <c r="AE109" s="37" t="s">
        <v>8270</v>
      </c>
    </row>
    <row r="110" spans="1:33" ht="112.2" x14ac:dyDescent="0.3">
      <c r="A110" s="37">
        <v>109</v>
      </c>
      <c r="B110" s="37" t="s">
        <v>5930</v>
      </c>
      <c r="C110" s="37">
        <v>2025</v>
      </c>
      <c r="D110" s="37" t="s">
        <v>226</v>
      </c>
      <c r="E110" s="37" t="s">
        <v>8271</v>
      </c>
      <c r="F110" s="37" t="s">
        <v>8272</v>
      </c>
      <c r="G110" s="37" t="s">
        <v>8273</v>
      </c>
      <c r="H110" s="37" t="s">
        <v>8274</v>
      </c>
      <c r="I110" s="37" t="s">
        <v>8275</v>
      </c>
      <c r="J110" s="37" t="s">
        <v>8276</v>
      </c>
      <c r="K110" s="37" t="s">
        <v>8277</v>
      </c>
      <c r="L110" s="37" t="s">
        <v>8278</v>
      </c>
      <c r="M110" s="37" t="s">
        <v>8279</v>
      </c>
      <c r="N110" s="37" t="s">
        <v>8280</v>
      </c>
      <c r="O110" s="37" t="s">
        <v>6762</v>
      </c>
      <c r="P110" s="37" t="s">
        <v>6455</v>
      </c>
      <c r="Q110" s="37" t="s">
        <v>8281</v>
      </c>
      <c r="R110" s="37" t="s">
        <v>8282</v>
      </c>
      <c r="S110" s="37" t="s">
        <v>8283</v>
      </c>
      <c r="T110" s="37" t="s">
        <v>8284</v>
      </c>
      <c r="U110" s="37" t="s">
        <v>8285</v>
      </c>
      <c r="V110" s="37" t="s">
        <v>1170</v>
      </c>
      <c r="W110" s="37" t="s">
        <v>8286</v>
      </c>
      <c r="X110" s="37" t="s">
        <v>8287</v>
      </c>
      <c r="Y110" s="37" t="s">
        <v>8288</v>
      </c>
      <c r="Z110" s="37" t="s">
        <v>8245</v>
      </c>
      <c r="AA110" s="141" t="s">
        <v>6426</v>
      </c>
      <c r="AB110" s="37" t="s">
        <v>6426</v>
      </c>
      <c r="AC110" s="37" t="s">
        <v>6426</v>
      </c>
      <c r="AD110" s="37" t="s">
        <v>8289</v>
      </c>
      <c r="AE110" s="37" t="s">
        <v>8290</v>
      </c>
    </row>
    <row r="111" spans="1:33" ht="112.2" x14ac:dyDescent="0.3">
      <c r="A111" s="37">
        <v>110</v>
      </c>
      <c r="B111" s="37" t="s">
        <v>5937</v>
      </c>
      <c r="C111" s="37">
        <v>2025</v>
      </c>
      <c r="D111" s="37" t="s">
        <v>382</v>
      </c>
      <c r="E111" s="37" t="s">
        <v>8968</v>
      </c>
      <c r="F111" s="37" t="s">
        <v>8969</v>
      </c>
      <c r="G111" s="37" t="s">
        <v>8970</v>
      </c>
      <c r="H111" s="37" t="s">
        <v>6794</v>
      </c>
      <c r="I111" s="37" t="s">
        <v>6794</v>
      </c>
      <c r="J111" s="37" t="s">
        <v>8971</v>
      </c>
      <c r="K111" s="37" t="s">
        <v>8972</v>
      </c>
      <c r="L111" s="37" t="s">
        <v>8973</v>
      </c>
      <c r="M111" s="37" t="s">
        <v>8974</v>
      </c>
      <c r="N111" s="37" t="s">
        <v>8975</v>
      </c>
      <c r="O111" s="37" t="s">
        <v>8976</v>
      </c>
      <c r="P111" s="37" t="s">
        <v>6645</v>
      </c>
      <c r="Q111" s="37" t="s">
        <v>8977</v>
      </c>
      <c r="R111" s="37" t="s">
        <v>8978</v>
      </c>
      <c r="S111" s="37" t="s">
        <v>8979</v>
      </c>
      <c r="T111" s="37" t="s">
        <v>8980</v>
      </c>
      <c r="U111" s="37" t="s">
        <v>8981</v>
      </c>
      <c r="V111" s="37" t="s">
        <v>8716</v>
      </c>
      <c r="W111" s="37" t="s">
        <v>8982</v>
      </c>
      <c r="X111" s="37" t="s">
        <v>8983</v>
      </c>
      <c r="Y111" s="37" t="s">
        <v>8984</v>
      </c>
      <c r="Z111" s="37" t="s">
        <v>6461</v>
      </c>
      <c r="AA111" s="141" t="s">
        <v>6426</v>
      </c>
      <c r="AB111" s="37" t="s">
        <v>6426</v>
      </c>
      <c r="AC111" s="37" t="s">
        <v>6426</v>
      </c>
      <c r="AD111" s="37" t="s">
        <v>8985</v>
      </c>
      <c r="AE111" s="37" t="s">
        <v>8986</v>
      </c>
    </row>
    <row r="112" spans="1:33" ht="61.2" hidden="1" x14ac:dyDescent="0.3">
      <c r="A112" s="37">
        <v>111</v>
      </c>
      <c r="B112" s="37" t="s">
        <v>5938</v>
      </c>
      <c r="C112" s="37">
        <v>2025</v>
      </c>
      <c r="D112" s="37" t="s">
        <v>5939</v>
      </c>
      <c r="E112" s="37" t="s">
        <v>8291</v>
      </c>
      <c r="F112" s="37" t="s">
        <v>8292</v>
      </c>
      <c r="G112" s="37" t="s">
        <v>8293</v>
      </c>
      <c r="H112" s="37">
        <v>63</v>
      </c>
      <c r="I112" s="37" t="s">
        <v>8294</v>
      </c>
      <c r="J112" s="37" t="s">
        <v>8295</v>
      </c>
      <c r="K112" s="37" t="s">
        <v>8296</v>
      </c>
      <c r="L112" s="37" t="s">
        <v>8297</v>
      </c>
      <c r="M112" s="37" t="s">
        <v>8298</v>
      </c>
      <c r="N112" s="37" t="s">
        <v>7083</v>
      </c>
      <c r="O112" s="37" t="s">
        <v>6454</v>
      </c>
      <c r="P112" s="37" t="s">
        <v>6455</v>
      </c>
      <c r="Q112" s="37" t="s">
        <v>8299</v>
      </c>
      <c r="R112" s="37" t="s">
        <v>8300</v>
      </c>
      <c r="S112" s="37" t="s">
        <v>8301</v>
      </c>
      <c r="T112" s="37" t="s">
        <v>6688</v>
      </c>
      <c r="U112" s="37" t="s">
        <v>7055</v>
      </c>
      <c r="V112" s="37" t="s">
        <v>8302</v>
      </c>
      <c r="W112" s="37" t="s">
        <v>8303</v>
      </c>
      <c r="X112" s="37" t="s">
        <v>8304</v>
      </c>
      <c r="Y112" s="37" t="s">
        <v>8305</v>
      </c>
      <c r="Z112" s="37" t="s">
        <v>6461</v>
      </c>
      <c r="AA112" s="141" t="s">
        <v>6440</v>
      </c>
      <c r="AB112" s="37" t="s">
        <v>6443</v>
      </c>
      <c r="AC112" s="37" t="s">
        <v>1125</v>
      </c>
      <c r="AD112" s="37" t="s">
        <v>8306</v>
      </c>
      <c r="AE112" s="37" t="s">
        <v>8307</v>
      </c>
    </row>
    <row r="113" spans="1:31" ht="81.599999999999994" hidden="1" x14ac:dyDescent="0.3">
      <c r="A113" s="37">
        <v>112</v>
      </c>
      <c r="B113" s="37" t="s">
        <v>5940</v>
      </c>
      <c r="C113" s="37">
        <v>2025</v>
      </c>
      <c r="D113" s="37" t="s">
        <v>466</v>
      </c>
      <c r="E113" s="37" t="s">
        <v>8308</v>
      </c>
      <c r="F113" s="37" t="s">
        <v>8309</v>
      </c>
      <c r="G113" s="37" t="s">
        <v>8310</v>
      </c>
      <c r="H113" s="37" t="s">
        <v>8311</v>
      </c>
      <c r="I113" s="37" t="s">
        <v>8312</v>
      </c>
      <c r="J113" s="37" t="s">
        <v>8313</v>
      </c>
      <c r="K113" s="37" t="s">
        <v>6990</v>
      </c>
      <c r="L113" s="37" t="s">
        <v>8314</v>
      </c>
      <c r="M113" s="37" t="s">
        <v>8315</v>
      </c>
      <c r="N113" s="37" t="s">
        <v>8316</v>
      </c>
      <c r="O113" s="37" t="s">
        <v>6762</v>
      </c>
      <c r="P113" s="37" t="s">
        <v>6455</v>
      </c>
      <c r="Q113" s="37" t="s">
        <v>8317</v>
      </c>
      <c r="R113" s="37" t="s">
        <v>8318</v>
      </c>
      <c r="S113" s="37" t="s">
        <v>8319</v>
      </c>
      <c r="T113" s="37" t="s">
        <v>8320</v>
      </c>
      <c r="U113" s="37" t="s">
        <v>6794</v>
      </c>
      <c r="V113" s="37" t="s">
        <v>6461</v>
      </c>
      <c r="W113" s="37" t="s">
        <v>8321</v>
      </c>
      <c r="X113" s="37" t="s">
        <v>8322</v>
      </c>
      <c r="Y113" s="37" t="s">
        <v>8323</v>
      </c>
      <c r="Z113" s="37" t="s">
        <v>6461</v>
      </c>
      <c r="AA113" s="141" t="s">
        <v>6440</v>
      </c>
      <c r="AB113" s="37" t="s">
        <v>9740</v>
      </c>
      <c r="AC113" s="37" t="s">
        <v>9740</v>
      </c>
      <c r="AD113" s="37" t="s">
        <v>8324</v>
      </c>
      <c r="AE113" s="37" t="s">
        <v>8325</v>
      </c>
    </row>
    <row r="114" spans="1:31" ht="132.6" x14ac:dyDescent="0.3">
      <c r="A114" s="37">
        <v>113</v>
      </c>
      <c r="B114" s="37" t="s">
        <v>5941</v>
      </c>
      <c r="C114" s="37">
        <v>2025</v>
      </c>
      <c r="D114" s="37" t="s">
        <v>672</v>
      </c>
      <c r="E114" s="37" t="s">
        <v>8326</v>
      </c>
      <c r="F114" s="37" t="s">
        <v>8327</v>
      </c>
      <c r="G114" s="37" t="s">
        <v>8328</v>
      </c>
      <c r="H114" s="37" t="s">
        <v>8329</v>
      </c>
      <c r="I114" s="37" t="s">
        <v>8330</v>
      </c>
      <c r="J114" s="37" t="s">
        <v>8331</v>
      </c>
      <c r="K114" s="37" t="s">
        <v>8332</v>
      </c>
      <c r="L114" s="37" t="s">
        <v>8333</v>
      </c>
      <c r="M114" s="37" t="s">
        <v>8334</v>
      </c>
      <c r="N114" s="37" t="s">
        <v>8335</v>
      </c>
      <c r="O114" s="37" t="s">
        <v>6762</v>
      </c>
      <c r="P114" s="37" t="s">
        <v>8336</v>
      </c>
      <c r="Q114" s="37" t="s">
        <v>8337</v>
      </c>
      <c r="R114" s="37" t="s">
        <v>8338</v>
      </c>
      <c r="S114" s="37" t="s">
        <v>8339</v>
      </c>
      <c r="T114" s="37" t="s">
        <v>8340</v>
      </c>
      <c r="U114" s="37" t="s">
        <v>8341</v>
      </c>
      <c r="V114" s="37" t="s">
        <v>6461</v>
      </c>
      <c r="W114" s="37" t="s">
        <v>8342</v>
      </c>
      <c r="X114" s="37" t="s">
        <v>8343</v>
      </c>
      <c r="Y114" s="37" t="s">
        <v>8344</v>
      </c>
      <c r="Z114" s="37" t="s">
        <v>6461</v>
      </c>
      <c r="AA114" s="141" t="s">
        <v>6426</v>
      </c>
      <c r="AB114" s="37" t="s">
        <v>6426</v>
      </c>
      <c r="AC114" s="37" t="s">
        <v>6426</v>
      </c>
      <c r="AD114" s="37" t="s">
        <v>8345</v>
      </c>
      <c r="AE114" s="37" t="s">
        <v>8346</v>
      </c>
    </row>
    <row r="115" spans="1:31" ht="142.80000000000001" hidden="1" x14ac:dyDescent="0.3">
      <c r="A115" s="37">
        <v>114</v>
      </c>
      <c r="B115" s="37" t="s">
        <v>5942</v>
      </c>
      <c r="C115" s="37">
        <v>2025</v>
      </c>
      <c r="D115" s="37" t="s">
        <v>478</v>
      </c>
      <c r="E115" s="37" t="s">
        <v>8347</v>
      </c>
      <c r="F115" s="37" t="s">
        <v>8348</v>
      </c>
      <c r="G115" s="37" t="s">
        <v>8349</v>
      </c>
      <c r="H115" s="37" t="s">
        <v>8350</v>
      </c>
      <c r="I115" s="37" t="s">
        <v>8351</v>
      </c>
      <c r="J115" s="37" t="s">
        <v>8352</v>
      </c>
      <c r="K115" s="37" t="s">
        <v>8353</v>
      </c>
      <c r="L115" s="37" t="s">
        <v>8354</v>
      </c>
      <c r="M115" s="37" t="s">
        <v>8355</v>
      </c>
      <c r="N115" s="37" t="s">
        <v>8356</v>
      </c>
      <c r="O115" s="37" t="s">
        <v>8357</v>
      </c>
      <c r="P115" s="37" t="s">
        <v>8358</v>
      </c>
      <c r="Q115" s="37" t="s">
        <v>8359</v>
      </c>
      <c r="R115" s="37" t="s">
        <v>8360</v>
      </c>
      <c r="S115" s="37" t="s">
        <v>8361</v>
      </c>
      <c r="T115" s="37" t="s">
        <v>8362</v>
      </c>
      <c r="U115" s="37" t="s">
        <v>8363</v>
      </c>
      <c r="V115" s="37" t="s">
        <v>6461</v>
      </c>
      <c r="W115" s="37" t="s">
        <v>8364</v>
      </c>
      <c r="X115" s="37" t="s">
        <v>8365</v>
      </c>
      <c r="Y115" s="37" t="s">
        <v>8366</v>
      </c>
      <c r="Z115" s="37" t="s">
        <v>6461</v>
      </c>
      <c r="AA115" s="141" t="s">
        <v>6440</v>
      </c>
      <c r="AB115" s="37" t="s">
        <v>6443</v>
      </c>
      <c r="AC115" s="37" t="s">
        <v>1125</v>
      </c>
      <c r="AD115" s="37" t="s">
        <v>8367</v>
      </c>
      <c r="AE115" s="37" t="s">
        <v>8368</v>
      </c>
    </row>
    <row r="116" spans="1:31" ht="183.6" x14ac:dyDescent="0.3">
      <c r="A116" s="37">
        <v>115</v>
      </c>
      <c r="B116" s="37" t="s">
        <v>5945</v>
      </c>
      <c r="C116" s="37">
        <v>2025</v>
      </c>
      <c r="D116" s="37" t="s">
        <v>319</v>
      </c>
      <c r="E116" s="37" t="s">
        <v>8369</v>
      </c>
      <c r="F116" s="37" t="s">
        <v>8370</v>
      </c>
      <c r="G116" s="37" t="s">
        <v>8371</v>
      </c>
      <c r="H116" s="37" t="s">
        <v>8372</v>
      </c>
      <c r="I116" s="37" t="s">
        <v>8373</v>
      </c>
      <c r="J116" s="37" t="s">
        <v>8374</v>
      </c>
      <c r="K116" s="37" t="s">
        <v>8375</v>
      </c>
      <c r="L116" s="37" t="s">
        <v>8376</v>
      </c>
      <c r="M116" s="37" t="s">
        <v>8377</v>
      </c>
      <c r="N116" s="37" t="s">
        <v>8378</v>
      </c>
      <c r="O116" s="37" t="s">
        <v>8379</v>
      </c>
      <c r="P116" s="37" t="s">
        <v>6455</v>
      </c>
      <c r="Q116" s="37" t="s">
        <v>8380</v>
      </c>
      <c r="R116" s="37" t="s">
        <v>8381</v>
      </c>
      <c r="S116" s="37" t="s">
        <v>8382</v>
      </c>
      <c r="T116" s="37" t="s">
        <v>8383</v>
      </c>
      <c r="U116" s="37" t="s">
        <v>8384</v>
      </c>
      <c r="V116" s="37" t="s">
        <v>6461</v>
      </c>
      <c r="W116" s="37" t="s">
        <v>8385</v>
      </c>
      <c r="X116" s="37" t="s">
        <v>8386</v>
      </c>
      <c r="Y116" s="37" t="s">
        <v>8387</v>
      </c>
      <c r="Z116" s="37" t="s">
        <v>6461</v>
      </c>
      <c r="AA116" s="141" t="s">
        <v>6426</v>
      </c>
      <c r="AB116" s="37" t="s">
        <v>6426</v>
      </c>
      <c r="AC116" s="37" t="s">
        <v>6426</v>
      </c>
      <c r="AD116" s="37" t="s">
        <v>8388</v>
      </c>
      <c r="AE116" s="37" t="s">
        <v>8389</v>
      </c>
    </row>
    <row r="117" spans="1:31" ht="142.80000000000001" x14ac:dyDescent="0.3">
      <c r="A117" s="37">
        <v>116</v>
      </c>
      <c r="B117" s="37" t="s">
        <v>5946</v>
      </c>
      <c r="C117" s="37">
        <v>2025</v>
      </c>
      <c r="D117" s="37" t="s">
        <v>666</v>
      </c>
      <c r="E117" s="37" t="s">
        <v>8390</v>
      </c>
      <c r="F117" s="37" t="s">
        <v>8391</v>
      </c>
      <c r="G117" s="37" t="s">
        <v>8392</v>
      </c>
      <c r="H117" s="37" t="s">
        <v>8393</v>
      </c>
      <c r="I117" s="37" t="s">
        <v>5271</v>
      </c>
      <c r="J117" s="37" t="s">
        <v>8394</v>
      </c>
      <c r="K117" s="37" t="s">
        <v>8395</v>
      </c>
      <c r="L117" s="37" t="s">
        <v>8396</v>
      </c>
      <c r="M117" s="37" t="s">
        <v>8397</v>
      </c>
      <c r="N117" s="37" t="s">
        <v>8398</v>
      </c>
      <c r="O117" s="37" t="s">
        <v>8399</v>
      </c>
      <c r="P117" s="37" t="s">
        <v>6455</v>
      </c>
      <c r="Q117" s="37" t="s">
        <v>8400</v>
      </c>
      <c r="R117" s="37" t="s">
        <v>8401</v>
      </c>
      <c r="S117" s="37" t="s">
        <v>8402</v>
      </c>
      <c r="T117" s="37" t="s">
        <v>8403</v>
      </c>
      <c r="U117" s="37" t="s">
        <v>8404</v>
      </c>
      <c r="V117" s="37" t="s">
        <v>6461</v>
      </c>
      <c r="W117" s="37" t="s">
        <v>8405</v>
      </c>
      <c r="X117" s="37" t="s">
        <v>8406</v>
      </c>
      <c r="Y117" s="37" t="s">
        <v>8407</v>
      </c>
      <c r="Z117" s="37" t="s">
        <v>8408</v>
      </c>
      <c r="AA117" s="141" t="s">
        <v>6426</v>
      </c>
      <c r="AB117" s="37" t="s">
        <v>6426</v>
      </c>
      <c r="AC117" s="37" t="s">
        <v>6426</v>
      </c>
      <c r="AD117" s="37" t="s">
        <v>8409</v>
      </c>
      <c r="AE117" s="37" t="s">
        <v>8410</v>
      </c>
    </row>
    <row r="118" spans="1:31" ht="122.4" hidden="1" x14ac:dyDescent="0.3">
      <c r="A118" s="37">
        <v>117</v>
      </c>
      <c r="B118" s="37" t="s">
        <v>5952</v>
      </c>
      <c r="C118" s="37">
        <v>2025</v>
      </c>
      <c r="D118" s="37" t="s">
        <v>579</v>
      </c>
      <c r="E118" s="37" t="s">
        <v>8411</v>
      </c>
      <c r="F118" s="37" t="s">
        <v>8412</v>
      </c>
      <c r="G118" s="37" t="s">
        <v>8413</v>
      </c>
      <c r="H118" s="37" t="s">
        <v>8414</v>
      </c>
      <c r="I118" s="37" t="s">
        <v>5271</v>
      </c>
      <c r="J118" s="37" t="s">
        <v>8415</v>
      </c>
      <c r="K118" s="37" t="s">
        <v>8416</v>
      </c>
      <c r="L118" s="37" t="s">
        <v>8417</v>
      </c>
      <c r="M118" s="37" t="s">
        <v>8418</v>
      </c>
      <c r="N118" s="37" t="s">
        <v>8419</v>
      </c>
      <c r="O118" s="37" t="s">
        <v>8420</v>
      </c>
      <c r="P118" s="37" t="s">
        <v>6455</v>
      </c>
      <c r="Q118" s="37" t="s">
        <v>8421</v>
      </c>
      <c r="R118" s="37" t="s">
        <v>8422</v>
      </c>
      <c r="S118" s="37" t="s">
        <v>8423</v>
      </c>
      <c r="T118" s="37" t="s">
        <v>8424</v>
      </c>
      <c r="U118" s="37" t="s">
        <v>8425</v>
      </c>
      <c r="V118" s="37" t="s">
        <v>6461</v>
      </c>
      <c r="W118" s="37" t="s">
        <v>8426</v>
      </c>
      <c r="X118" s="37" t="s">
        <v>8427</v>
      </c>
      <c r="Y118" s="37" t="s">
        <v>8428</v>
      </c>
      <c r="Z118" s="37" t="s">
        <v>8429</v>
      </c>
      <c r="AA118" s="141" t="s">
        <v>6440</v>
      </c>
      <c r="AB118" s="37" t="s">
        <v>6443</v>
      </c>
      <c r="AC118" s="37" t="s">
        <v>1125</v>
      </c>
      <c r="AD118" s="37" t="s">
        <v>8430</v>
      </c>
      <c r="AE118" s="37" t="s">
        <v>8431</v>
      </c>
    </row>
    <row r="119" spans="1:31" ht="183.6" x14ac:dyDescent="0.3">
      <c r="A119" s="37">
        <v>118</v>
      </c>
      <c r="B119" s="37" t="s">
        <v>5954</v>
      </c>
      <c r="C119" s="37">
        <v>2025</v>
      </c>
      <c r="D119" s="37" t="s">
        <v>145</v>
      </c>
      <c r="E119" s="37" t="s">
        <v>8432</v>
      </c>
      <c r="F119" s="37" t="s">
        <v>8433</v>
      </c>
      <c r="G119" s="37" t="s">
        <v>8434</v>
      </c>
      <c r="H119" s="37" t="s">
        <v>8435</v>
      </c>
      <c r="I119" s="37" t="s">
        <v>8436</v>
      </c>
      <c r="J119" s="37" t="s">
        <v>8437</v>
      </c>
      <c r="K119" s="37" t="s">
        <v>8438</v>
      </c>
      <c r="L119" s="37" t="s">
        <v>8439</v>
      </c>
      <c r="M119" s="139" t="s">
        <v>8440</v>
      </c>
      <c r="N119" s="37" t="s">
        <v>8441</v>
      </c>
      <c r="O119" s="37" t="s">
        <v>8442</v>
      </c>
      <c r="P119" s="37" t="s">
        <v>6455</v>
      </c>
      <c r="Q119" s="37" t="s">
        <v>8443</v>
      </c>
      <c r="R119" s="37" t="s">
        <v>8444</v>
      </c>
      <c r="S119" s="37" t="s">
        <v>8445</v>
      </c>
      <c r="T119" s="37" t="s">
        <v>8446</v>
      </c>
      <c r="U119" s="37" t="s">
        <v>8447</v>
      </c>
      <c r="V119" s="37" t="s">
        <v>8448</v>
      </c>
      <c r="W119" s="37" t="s">
        <v>8449</v>
      </c>
      <c r="X119" s="37" t="s">
        <v>8450</v>
      </c>
      <c r="Y119" s="37" t="s">
        <v>8451</v>
      </c>
      <c r="Z119" s="37" t="s">
        <v>6461</v>
      </c>
      <c r="AA119" s="141" t="s">
        <v>6426</v>
      </c>
      <c r="AB119" s="37" t="s">
        <v>6426</v>
      </c>
      <c r="AC119" s="37" t="s">
        <v>6426</v>
      </c>
      <c r="AD119" s="37" t="s">
        <v>8452</v>
      </c>
      <c r="AE119" s="37" t="s">
        <v>8453</v>
      </c>
    </row>
    <row r="120" spans="1:31" ht="163.19999999999999" x14ac:dyDescent="0.3">
      <c r="A120" s="37">
        <v>119</v>
      </c>
      <c r="B120" s="37" t="s">
        <v>5959</v>
      </c>
      <c r="C120" s="37">
        <v>2025</v>
      </c>
      <c r="D120" s="37" t="s">
        <v>543</v>
      </c>
      <c r="E120" s="37" t="s">
        <v>8454</v>
      </c>
      <c r="F120" s="37" t="s">
        <v>8455</v>
      </c>
      <c r="G120" s="37" t="s">
        <v>8456</v>
      </c>
      <c r="H120" s="37" t="s">
        <v>8457</v>
      </c>
      <c r="I120" s="37" t="s">
        <v>8458</v>
      </c>
      <c r="J120" s="37" t="s">
        <v>8459</v>
      </c>
      <c r="K120" s="37" t="s">
        <v>8460</v>
      </c>
      <c r="L120" s="37" t="s">
        <v>8461</v>
      </c>
      <c r="M120" s="37" t="s">
        <v>8462</v>
      </c>
      <c r="N120" s="37" t="s">
        <v>8463</v>
      </c>
      <c r="O120" s="37" t="s">
        <v>8464</v>
      </c>
      <c r="P120" s="37" t="s">
        <v>6455</v>
      </c>
      <c r="Q120" s="37" t="s">
        <v>8465</v>
      </c>
      <c r="R120" s="37" t="s">
        <v>8466</v>
      </c>
      <c r="S120" s="37" t="s">
        <v>8467</v>
      </c>
      <c r="T120" s="37" t="s">
        <v>8468</v>
      </c>
      <c r="U120" s="37" t="s">
        <v>8469</v>
      </c>
      <c r="V120" s="37" t="s">
        <v>6461</v>
      </c>
      <c r="W120" s="37" t="s">
        <v>8470</v>
      </c>
      <c r="X120" s="37" t="s">
        <v>8471</v>
      </c>
      <c r="Y120" s="37" t="s">
        <v>8472</v>
      </c>
      <c r="Z120" s="37" t="s">
        <v>6461</v>
      </c>
      <c r="AA120" s="141" t="s">
        <v>6426</v>
      </c>
      <c r="AB120" s="37" t="s">
        <v>6426</v>
      </c>
      <c r="AC120" s="37" t="s">
        <v>6426</v>
      </c>
      <c r="AD120" s="37" t="s">
        <v>8473</v>
      </c>
      <c r="AE120" s="37" t="s">
        <v>8474</v>
      </c>
    </row>
    <row r="121" spans="1:31" ht="81.599999999999994" hidden="1" x14ac:dyDescent="0.3">
      <c r="A121" s="37">
        <v>120</v>
      </c>
      <c r="B121" s="37" t="s">
        <v>5961</v>
      </c>
      <c r="C121" s="37">
        <v>2025</v>
      </c>
      <c r="D121" s="37" t="s">
        <v>121</v>
      </c>
      <c r="E121" s="37" t="s">
        <v>8475</v>
      </c>
      <c r="F121" s="37" t="s">
        <v>8476</v>
      </c>
      <c r="G121" s="37" t="s">
        <v>8477</v>
      </c>
      <c r="H121" s="37" t="s">
        <v>8478</v>
      </c>
      <c r="I121" s="37" t="s">
        <v>6737</v>
      </c>
      <c r="J121" s="37" t="s">
        <v>8479</v>
      </c>
      <c r="K121" s="37" t="s">
        <v>8480</v>
      </c>
      <c r="L121" s="37" t="s">
        <v>8481</v>
      </c>
      <c r="M121" s="37" t="s">
        <v>8482</v>
      </c>
      <c r="N121" s="37" t="s">
        <v>8483</v>
      </c>
      <c r="O121" s="37" t="s">
        <v>8484</v>
      </c>
      <c r="P121" s="37" t="s">
        <v>6624</v>
      </c>
      <c r="Q121" s="37" t="s">
        <v>8485</v>
      </c>
      <c r="R121" s="37" t="s">
        <v>8486</v>
      </c>
      <c r="S121" s="37" t="s">
        <v>8487</v>
      </c>
      <c r="T121" s="37" t="s">
        <v>8488</v>
      </c>
      <c r="U121" s="37" t="s">
        <v>6460</v>
      </c>
      <c r="V121" s="37" t="s">
        <v>8489</v>
      </c>
      <c r="W121" s="37" t="s">
        <v>8490</v>
      </c>
      <c r="X121" s="37" t="s">
        <v>8491</v>
      </c>
      <c r="Y121" s="37" t="s">
        <v>8492</v>
      </c>
      <c r="Z121" s="37" t="s">
        <v>6461</v>
      </c>
      <c r="AA121" s="141" t="s">
        <v>6440</v>
      </c>
      <c r="AB121" s="37" t="s">
        <v>6443</v>
      </c>
      <c r="AC121" s="37" t="s">
        <v>1125</v>
      </c>
      <c r="AD121" s="37" t="s">
        <v>8493</v>
      </c>
      <c r="AE121" s="37" t="s">
        <v>8494</v>
      </c>
    </row>
    <row r="122" spans="1:31" ht="122.4" hidden="1" x14ac:dyDescent="0.3">
      <c r="A122" s="37">
        <v>121</v>
      </c>
      <c r="B122" s="37" t="s">
        <v>5964</v>
      </c>
      <c r="C122" s="37">
        <v>2025</v>
      </c>
      <c r="D122" s="37" t="s">
        <v>445</v>
      </c>
      <c r="E122" s="37" t="s">
        <v>8495</v>
      </c>
      <c r="F122" s="37" t="s">
        <v>8496</v>
      </c>
      <c r="G122" s="37" t="s">
        <v>8497</v>
      </c>
      <c r="H122" s="37" t="s">
        <v>8498</v>
      </c>
      <c r="I122" s="37" t="s">
        <v>6737</v>
      </c>
      <c r="J122" s="37" t="s">
        <v>8499</v>
      </c>
      <c r="K122" s="37" t="s">
        <v>8500</v>
      </c>
      <c r="L122" s="37" t="s">
        <v>8501</v>
      </c>
      <c r="M122" s="37" t="s">
        <v>8502</v>
      </c>
      <c r="N122" s="37" t="s">
        <v>8503</v>
      </c>
      <c r="O122" s="37" t="s">
        <v>8504</v>
      </c>
      <c r="P122" s="37" t="s">
        <v>8505</v>
      </c>
      <c r="Q122" s="37" t="s">
        <v>8506</v>
      </c>
      <c r="R122" s="37" t="s">
        <v>8507</v>
      </c>
      <c r="S122" s="37" t="s">
        <v>8508</v>
      </c>
      <c r="T122" s="37" t="s">
        <v>6460</v>
      </c>
      <c r="U122" s="37" t="s">
        <v>6460</v>
      </c>
      <c r="V122" s="37" t="s">
        <v>8509</v>
      </c>
      <c r="W122" s="37" t="s">
        <v>8510</v>
      </c>
      <c r="X122" s="37" t="s">
        <v>8511</v>
      </c>
      <c r="Y122" s="37" t="s">
        <v>8512</v>
      </c>
      <c r="Z122" s="37" t="s">
        <v>6461</v>
      </c>
      <c r="AA122" s="141" t="s">
        <v>6440</v>
      </c>
      <c r="AB122" s="37" t="s">
        <v>6443</v>
      </c>
      <c r="AC122" s="37" t="s">
        <v>1125</v>
      </c>
      <c r="AD122" s="37" t="s">
        <v>8513</v>
      </c>
      <c r="AE122" s="37" t="s">
        <v>8514</v>
      </c>
    </row>
    <row r="123" spans="1:31" ht="61.2" hidden="1" x14ac:dyDescent="0.3">
      <c r="A123" s="37">
        <v>122</v>
      </c>
      <c r="B123" s="37" t="s">
        <v>5967</v>
      </c>
      <c r="C123" s="37">
        <v>2025</v>
      </c>
      <c r="D123" s="37" t="s">
        <v>600</v>
      </c>
      <c r="E123" s="37" t="s">
        <v>8515</v>
      </c>
      <c r="F123" s="37" t="s">
        <v>8516</v>
      </c>
      <c r="G123" s="37">
        <v>43</v>
      </c>
      <c r="H123" s="37">
        <v>43</v>
      </c>
      <c r="I123" s="37" t="s">
        <v>8517</v>
      </c>
      <c r="J123" s="37" t="s">
        <v>8518</v>
      </c>
      <c r="K123" s="37" t="s">
        <v>8519</v>
      </c>
      <c r="L123" s="37" t="s">
        <v>8520</v>
      </c>
      <c r="M123" s="37" t="s">
        <v>8521</v>
      </c>
      <c r="N123" s="37" t="s">
        <v>8522</v>
      </c>
      <c r="O123" s="37" t="s">
        <v>8523</v>
      </c>
      <c r="P123" s="37" t="s">
        <v>8524</v>
      </c>
      <c r="Q123" s="37" t="s">
        <v>8525</v>
      </c>
      <c r="R123" s="37" t="s">
        <v>8526</v>
      </c>
      <c r="S123" s="37" t="s">
        <v>8527</v>
      </c>
      <c r="T123" s="37" t="s">
        <v>6688</v>
      </c>
      <c r="U123" s="37" t="s">
        <v>6460</v>
      </c>
      <c r="V123" s="37" t="s">
        <v>8528</v>
      </c>
      <c r="W123" s="37" t="s">
        <v>8529</v>
      </c>
      <c r="X123" s="37" t="s">
        <v>8530</v>
      </c>
      <c r="Y123" s="37" t="s">
        <v>8531</v>
      </c>
      <c r="Z123" s="37" t="s">
        <v>6461</v>
      </c>
      <c r="AA123" s="141" t="s">
        <v>6440</v>
      </c>
      <c r="AB123" s="37" t="s">
        <v>6443</v>
      </c>
      <c r="AC123" s="37" t="s">
        <v>1125</v>
      </c>
      <c r="AD123" s="37" t="s">
        <v>8532</v>
      </c>
      <c r="AE123" s="37" t="s">
        <v>8533</v>
      </c>
    </row>
    <row r="124" spans="1:31" ht="173.4" hidden="1" x14ac:dyDescent="0.3">
      <c r="A124" s="37">
        <v>123</v>
      </c>
      <c r="B124" s="37" t="s">
        <v>5974</v>
      </c>
      <c r="C124" s="37">
        <v>2025</v>
      </c>
      <c r="D124" s="37" t="s">
        <v>525</v>
      </c>
      <c r="E124" s="37" t="s">
        <v>8988</v>
      </c>
      <c r="F124" s="37" t="s">
        <v>8989</v>
      </c>
      <c r="G124" s="37" t="s">
        <v>6794</v>
      </c>
      <c r="H124" s="37" t="s">
        <v>6794</v>
      </c>
      <c r="I124" s="37" t="s">
        <v>6794</v>
      </c>
      <c r="J124" s="37" t="s">
        <v>8990</v>
      </c>
      <c r="K124" s="37" t="s">
        <v>8991</v>
      </c>
      <c r="L124" s="37" t="s">
        <v>8992</v>
      </c>
      <c r="M124" s="37" t="s">
        <v>8993</v>
      </c>
      <c r="N124" s="37" t="s">
        <v>8994</v>
      </c>
      <c r="O124" s="37" t="s">
        <v>8995</v>
      </c>
      <c r="P124" s="37" t="s">
        <v>6645</v>
      </c>
      <c r="Q124" s="37" t="s">
        <v>8996</v>
      </c>
      <c r="R124" s="37" t="s">
        <v>8997</v>
      </c>
      <c r="S124" s="37" t="s">
        <v>8987</v>
      </c>
      <c r="T124" s="37" t="s">
        <v>8998</v>
      </c>
      <c r="U124" s="37" t="s">
        <v>6794</v>
      </c>
      <c r="V124" s="37" t="s">
        <v>8999</v>
      </c>
      <c r="W124" s="37" t="s">
        <v>9000</v>
      </c>
      <c r="X124" s="37" t="s">
        <v>9001</v>
      </c>
      <c r="Y124" s="37" t="s">
        <v>9002</v>
      </c>
      <c r="Z124" s="37" t="s">
        <v>9167</v>
      </c>
      <c r="AA124" s="141" t="s">
        <v>6440</v>
      </c>
      <c r="AB124" s="37" t="s">
        <v>6443</v>
      </c>
      <c r="AC124" s="37" t="s">
        <v>1125</v>
      </c>
      <c r="AD124" s="37" t="s">
        <v>9003</v>
      </c>
      <c r="AE124" s="37" t="s">
        <v>9004</v>
      </c>
    </row>
    <row r="125" spans="1:31" ht="153" hidden="1" x14ac:dyDescent="0.3">
      <c r="A125" s="37">
        <v>124</v>
      </c>
      <c r="B125" s="37" t="s">
        <v>5977</v>
      </c>
      <c r="C125" s="37">
        <v>2025</v>
      </c>
      <c r="D125" s="37" t="s">
        <v>484</v>
      </c>
      <c r="E125" s="37" t="s">
        <v>8534</v>
      </c>
      <c r="F125" s="37" t="s">
        <v>8535</v>
      </c>
      <c r="G125" s="37">
        <v>40</v>
      </c>
      <c r="H125" s="37">
        <v>40</v>
      </c>
      <c r="I125" s="37" t="s">
        <v>8536</v>
      </c>
      <c r="J125" s="37" t="s">
        <v>8537</v>
      </c>
      <c r="K125" s="37" t="s">
        <v>8519</v>
      </c>
      <c r="L125" s="37" t="s">
        <v>8538</v>
      </c>
      <c r="M125" s="37" t="s">
        <v>8539</v>
      </c>
      <c r="N125" s="37" t="s">
        <v>8540</v>
      </c>
      <c r="O125" s="37" t="s">
        <v>8541</v>
      </c>
      <c r="P125" s="37" t="s">
        <v>7622</v>
      </c>
      <c r="Q125" s="37" t="s">
        <v>8542</v>
      </c>
      <c r="R125" s="37" t="s">
        <v>8543</v>
      </c>
      <c r="S125" s="37" t="s">
        <v>8544</v>
      </c>
      <c r="T125" s="37" t="s">
        <v>8545</v>
      </c>
      <c r="U125" s="37" t="s">
        <v>8546</v>
      </c>
      <c r="V125" s="37" t="s">
        <v>6688</v>
      </c>
      <c r="W125" s="37" t="s">
        <v>6460</v>
      </c>
      <c r="X125" s="37" t="s">
        <v>8547</v>
      </c>
      <c r="Y125" s="37" t="s">
        <v>8548</v>
      </c>
      <c r="Z125" s="37" t="s">
        <v>8549</v>
      </c>
      <c r="AA125" s="141" t="s">
        <v>6440</v>
      </c>
      <c r="AB125" s="37" t="s">
        <v>6443</v>
      </c>
      <c r="AC125" s="37" t="s">
        <v>1125</v>
      </c>
      <c r="AD125" s="37" t="s">
        <v>6461</v>
      </c>
      <c r="AE125" s="37" t="s">
        <v>8550</v>
      </c>
    </row>
    <row r="126" spans="1:31" ht="132.6" hidden="1" x14ac:dyDescent="0.3">
      <c r="A126" s="37">
        <v>125</v>
      </c>
      <c r="B126" s="37" t="s">
        <v>5979</v>
      </c>
      <c r="C126" s="37">
        <v>2025</v>
      </c>
      <c r="D126" s="37" t="s">
        <v>427</v>
      </c>
      <c r="E126" s="37" t="s">
        <v>8551</v>
      </c>
      <c r="F126" s="37" t="s">
        <v>8552</v>
      </c>
      <c r="G126" s="37" t="s">
        <v>8553</v>
      </c>
      <c r="H126" s="37" t="s">
        <v>8554</v>
      </c>
      <c r="I126" s="37" t="s">
        <v>8555</v>
      </c>
      <c r="J126" s="37" t="s">
        <v>8556</v>
      </c>
      <c r="K126" s="37" t="s">
        <v>8557</v>
      </c>
      <c r="L126" s="37" t="s">
        <v>8558</v>
      </c>
      <c r="M126" s="37" t="s">
        <v>8559</v>
      </c>
      <c r="N126" s="37" t="s">
        <v>8560</v>
      </c>
      <c r="O126" s="37" t="s">
        <v>8561</v>
      </c>
      <c r="P126" s="37" t="s">
        <v>8562</v>
      </c>
      <c r="Q126" s="37" t="s">
        <v>8563</v>
      </c>
      <c r="R126" s="37" t="s">
        <v>8564</v>
      </c>
      <c r="S126" s="37" t="s">
        <v>6688</v>
      </c>
      <c r="T126" s="37" t="s">
        <v>6460</v>
      </c>
      <c r="U126" s="37" t="s">
        <v>8565</v>
      </c>
      <c r="V126" s="37" t="s">
        <v>8566</v>
      </c>
      <c r="W126" s="37" t="s">
        <v>8567</v>
      </c>
      <c r="X126" s="37" t="s">
        <v>8568</v>
      </c>
      <c r="Y126" s="37" t="s">
        <v>8569</v>
      </c>
      <c r="Z126" s="37" t="s">
        <v>8570</v>
      </c>
      <c r="AA126" s="141" t="s">
        <v>6440</v>
      </c>
      <c r="AB126" s="37" t="s">
        <v>6443</v>
      </c>
      <c r="AC126" s="37" t="s">
        <v>1125</v>
      </c>
      <c r="AD126" s="37" t="s">
        <v>8571</v>
      </c>
    </row>
    <row r="127" spans="1:31" ht="214.2" x14ac:dyDescent="0.3">
      <c r="A127" s="37">
        <v>126</v>
      </c>
      <c r="B127" s="37" t="s">
        <v>5981</v>
      </c>
      <c r="C127" s="37">
        <v>2025</v>
      </c>
      <c r="D127" s="37" t="s">
        <v>346</v>
      </c>
      <c r="E127" s="37" t="s">
        <v>8572</v>
      </c>
      <c r="F127" s="37" t="s">
        <v>8573</v>
      </c>
      <c r="G127" s="37" t="s">
        <v>8574</v>
      </c>
      <c r="H127" s="37" t="s">
        <v>8575</v>
      </c>
      <c r="I127" s="37" t="s">
        <v>8576</v>
      </c>
      <c r="J127" s="37" t="s">
        <v>8577</v>
      </c>
      <c r="K127" s="37" t="s">
        <v>6470</v>
      </c>
      <c r="L127" s="37" t="s">
        <v>8578</v>
      </c>
      <c r="M127" s="37" t="s">
        <v>8579</v>
      </c>
      <c r="N127" s="37" t="s">
        <v>8580</v>
      </c>
      <c r="O127" s="37" t="s">
        <v>8581</v>
      </c>
      <c r="P127" s="37" t="s">
        <v>6455</v>
      </c>
      <c r="Q127" s="37" t="s">
        <v>8582</v>
      </c>
      <c r="R127" s="37" t="s">
        <v>8583</v>
      </c>
      <c r="S127" s="37" t="s">
        <v>8584</v>
      </c>
      <c r="T127" s="37" t="s">
        <v>8585</v>
      </c>
      <c r="U127" s="37" t="s">
        <v>8586</v>
      </c>
      <c r="V127" s="37" t="s">
        <v>6461</v>
      </c>
      <c r="W127" s="37" t="s">
        <v>8587</v>
      </c>
      <c r="X127" s="37" t="s">
        <v>8588</v>
      </c>
      <c r="Y127" s="37" t="s">
        <v>8589</v>
      </c>
      <c r="Z127" s="37" t="s">
        <v>6461</v>
      </c>
      <c r="AA127" s="141" t="s">
        <v>6426</v>
      </c>
      <c r="AB127" s="37" t="s">
        <v>6426</v>
      </c>
      <c r="AC127" s="37" t="s">
        <v>6426</v>
      </c>
      <c r="AD127" s="37" t="s">
        <v>8590</v>
      </c>
      <c r="AE127" s="37" t="s">
        <v>8591</v>
      </c>
    </row>
    <row r="128" spans="1:31" ht="102" hidden="1" x14ac:dyDescent="0.3">
      <c r="A128" s="37">
        <v>127</v>
      </c>
      <c r="B128" s="37" t="s">
        <v>5983</v>
      </c>
      <c r="C128" s="37">
        <v>2025</v>
      </c>
      <c r="D128" s="37" t="s">
        <v>663</v>
      </c>
      <c r="E128" s="37" t="s">
        <v>8592</v>
      </c>
      <c r="F128" s="37" t="s">
        <v>8593</v>
      </c>
      <c r="G128" s="37" t="s">
        <v>8594</v>
      </c>
      <c r="H128" s="37" t="s">
        <v>8595</v>
      </c>
      <c r="I128" s="37" t="s">
        <v>8596</v>
      </c>
      <c r="J128" s="37" t="s">
        <v>8597</v>
      </c>
      <c r="K128" s="37" t="s">
        <v>8598</v>
      </c>
      <c r="L128" s="37" t="s">
        <v>8599</v>
      </c>
      <c r="M128" s="37" t="s">
        <v>8600</v>
      </c>
      <c r="N128" s="37" t="s">
        <v>8601</v>
      </c>
      <c r="O128" s="37" t="s">
        <v>8602</v>
      </c>
      <c r="P128" s="37" t="s">
        <v>6455</v>
      </c>
      <c r="Q128" s="37" t="s">
        <v>8603</v>
      </c>
      <c r="R128" s="37" t="s">
        <v>8604</v>
      </c>
      <c r="S128" s="37" t="s">
        <v>8605</v>
      </c>
      <c r="T128" s="37" t="s">
        <v>6688</v>
      </c>
      <c r="U128" s="37" t="s">
        <v>6460</v>
      </c>
      <c r="V128" s="37" t="s">
        <v>7888</v>
      </c>
      <c r="W128" s="37" t="s">
        <v>8606</v>
      </c>
      <c r="X128" s="37" t="s">
        <v>8607</v>
      </c>
      <c r="Y128" s="37" t="s">
        <v>8608</v>
      </c>
      <c r="Z128" s="37" t="s">
        <v>6461</v>
      </c>
      <c r="AA128" s="141" t="s">
        <v>6440</v>
      </c>
      <c r="AB128" s="37" t="s">
        <v>6443</v>
      </c>
      <c r="AC128" s="37" t="s">
        <v>1125</v>
      </c>
      <c r="AD128" s="37" t="s">
        <v>8609</v>
      </c>
      <c r="AE128" s="37" t="s">
        <v>8610</v>
      </c>
    </row>
  </sheetData>
  <autoFilter ref="A1:AE128" xr:uid="{B704D6F6-CEAF-4CBC-9798-C71AA2F216C1}">
    <filterColumn colId="26">
      <filters>
        <filter val="yes"/>
      </filters>
    </filterColumn>
  </autoFilter>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BFD8E-0987-435F-99B7-141357E827BC}">
  <dimension ref="A1:Y312"/>
  <sheetViews>
    <sheetView zoomScale="60" zoomScaleNormal="60" workbookViewId="0">
      <pane ySplit="4" topLeftCell="A5" activePane="bottomLeft" state="frozen"/>
      <selection pane="bottomLeft" activeCell="Q294" sqref="Q294"/>
    </sheetView>
  </sheetViews>
  <sheetFormatPr defaultRowHeight="14.4" x14ac:dyDescent="0.3"/>
  <cols>
    <col min="1" max="1" width="10" customWidth="1"/>
    <col min="2" max="2" width="15.5546875" customWidth="1"/>
    <col min="3" max="3" width="6.6640625" customWidth="1"/>
    <col min="4" max="4" width="61.109375" customWidth="1"/>
    <col min="5" max="5" width="28.88671875" customWidth="1"/>
    <col min="6" max="6" width="18.88671875" customWidth="1"/>
    <col min="7" max="7" width="33.33203125" customWidth="1"/>
    <col min="8" max="8" width="10" customWidth="1"/>
    <col min="9" max="10" width="13.33203125" customWidth="1"/>
    <col min="11" max="11" width="33.33203125" customWidth="1"/>
    <col min="12" max="12" width="12.21875" customWidth="1"/>
    <col min="13" max="13" width="35.5546875" customWidth="1"/>
    <col min="14" max="15" width="10" customWidth="1"/>
    <col min="16" max="16" width="22.21875" customWidth="1"/>
    <col min="17" max="17" width="33.33203125" customWidth="1"/>
    <col min="18" max="18" width="77.77734375" customWidth="1"/>
    <col min="19" max="20" width="3.33203125" customWidth="1"/>
    <col min="21" max="21" width="15.5546875" customWidth="1"/>
    <col min="22" max="22" width="44.44140625" customWidth="1"/>
    <col min="23" max="23" width="31.109375" customWidth="1"/>
    <col min="24" max="24" width="66.6640625" customWidth="1"/>
    <col min="25" max="25" width="6.6640625" customWidth="1"/>
  </cols>
  <sheetData>
    <row r="1" spans="1:25" ht="18" x14ac:dyDescent="0.35">
      <c r="A1" s="168" t="s">
        <v>10833</v>
      </c>
    </row>
    <row r="2" spans="1:25" x14ac:dyDescent="0.3">
      <c r="A2" s="173" t="s">
        <v>10834</v>
      </c>
    </row>
    <row r="4" spans="1:25" ht="60" customHeight="1" thickBot="1" x14ac:dyDescent="0.35">
      <c r="A4" s="172" t="s">
        <v>10835</v>
      </c>
      <c r="B4" s="172" t="s">
        <v>9321</v>
      </c>
      <c r="C4" s="172" t="s">
        <v>5648</v>
      </c>
      <c r="D4" s="172" t="s">
        <v>0</v>
      </c>
      <c r="E4" s="172" t="s">
        <v>2</v>
      </c>
      <c r="F4" s="172" t="s">
        <v>10836</v>
      </c>
      <c r="G4" s="172" t="s">
        <v>10837</v>
      </c>
      <c r="H4" s="172" t="s">
        <v>10838</v>
      </c>
      <c r="I4" s="172" t="s">
        <v>10839</v>
      </c>
      <c r="J4" s="172" t="s">
        <v>9739</v>
      </c>
      <c r="K4" s="172" t="s">
        <v>10840</v>
      </c>
      <c r="L4" s="172" t="s">
        <v>10841</v>
      </c>
      <c r="M4" s="172" t="s">
        <v>10842</v>
      </c>
      <c r="N4" s="172" t="s">
        <v>10423</v>
      </c>
      <c r="O4" s="172" t="s">
        <v>10873</v>
      </c>
      <c r="P4" s="172" t="s">
        <v>10843</v>
      </c>
      <c r="Q4" s="172" t="s">
        <v>10844</v>
      </c>
      <c r="R4" s="172" t="s">
        <v>10845</v>
      </c>
      <c r="U4" s="172" t="s">
        <v>9601</v>
      </c>
      <c r="V4" s="172" t="s">
        <v>10846</v>
      </c>
      <c r="W4" s="172" t="s">
        <v>10847</v>
      </c>
      <c r="X4" s="172" t="s">
        <v>10848</v>
      </c>
      <c r="Y4" s="172" t="s">
        <v>9634</v>
      </c>
    </row>
    <row r="5" spans="1:25" ht="57.6" x14ac:dyDescent="0.3">
      <c r="A5" s="174">
        <f>'Abstract review'!C5</f>
        <v>1</v>
      </c>
      <c r="B5" s="174" t="str">
        <f>IFERROR(LEFT('Abstract review'!D5,FIND(";",'Abstract review'!D5)-1),'Abstract review'!D5)</f>
        <v>Y. Zhang</v>
      </c>
      <c r="C5" s="180" t="str">
        <f>'Abstract review'!E5&amp;""</f>
        <v>2026</v>
      </c>
      <c r="D5" s="174" t="str">
        <f>'Abstract review'!F5</f>
        <v>Single-Cell Analysis of Chemotherapy-induced Remodeling Reveals CD276-driven Basal-like Chemoresistance in Pancreatic Cancer</v>
      </c>
      <c r="E5" s="174" t="str">
        <f>IF('Abstract review'!G5="","",'Abstract review'!G5)</f>
        <v>10.1053/j.gastro.2025.09.043</v>
      </c>
      <c r="F5" s="174" t="str">
        <f>IF('Abstract review'!I5="I","Include → full text",IF('Abstract review'!I5="E","Exclude",IF('Abstract review'!I5="DUP","Duplicate — removed",'Abstract review'!I5)))</f>
        <v>Exclude</v>
      </c>
      <c r="G5" s="174" t="str">
        <f>IF('Abstract review'!I5="E",'Abstract review'!J5,"")</f>
        <v>No survival outcome</v>
      </c>
      <c r="H5" s="174"/>
      <c r="I5" s="174"/>
      <c r="J5" s="174"/>
      <c r="K5" s="174"/>
      <c r="L5" s="175" t="str">
        <f t="shared" ref="L5:L68" si="0">IF(H5="","",IF(K5&lt;&gt;"","Exclude",IF(J5="yes","Include","Exclude")))</f>
        <v/>
      </c>
      <c r="M5" s="175" t="str">
        <f t="shared" ref="M5:M68" si="1">IF(L5&lt;&gt;"Exclude","",IF(K5&lt;&gt;"",IF(ISNUMBER(SEARCH("biomarker modality",K5)),"Biomarker modality not transcriptomic/proteomic","Primary question not prognostic; adjustment unclear"),IF(J5="NA","No adjusted multivariable model fitted",IF(J5="no","Biomarker not independent after adjustment","Unclear whether an adjusted model was fitted"))))</f>
        <v/>
      </c>
      <c r="N5" s="175" t="str">
        <f>IF(L5="Include",IFERROR(INDEX('Data extraction'!$AC$2:$AC$58,MATCH(H5+1,'Data extraction'!$AA$2:$AA$58,0)),"not found"),"")</f>
        <v/>
      </c>
      <c r="O5" s="175" t="str">
        <f>IF(N5="","",IFERROR(INDEX('Data extraction'!$L$2:$L$58,MATCH(N5,'Data extraction'!$AC$2:$AC$58,0)),""))</f>
        <v/>
      </c>
      <c r="P5" s="176" t="str">
        <f t="shared" ref="P5:P68" si="2">IF(F5="Exclude","Excluded at title/abstract",IF(LEFT(F5,9)="Duplicate","Duplicate removed",IF(L5="Include","INCLUDED","Excluded at full text")))</f>
        <v>Excluded at title/abstract</v>
      </c>
      <c r="Q5" s="175" t="str">
        <f t="shared" ref="Q5:Q68" si="3">IF(P5="INCLUDED",$W$23,IFERROR(INDEX($W$5:$W$22,MATCH(IF(G5&lt;&gt;"",G5,M5),$V$5:$V$22,0)),IF(P5="Duplicate removed","Duplicate record","")))</f>
        <v>Outcomes</v>
      </c>
      <c r="R5" s="174"/>
      <c r="U5" s="179" t="s">
        <v>10849</v>
      </c>
      <c r="V5" s="39" t="s">
        <v>9654</v>
      </c>
      <c r="W5" s="39" t="s">
        <v>5637</v>
      </c>
      <c r="X5" s="39" t="str">
        <f>PICOS!$E$8</f>
        <v>Studies focused exclusively on non-PDAC malignancies, including pancreatic neuroendocrine neoplasms, periampullary cancers, ampullary cancers, cholangiocarcinoma, acinar cell carcinoma, or mixed pancreatic tumour populations where PDAC-specific results cannot be disaggregated</v>
      </c>
      <c r="Y5" s="179">
        <f t="shared" ref="Y5:Y16" si="4">COUNTIF($G$5:$G$294,V5)</f>
        <v>35</v>
      </c>
    </row>
    <row r="6" spans="1:25" ht="115.2" x14ac:dyDescent="0.3">
      <c r="A6" s="174">
        <f>'Abstract review'!C6</f>
        <v>2</v>
      </c>
      <c r="B6" s="174" t="str">
        <f>IFERROR(LEFT('Abstract review'!D6,FIND(";",'Abstract review'!D6)-1),'Abstract review'!D6)</f>
        <v>Hao Yang</v>
      </c>
      <c r="C6" s="180" t="str">
        <f>'Abstract review'!E6&amp;""</f>
        <v>2026</v>
      </c>
      <c r="D6" s="174" t="str">
        <f>'Abstract review'!F6</f>
        <v>UNC93B1 promotes pancreatic cancer progression through modulation of cGAS-STING signaling</v>
      </c>
      <c r="E6" s="174" t="str">
        <f>IF('Abstract review'!G6="","",'Abstract review'!G6)</f>
        <v>10.3389/fimmu.2026.1718849</v>
      </c>
      <c r="F6" s="174" t="str">
        <f>IF('Abstract review'!I6="I","Include → full text",IF('Abstract review'!I6="E","Exclude",IF('Abstract review'!I6="DUP","Duplicate — removed",'Abstract review'!I6)))</f>
        <v>Include → full text</v>
      </c>
      <c r="G6" s="174" t="str">
        <f>IF('Abstract review'!I6="E",'Abstract review'!J6,"")</f>
        <v/>
      </c>
      <c r="H6" s="174">
        <f>'Full-text screening-extraction'!A2</f>
        <v>1</v>
      </c>
      <c r="I6" s="174" t="str">
        <f>IF('Full-text screening-extraction'!AB2="","",'Full-text screening-extraction'!AB2)</f>
        <v>no</v>
      </c>
      <c r="J6" s="174" t="str">
        <f>IF('Full-text screening-extraction'!AC2="","",'Full-text screening-extraction'!AC2)</f>
        <v>NA</v>
      </c>
      <c r="K6" s="174" t="str">
        <f>IF('Full-text screening-extraction'!AG2="","",'Full-text screening-extraction'!AG2)</f>
        <v/>
      </c>
      <c r="L6" s="175" t="str">
        <f t="shared" si="0"/>
        <v>Exclude</v>
      </c>
      <c r="M6" s="175" t="str">
        <f t="shared" si="1"/>
        <v>No adjusted multivariable model fitted</v>
      </c>
      <c r="N6" s="175" t="str">
        <f>IF(L6="Include",IFERROR(INDEX('Data extraction'!$AC$2:$AC$58,MATCH(H6+1,'Data extraction'!$AA$2:$AA$58,0)),"not found"),"")</f>
        <v/>
      </c>
      <c r="O6" s="175" t="str">
        <f>IF(N6="","",IFERROR(INDEX('Data extraction'!$L$2:$L$58,MATCH(N6,'Data extraction'!$AC$2:$AC$58,0)),""))</f>
        <v/>
      </c>
      <c r="P6" s="176" t="str">
        <f t="shared" si="2"/>
        <v>Excluded at full text</v>
      </c>
      <c r="Q6" s="175" t="str">
        <f t="shared" si="3"/>
        <v>Analysis &amp; synthesis eligibility</v>
      </c>
      <c r="R6" s="174" t="str">
        <f>IF(P6&lt;&gt;"INCLUDED","",'Full-text screening-extraction'!M2&amp;" ("&amp;'Full-text screening-extraction'!K2&amp;"); outcome: "&amp;'Full-text screening-extraction'!P2&amp;"; multivariable: "&amp;LEFT('Full-text screening-extraction'!T2,120)&amp;" | adjusted for: "&amp;LEFT('Full-text screening-extraction'!U2,100))</f>
        <v/>
      </c>
      <c r="U6" s="179" t="s">
        <v>10849</v>
      </c>
      <c r="V6" s="39" t="s">
        <v>6008</v>
      </c>
      <c r="W6" s="39" t="s">
        <v>9572</v>
      </c>
      <c r="X6" s="39" t="str">
        <f>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6" s="179">
        <f t="shared" si="4"/>
        <v>27</v>
      </c>
    </row>
    <row r="7" spans="1:25" ht="115.2" x14ac:dyDescent="0.3">
      <c r="A7" s="174">
        <f>'Abstract review'!C7</f>
        <v>3</v>
      </c>
      <c r="B7" s="174" t="str">
        <f>IFERROR(LEFT('Abstract review'!D7,FIND(";",'Abstract review'!D7)-1),'Abstract review'!D7)</f>
        <v>K. Yamazaki</v>
      </c>
      <c r="C7" s="180" t="str">
        <f>'Abstract review'!E7&amp;""</f>
        <v>2026</v>
      </c>
      <c r="D7" s="174" t="str">
        <f>'Abstract review'!F7</f>
        <v>MEG3 Promoter Methylation and F11 Receptor (F11R) Overexpression Define a High-Risk Subtype of Diabetic Pancreatic Cancer</v>
      </c>
      <c r="E7" s="174" t="str">
        <f>IF('Abstract review'!G7="","",'Abstract review'!G7)</f>
        <v>10.1016/j.modpat.2025.100953</v>
      </c>
      <c r="F7" s="174" t="str">
        <f>IF('Abstract review'!I7="I","Include → full text",IF('Abstract review'!I7="E","Exclude",IF('Abstract review'!I7="DUP","Duplicate — removed",'Abstract review'!I7)))</f>
        <v>Include → full text</v>
      </c>
      <c r="G7" s="174" t="str">
        <f>IF('Abstract review'!I7="E",'Abstract review'!J7,"")</f>
        <v/>
      </c>
      <c r="H7" s="174">
        <f>'Full-text screening-extraction'!A3</f>
        <v>2</v>
      </c>
      <c r="I7" s="174" t="str">
        <f>IF('Full-text screening-extraction'!AB3="","",'Full-text screening-extraction'!AB3)</f>
        <v>yes</v>
      </c>
      <c r="J7" s="174" t="str">
        <f>IF('Full-text screening-extraction'!AC3="","",'Full-text screening-extraction'!AC3)</f>
        <v>yes</v>
      </c>
      <c r="K7" s="174" t="str">
        <f>IF('Full-text screening-extraction'!AG3="","",'Full-text screening-extraction'!AG3)</f>
        <v>Excluded — biomarker modality: independent result is for a composite of MEG3 promoter DNA methylation (epigenetic/DNA marker) + F11R protein; not a transcriptomic/proteomic marker</v>
      </c>
      <c r="L7" s="175" t="str">
        <f t="shared" si="0"/>
        <v>Exclude</v>
      </c>
      <c r="M7" s="175" t="str">
        <f t="shared" si="1"/>
        <v>Biomarker modality not transcriptomic/proteomic</v>
      </c>
      <c r="N7" s="175" t="str">
        <f>IF(L7="Include",IFERROR(INDEX('Data extraction'!$AC$2:$AC$58,MATCH(H7+1,'Data extraction'!$AA$2:$AA$58,0)),"not found"),"")</f>
        <v/>
      </c>
      <c r="O7" s="175" t="str">
        <f>IF(N7="","",IFERROR(INDEX('Data extraction'!$L$2:$L$58,MATCH(N7,'Data extraction'!$AC$2:$AC$58,0)),""))</f>
        <v/>
      </c>
      <c r="P7" s="176" t="str">
        <f t="shared" si="2"/>
        <v>Excluded at full text</v>
      </c>
      <c r="Q7" s="175" t="str">
        <f t="shared" si="3"/>
        <v>Biomarker modality &amp; sample type</v>
      </c>
      <c r="R7" s="174" t="str">
        <f>IF(P7&lt;&gt;"INCLUDED","",'Full-text screening-extraction'!M3&amp;" ("&amp;'Full-text screening-extraction'!K3&amp;"); outcome: "&amp;'Full-text screening-extraction'!P3&amp;"; multivariable: "&amp;LEFT('Full-text screening-extraction'!T3,120)&amp;" | adjusted for: "&amp;LEFT('Full-text screening-extraction'!U3,100))</f>
        <v/>
      </c>
      <c r="U7" s="179" t="s">
        <v>10849</v>
      </c>
      <c r="V7" s="39" t="s">
        <v>6177</v>
      </c>
      <c r="W7" s="39" t="s">
        <v>9572</v>
      </c>
      <c r="X7" s="39" t="str">
        <f>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7" s="179">
        <f t="shared" si="4"/>
        <v>1</v>
      </c>
    </row>
    <row r="8" spans="1:25" ht="115.2" x14ac:dyDescent="0.3">
      <c r="A8" s="174">
        <f>'Abstract review'!C8</f>
        <v>4</v>
      </c>
      <c r="B8" s="174" t="str">
        <f>IFERROR(LEFT('Abstract review'!D8,FIND(";",'Abstract review'!D8)-1),'Abstract review'!D8)</f>
        <v>Z. Xie</v>
      </c>
      <c r="C8" s="180" t="str">
        <f>'Abstract review'!E8&amp;""</f>
        <v>2026</v>
      </c>
      <c r="D8" s="174" t="str">
        <f>'Abstract review'!F8</f>
        <v>Integrative multi-omics and radiogenomic profiling decodes NNK-related tumor remodeling and prognostic stratification in pancreatic cancer</v>
      </c>
      <c r="E8" s="174" t="str">
        <f>IF('Abstract review'!G8="","",'Abstract review'!G8)</f>
        <v>10.1097/js9.0000000000004732</v>
      </c>
      <c r="F8" s="174" t="str">
        <f>IF('Abstract review'!I8="I","Include → full text",IF('Abstract review'!I8="E","Exclude",IF('Abstract review'!I8="DUP","Duplicate — removed",'Abstract review'!I8)))</f>
        <v>Exclude</v>
      </c>
      <c r="G8" s="174" t="str">
        <f>IF('Abstract review'!I8="E",'Abstract review'!J8,"")</f>
        <v>Diagnostic value</v>
      </c>
      <c r="H8" s="174"/>
      <c r="I8" s="174"/>
      <c r="J8" s="174"/>
      <c r="K8" s="174"/>
      <c r="L8" s="175" t="str">
        <f t="shared" si="0"/>
        <v/>
      </c>
      <c r="M8" s="175" t="str">
        <f t="shared" si="1"/>
        <v/>
      </c>
      <c r="N8" s="175" t="str">
        <f>IF(L8="Include",IFERROR(INDEX('Data extraction'!$AC$2:$AC$58,MATCH(H8+1,'Data extraction'!$AA$2:$AA$58,0)),"not found"),"")</f>
        <v/>
      </c>
      <c r="O8" s="175" t="str">
        <f>IF(N8="","",IFERROR(INDEX('Data extraction'!$L$2:$L$58,MATCH(N8,'Data extraction'!$AC$2:$AC$58,0)),""))</f>
        <v/>
      </c>
      <c r="P8" s="176" t="str">
        <f t="shared" si="2"/>
        <v>Excluded at title/abstract</v>
      </c>
      <c r="Q8" s="175" t="str">
        <f t="shared" si="3"/>
        <v>Outcomes</v>
      </c>
      <c r="R8" s="174"/>
      <c r="U8" s="179" t="s">
        <v>10849</v>
      </c>
      <c r="V8" s="39" t="s">
        <v>10681</v>
      </c>
      <c r="W8" s="39" t="s">
        <v>9572</v>
      </c>
      <c r="X8" s="39" t="str">
        <f>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8" s="179">
        <f t="shared" si="4"/>
        <v>36</v>
      </c>
    </row>
    <row r="9" spans="1:25" ht="43.2" x14ac:dyDescent="0.3">
      <c r="A9" s="174">
        <f>'Abstract review'!C9</f>
        <v>5</v>
      </c>
      <c r="B9" s="174" t="str">
        <f>IFERROR(LEFT('Abstract review'!D9,FIND(";",'Abstract review'!D9)-1),'Abstract review'!D9)</f>
        <v>F. Wu</v>
      </c>
      <c r="C9" s="180" t="str">
        <f>'Abstract review'!E9&amp;""</f>
        <v>2026</v>
      </c>
      <c r="D9" s="174" t="str">
        <f>'Abstract review'!F9</f>
        <v>Integrative immunogenomic profiling identifies CALU as a brown adipocyte-linked modulator of progression and treatment response in pancreatic cancer</v>
      </c>
      <c r="E9" s="174" t="str">
        <f>IF('Abstract review'!G9="","",'Abstract review'!G9)</f>
        <v>10.1007/s12672-025-04309-x</v>
      </c>
      <c r="F9" s="174" t="str">
        <f>IF('Abstract review'!I9="I","Include → full text",IF('Abstract review'!I9="E","Exclude",IF('Abstract review'!I9="DUP","Duplicate — removed",'Abstract review'!I9)))</f>
        <v>Include → full text</v>
      </c>
      <c r="G9" s="174" t="str">
        <f>IF('Abstract review'!I9="E",'Abstract review'!J9,"")</f>
        <v/>
      </c>
      <c r="H9" s="174">
        <f>'Full-text screening-extraction'!A4</f>
        <v>3</v>
      </c>
      <c r="I9" s="174" t="str">
        <f>IF('Full-text screening-extraction'!AB4="","",'Full-text screening-extraction'!AB4)</f>
        <v>no</v>
      </c>
      <c r="J9" s="174" t="str">
        <f>IF('Full-text screening-extraction'!AC4="","",'Full-text screening-extraction'!AC4)</f>
        <v>NA</v>
      </c>
      <c r="K9" s="174" t="str">
        <f>IF('Full-text screening-extraction'!AG4="","",'Full-text screening-extraction'!AG4)</f>
        <v/>
      </c>
      <c r="L9" s="175" t="str">
        <f t="shared" si="0"/>
        <v>Exclude</v>
      </c>
      <c r="M9" s="175" t="str">
        <f t="shared" si="1"/>
        <v>No adjusted multivariable model fitted</v>
      </c>
      <c r="N9" s="175" t="str">
        <f>IF(L9="Include",IFERROR(INDEX('Data extraction'!$AC$2:$AC$58,MATCH(H9+1,'Data extraction'!$AA$2:$AA$58,0)),"not found"),"")</f>
        <v/>
      </c>
      <c r="O9" s="175" t="str">
        <f>IF(N9="","",IFERROR(INDEX('Data extraction'!$L$2:$L$58,MATCH(N9,'Data extraction'!$AC$2:$AC$58,0)),""))</f>
        <v/>
      </c>
      <c r="P9" s="176" t="str">
        <f t="shared" si="2"/>
        <v>Excluded at full text</v>
      </c>
      <c r="Q9" s="175" t="str">
        <f t="shared" si="3"/>
        <v>Analysis &amp; synthesis eligibility</v>
      </c>
      <c r="R9" s="174" t="str">
        <f>IF(P9&lt;&gt;"INCLUDED","",'Full-text screening-extraction'!M4&amp;" ("&amp;'Full-text screening-extraction'!K4&amp;"); outcome: "&amp;'Full-text screening-extraction'!P4&amp;"; multivariable: "&amp;LEFT('Full-text screening-extraction'!T4,120)&amp;" | adjusted for: "&amp;LEFT('Full-text screening-extraction'!U4,100))</f>
        <v/>
      </c>
      <c r="U9" s="179" t="s">
        <v>10849</v>
      </c>
      <c r="V9" s="39" t="s">
        <v>9638</v>
      </c>
      <c r="W9" s="39" t="s">
        <v>5640</v>
      </c>
      <c r="X9" s="39" t="str">
        <f>PICOS!$E$11</f>
        <v>Studies not reporting survival, recurrence, or other prognostic time-to-event outcomes; studies reporting only treatment response without survival correlation</v>
      </c>
      <c r="Y9" s="179">
        <f t="shared" si="4"/>
        <v>16</v>
      </c>
    </row>
    <row r="10" spans="1:25" ht="43.2" x14ac:dyDescent="0.3">
      <c r="A10" s="174">
        <f>'Abstract review'!C10</f>
        <v>6</v>
      </c>
      <c r="B10" s="174" t="str">
        <f>IFERROR(LEFT('Abstract review'!D10,FIND(";",'Abstract review'!D10)-1),'Abstract review'!D10)</f>
        <v>X. Wang</v>
      </c>
      <c r="C10" s="180" t="str">
        <f>'Abstract review'!E10&amp;""</f>
        <v>2026</v>
      </c>
      <c r="D10" s="174" t="str">
        <f>'Abstract review'!F10</f>
        <v>Transgelin defines pro-tumorigenic cancer-associated fibroblasts in pancreatic cancer</v>
      </c>
      <c r="E10" s="174" t="str">
        <f>IF('Abstract review'!G10="","",'Abstract review'!G10)</f>
        <v>10.1038/s41416-025-03299-5</v>
      </c>
      <c r="F10" s="174" t="str">
        <f>IF('Abstract review'!I10="I","Include → full text",IF('Abstract review'!I10="E","Exclude",IF('Abstract review'!I10="DUP","Duplicate — removed",'Abstract review'!I10)))</f>
        <v>Exclude</v>
      </c>
      <c r="G10" s="174" t="str">
        <f>IF('Abstract review'!I10="E",'Abstract review'!J10,"")</f>
        <v>Preclinical studies</v>
      </c>
      <c r="H10" s="174"/>
      <c r="I10" s="174"/>
      <c r="J10" s="174"/>
      <c r="K10" s="174"/>
      <c r="L10" s="175" t="str">
        <f t="shared" si="0"/>
        <v/>
      </c>
      <c r="M10" s="175" t="str">
        <f t="shared" si="1"/>
        <v/>
      </c>
      <c r="N10" s="175" t="str">
        <f>IF(L10="Include",IFERROR(INDEX('Data extraction'!$AC$2:$AC$58,MATCH(H10+1,'Data extraction'!$AA$2:$AA$58,0)),"not found"),"")</f>
        <v/>
      </c>
      <c r="O10" s="175" t="str">
        <f>IF(N10="","",IFERROR(INDEX('Data extraction'!$L$2:$L$58,MATCH(N10,'Data extraction'!$AC$2:$AC$58,0)),""))</f>
        <v/>
      </c>
      <c r="P10" s="176" t="str">
        <f t="shared" si="2"/>
        <v>Excluded at title/abstract</v>
      </c>
      <c r="Q10" s="175" t="str">
        <f t="shared" si="3"/>
        <v>Study design</v>
      </c>
      <c r="R10" s="174"/>
      <c r="U10" s="179" t="s">
        <v>10849</v>
      </c>
      <c r="V10" s="39" t="s">
        <v>10682</v>
      </c>
      <c r="W10" s="39" t="s">
        <v>5640</v>
      </c>
      <c r="X10" s="39" t="str">
        <f>PICOS!$E$11</f>
        <v>Studies not reporting survival, recurrence, or other prognostic time-to-event outcomes; studies reporting only treatment response without survival correlation</v>
      </c>
      <c r="Y10" s="179">
        <f t="shared" si="4"/>
        <v>14</v>
      </c>
    </row>
    <row r="11" spans="1:25" ht="43.2" x14ac:dyDescent="0.3">
      <c r="A11" s="174">
        <f>'Abstract review'!C11</f>
        <v>7</v>
      </c>
      <c r="B11" s="174" t="str">
        <f>IFERROR(LEFT('Abstract review'!D11,FIND(";",'Abstract review'!D11)-1),'Abstract review'!D11)</f>
        <v>J. Wang</v>
      </c>
      <c r="C11" s="180" t="str">
        <f>'Abstract review'!E11&amp;""</f>
        <v>2026</v>
      </c>
      <c r="D11" s="174" t="str">
        <f>'Abstract review'!F11</f>
        <v>Identifying of Ubiquitin-Fold Modifier 1 as a Potential Prognostic Biomarker for Unresectable Pancreatic Cancer by Proteomics Analysis</v>
      </c>
      <c r="E11" s="174" t="str">
        <f>IF('Abstract review'!G11="","",'Abstract review'!G11)</f>
        <v>10.2147/cmar.S573143</v>
      </c>
      <c r="F11" s="174" t="str">
        <f>IF('Abstract review'!I11="I","Include → full text",IF('Abstract review'!I11="E","Exclude",IF('Abstract review'!I11="DUP","Duplicate — removed",'Abstract review'!I11)))</f>
        <v>Include → full text</v>
      </c>
      <c r="G11" s="174" t="str">
        <f>IF('Abstract review'!I11="E",'Abstract review'!J11,"")</f>
        <v/>
      </c>
      <c r="H11" s="174">
        <f>'Full-text screening-extraction'!A5</f>
        <v>4</v>
      </c>
      <c r="I11" s="174" t="str">
        <f>IF('Full-text screening-extraction'!AB5="","",'Full-text screening-extraction'!AB5)</f>
        <v>yes</v>
      </c>
      <c r="J11" s="174" t="str">
        <f>IF('Full-text screening-extraction'!AC5="","",'Full-text screening-extraction'!AC5)</f>
        <v>yes</v>
      </c>
      <c r="K11" s="174" t="str">
        <f>IF('Full-text screening-extraction'!AG5="","",'Full-text screening-extraction'!AG5)</f>
        <v/>
      </c>
      <c r="L11" s="175" t="str">
        <f t="shared" si="0"/>
        <v>Include</v>
      </c>
      <c r="M11" s="175" t="str">
        <f t="shared" si="1"/>
        <v/>
      </c>
      <c r="N11" s="175" t="str">
        <f>IF(L11="Include",IFERROR(INDEX('Data extraction'!$AC$2:$AC$58,MATCH(H11+1,'Data extraction'!$AA$2:$AA$58,0)),"not found"),"")</f>
        <v>EV-02</v>
      </c>
      <c r="O11" s="175" t="str">
        <f>IF(N11="","",IFERROR(INDEX('Data extraction'!$L$2:$L$58,MATCH(N11,'Data extraction'!$AC$2:$AC$58,0)),""))</f>
        <v>B</v>
      </c>
      <c r="P11" s="176" t="str">
        <f t="shared" si="2"/>
        <v>INCLUDED</v>
      </c>
      <c r="Q11" s="175" t="str">
        <f t="shared" si="3"/>
        <v>All PICOS rows + Independent prognostic value</v>
      </c>
      <c r="R11" s="174" t="str">
        <f>IF(P11&lt;&gt;"INCLUDED","",'Full-text screening-extraction'!M5&amp;" ("&amp;'Full-text screening-extraction'!K5&amp;"); outcome: "&amp;'Full-text screening-extraction'!P5&amp;"; multivariable: "&amp;LEFT('Full-text screening-extraction'!T5,120)&amp;" | adjusted for: "&amp;LEFT('Full-text screening-extraction'!U5,100))</f>
        <v>UFM1 protein expression (Proteomics); outcome: PFS and OS; multivariable: PFS: HR 0.343, 95% CI 0.207-0.567, P &lt; 0.001
OS: HR 0.304, 95% CI 0.182-0.510, P &lt; 0.001 | adjusted for: For PFS: TNM stage, UFM1 expression
For OS: TNM stage, treatment regimen, UFM1 expression</v>
      </c>
      <c r="U11" s="179" t="s">
        <v>10849</v>
      </c>
      <c r="V11" s="39" t="s">
        <v>9655</v>
      </c>
      <c r="W11" s="39" t="s">
        <v>5640</v>
      </c>
      <c r="X11" s="39" t="str">
        <f>PICOS!$E$11</f>
        <v>Studies not reporting survival, recurrence, or other prognostic time-to-event outcomes; studies reporting only treatment response without survival correlation</v>
      </c>
      <c r="Y11" s="179">
        <f t="shared" si="4"/>
        <v>7</v>
      </c>
    </row>
    <row r="12" spans="1:25" ht="43.2" x14ac:dyDescent="0.3">
      <c r="A12" s="174">
        <f>'Abstract review'!C12</f>
        <v>8</v>
      </c>
      <c r="B12" s="174" t="str">
        <f>IFERROR(LEFT('Abstract review'!D12,FIND(";",'Abstract review'!D12)-1),'Abstract review'!D12)</f>
        <v>J. Wang</v>
      </c>
      <c r="C12" s="180" t="str">
        <f>'Abstract review'!E12&amp;""</f>
        <v>2026</v>
      </c>
      <c r="D12" s="174" t="str">
        <f>'Abstract review'!F12</f>
        <v>Integrated bioinformatics and pharmacology reveal esculin's mechanism against pancreatic adenocarcinoma drug resistance</v>
      </c>
      <c r="E12" s="174" t="str">
        <f>IF('Abstract review'!G12="","",'Abstract review'!G12)</f>
        <v>10.1016/j.phymed.2025.157583</v>
      </c>
      <c r="F12" s="174" t="str">
        <f>IF('Abstract review'!I12="I","Include → full text",IF('Abstract review'!I12="E","Exclude",IF('Abstract review'!I12="DUP","Duplicate — removed",'Abstract review'!I12)))</f>
        <v>Include → full text</v>
      </c>
      <c r="G12" s="174" t="str">
        <f>IF('Abstract review'!I12="E",'Abstract review'!J12,"")</f>
        <v/>
      </c>
      <c r="H12" s="174">
        <f>'Full-text screening-extraction'!A6</f>
        <v>5</v>
      </c>
      <c r="I12" s="174" t="str">
        <f>IF('Full-text screening-extraction'!AB6="","",'Full-text screening-extraction'!AB6)</f>
        <v>yes</v>
      </c>
      <c r="J12" s="174" t="str">
        <f>IF('Full-text screening-extraction'!AC6="","",'Full-text screening-extraction'!AC6)</f>
        <v>yes</v>
      </c>
      <c r="K12" s="174" t="str">
        <f>IF('Full-text screening-extraction'!AG6="","",'Full-text screening-extraction'!AG6)</f>
        <v/>
      </c>
      <c r="L12" s="175" t="str">
        <f t="shared" si="0"/>
        <v>Include</v>
      </c>
      <c r="M12" s="175" t="str">
        <f t="shared" si="1"/>
        <v/>
      </c>
      <c r="N12" s="175" t="str">
        <f>IF(L12="Include",IFERROR(INDEX('Data extraction'!$AC$2:$AC$58,MATCH(H12+1,'Data extraction'!$AA$2:$AA$58,0)),"not found"),"")</f>
        <v>EV-03</v>
      </c>
      <c r="O12" s="175" t="str">
        <f>IF(N12="","",IFERROR(INDEX('Data extraction'!$L$2:$L$58,MATCH(N12,'Data extraction'!$AC$2:$AC$58,0)),""))</f>
        <v>A-</v>
      </c>
      <c r="P12" s="176" t="str">
        <f t="shared" si="2"/>
        <v>INCLUDED</v>
      </c>
      <c r="Q12" s="175" t="str">
        <f t="shared" si="3"/>
        <v>All PICOS rows + Independent prognostic value</v>
      </c>
      <c r="R12" s="174" t="str">
        <f>IF(P12&lt;&gt;"INCLUDED","",'Full-text screening-extraction'!M6&amp;" ("&amp;'Full-text screening-extraction'!K6&amp;"); outcome: "&amp;'Full-text screening-extraction'!P6&amp;"; multivariable: "&amp;LEFT('Full-text screening-extraction'!T6,120)&amp;" | adjusted for: "&amp;LEFT('Full-text screening-extraction'!U6,100))</f>
        <v>Nine-gene prognostic signature derived from 20 hub genes; hub targets include TP53, EP300, PIAS1; therapeutic compound: esculin (Transcriptomics (scRNA-seq + bulk RNA-seq) + bioinformatics + pharmacology + experimental validation); outcome: Overall survival (OS); multivariable: Nine-gene model demonstrated strong independent prognostic predictive capability (validated across external cohorts); sp | adjusted for: LASSO inherently adjusts for gene interactions; exact clinical covariates not clearly described</v>
      </c>
      <c r="U12" s="179" t="s">
        <v>10849</v>
      </c>
      <c r="V12" s="39" t="s">
        <v>10680</v>
      </c>
      <c r="W12" s="39" t="s">
        <v>5640</v>
      </c>
      <c r="X12" s="39" t="str">
        <f>PICOS!$E$11</f>
        <v>Studies not reporting survival, recurrence, or other prognostic time-to-event outcomes; studies reporting only treatment response without survival correlation</v>
      </c>
      <c r="Y12" s="179">
        <f t="shared" si="4"/>
        <v>3</v>
      </c>
    </row>
    <row r="13" spans="1:25" ht="144" x14ac:dyDescent="0.3">
      <c r="A13" s="174">
        <f>'Abstract review'!C13</f>
        <v>9</v>
      </c>
      <c r="B13" s="174" t="str">
        <f>IFERROR(LEFT('Abstract review'!D13,FIND(";",'Abstract review'!D13)-1),'Abstract review'!D13)</f>
        <v>C. J. Vellan</v>
      </c>
      <c r="C13" s="180" t="str">
        <f>'Abstract review'!E13&amp;""</f>
        <v>2026</v>
      </c>
      <c r="D13" s="174" t="str">
        <f>'Abstract review'!F13</f>
        <v>Circadian-rhythm-based dynamics of the secretome in molecular subtypes of pancreatic ductal adenocarcinoma</v>
      </c>
      <c r="E13" s="174" t="str">
        <f>IF('Abstract review'!G13="","",'Abstract review'!G13)</f>
        <v>10.1080/14789450.2026.2634792</v>
      </c>
      <c r="F13" s="174" t="str">
        <f>IF('Abstract review'!I13="I","Include → full text",IF('Abstract review'!I13="E","Exclude",IF('Abstract review'!I13="DUP","Duplicate — removed",'Abstract review'!I13)))</f>
        <v>Exclude</v>
      </c>
      <c r="G13" s="174" t="str">
        <f>IF('Abstract review'!I13="E",'Abstract review'!J13,"")</f>
        <v>Preclinical studies</v>
      </c>
      <c r="H13" s="174"/>
      <c r="I13" s="174"/>
      <c r="J13" s="174"/>
      <c r="K13" s="174"/>
      <c r="L13" s="175" t="str">
        <f t="shared" si="0"/>
        <v/>
      </c>
      <c r="M13" s="175" t="str">
        <f t="shared" si="1"/>
        <v/>
      </c>
      <c r="N13" s="175" t="str">
        <f>IF(L13="Include",IFERROR(INDEX('Data extraction'!$AC$2:$AC$58,MATCH(H13+1,'Data extraction'!$AA$2:$AA$58,0)),"not found"),"")</f>
        <v/>
      </c>
      <c r="O13" s="175" t="str">
        <f>IF(N13="","",IFERROR(INDEX('Data extraction'!$L$2:$L$58,MATCH(N13,'Data extraction'!$AC$2:$AC$58,0)),""))</f>
        <v/>
      </c>
      <c r="P13" s="176" t="str">
        <f t="shared" si="2"/>
        <v>Excluded at title/abstract</v>
      </c>
      <c r="Q13" s="175" t="str">
        <f t="shared" si="3"/>
        <v>Study design</v>
      </c>
      <c r="R13" s="174"/>
      <c r="U13" s="179" t="s">
        <v>10849</v>
      </c>
      <c r="V13" s="39" t="s">
        <v>6017</v>
      </c>
      <c r="W13" s="39" t="s">
        <v>9635</v>
      </c>
      <c r="X13" s="39" t="str">
        <f>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13" s="179">
        <f t="shared" si="4"/>
        <v>9</v>
      </c>
    </row>
    <row r="14" spans="1:25" ht="144" x14ac:dyDescent="0.3">
      <c r="A14" s="174">
        <f>'Abstract review'!C14</f>
        <v>10</v>
      </c>
      <c r="B14" s="174" t="str">
        <f>IFERROR(LEFT('Abstract review'!D14,FIND(";",'Abstract review'!D14)-1),'Abstract review'!D14)</f>
        <v>V. Thiel</v>
      </c>
      <c r="C14" s="180" t="str">
        <f>'Abstract review'!E14&amp;""</f>
        <v>2026</v>
      </c>
      <c r="D14" s="174" t="str">
        <f>'Abstract review'!F14</f>
        <v>Proteomic Characterization Reveals CYP2S1 as a Mediator of Drug Resistance in PDAC</v>
      </c>
      <c r="E14" s="174" t="str">
        <f>IF('Abstract review'!G14="","",'Abstract review'!G14)</f>
        <v>10.1097/mpa.0000000000002553</v>
      </c>
      <c r="F14" s="174" t="str">
        <f>IF('Abstract review'!I14="I","Include → full text",IF('Abstract review'!I14="E","Exclude",IF('Abstract review'!I14="DUP","Duplicate — removed",'Abstract review'!I14)))</f>
        <v>Exclude</v>
      </c>
      <c r="G14" s="174" t="str">
        <f>IF('Abstract review'!I14="E",'Abstract review'!J14,"")</f>
        <v>Preclinical studies</v>
      </c>
      <c r="H14" s="174"/>
      <c r="I14" s="174"/>
      <c r="J14" s="174"/>
      <c r="K14" s="174"/>
      <c r="L14" s="175" t="str">
        <f t="shared" si="0"/>
        <v/>
      </c>
      <c r="M14" s="175" t="str">
        <f t="shared" si="1"/>
        <v/>
      </c>
      <c r="N14" s="175" t="str">
        <f>IF(L14="Include",IFERROR(INDEX('Data extraction'!$AC$2:$AC$58,MATCH(H14+1,'Data extraction'!$AA$2:$AA$58,0)),"not found"),"")</f>
        <v/>
      </c>
      <c r="O14" s="175" t="str">
        <f>IF(N14="","",IFERROR(INDEX('Data extraction'!$L$2:$L$58,MATCH(N14,'Data extraction'!$AC$2:$AC$58,0)),""))</f>
        <v/>
      </c>
      <c r="P14" s="176" t="str">
        <f t="shared" si="2"/>
        <v>Excluded at title/abstract</v>
      </c>
      <c r="Q14" s="175" t="str">
        <f t="shared" si="3"/>
        <v>Study design</v>
      </c>
      <c r="R14" s="174"/>
      <c r="U14" s="179" t="s">
        <v>10849</v>
      </c>
      <c r="V14" s="39" t="s">
        <v>9640</v>
      </c>
      <c r="W14" s="39" t="s">
        <v>9635</v>
      </c>
      <c r="X14" s="39" t="str">
        <f>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14" s="179">
        <f t="shared" si="4"/>
        <v>4</v>
      </c>
    </row>
    <row r="15" spans="1:25" ht="144" x14ac:dyDescent="0.3">
      <c r="A15" s="174">
        <f>'Abstract review'!C15</f>
        <v>11</v>
      </c>
      <c r="B15" s="174" t="str">
        <f>IFERROR(LEFT('Abstract review'!D15,FIND(";",'Abstract review'!D15)-1),'Abstract review'!D15)</f>
        <v>M. Takamatsu</v>
      </c>
      <c r="C15" s="180" t="str">
        <f>'Abstract review'!E15&amp;""</f>
        <v>2026</v>
      </c>
      <c r="D15" s="174" t="str">
        <f>'Abstract review'!F15</f>
        <v>Prognostic model for pancreatic cancer based on machine learning of routine slides and transcriptomic tumor analysis</v>
      </c>
      <c r="E15" s="174" t="str">
        <f>IF('Abstract review'!G15="","",'Abstract review'!G15)</f>
        <v>10.1038/s41416-025-03308-7</v>
      </c>
      <c r="F15" s="174" t="str">
        <f>IF('Abstract review'!I15="I","Include → full text",IF('Abstract review'!I15="E","Exclude",IF('Abstract review'!I15="DUP","Duplicate — removed",'Abstract review'!I15)))</f>
        <v>Exclude</v>
      </c>
      <c r="G15" s="174" t="str">
        <f>IF('Abstract review'!I15="E",'Abstract review'!J15,"")</f>
        <v>AI-based prognosis</v>
      </c>
      <c r="H15" s="174"/>
      <c r="I15" s="174"/>
      <c r="J15" s="174"/>
      <c r="K15" s="174"/>
      <c r="L15" s="175" t="str">
        <f t="shared" si="0"/>
        <v/>
      </c>
      <c r="M15" s="175" t="str">
        <f t="shared" si="1"/>
        <v/>
      </c>
      <c r="N15" s="175" t="str">
        <f>IF(L15="Include",IFERROR(INDEX('Data extraction'!$AC$2:$AC$58,MATCH(H15+1,'Data extraction'!$AA$2:$AA$58,0)),"not found"),"")</f>
        <v/>
      </c>
      <c r="O15" s="175" t="str">
        <f>IF(N15="","",IFERROR(INDEX('Data extraction'!$L$2:$L$58,MATCH(N15,'Data extraction'!$AC$2:$AC$58,0)),""))</f>
        <v/>
      </c>
      <c r="P15" s="176" t="str">
        <f t="shared" si="2"/>
        <v>Excluded at title/abstract</v>
      </c>
      <c r="Q15" s="175" t="str">
        <f t="shared" si="3"/>
        <v>Biomarker modality &amp; sample type</v>
      </c>
      <c r="R15" s="174"/>
      <c r="U15" s="179" t="s">
        <v>10849</v>
      </c>
      <c r="V15" s="39" t="s">
        <v>6004</v>
      </c>
      <c r="W15" s="39" t="s">
        <v>9635</v>
      </c>
      <c r="X15" s="39" t="str">
        <f>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15" s="179">
        <f t="shared" si="4"/>
        <v>3</v>
      </c>
    </row>
    <row r="16" spans="1:25" ht="115.2" x14ac:dyDescent="0.3">
      <c r="A16" s="174">
        <f>'Abstract review'!C16</f>
        <v>12</v>
      </c>
      <c r="B16" s="174" t="str">
        <f>IFERROR(LEFT('Abstract review'!D16,FIND(";",'Abstract review'!D16)-1),'Abstract review'!D16)</f>
        <v>R. Stubbins</v>
      </c>
      <c r="C16" s="180" t="str">
        <f>'Abstract review'!E16&amp;""</f>
        <v>2026</v>
      </c>
      <c r="D16" s="174" t="str">
        <f>'Abstract review'!F16</f>
        <v>Prehabilitation as a Biologically Active Intervention Is Associated with the Remodeling of the Pancreatic Tumor-Immune Microenvironment</v>
      </c>
      <c r="E16" s="174" t="str">
        <f>IF('Abstract review'!G16="","",'Abstract review'!G16)</f>
        <v>10.3390/ijms27020943</v>
      </c>
      <c r="F16" s="174" t="str">
        <f>IF('Abstract review'!I16="I","Include → full text",IF('Abstract review'!I16="E","Exclude",IF('Abstract review'!I16="DUP","Duplicate — removed",'Abstract review'!I16)))</f>
        <v>Exclude</v>
      </c>
      <c r="G16" s="174" t="str">
        <f>IF('Abstract review'!I16="E",'Abstract review'!J16,"")</f>
        <v>No survival outcome</v>
      </c>
      <c r="H16" s="174"/>
      <c r="I16" s="174"/>
      <c r="J16" s="174"/>
      <c r="K16" s="174"/>
      <c r="L16" s="175" t="str">
        <f t="shared" si="0"/>
        <v/>
      </c>
      <c r="M16" s="175" t="str">
        <f t="shared" si="1"/>
        <v/>
      </c>
      <c r="N16" s="175" t="str">
        <f>IF(L16="Include",IFERROR(INDEX('Data extraction'!$AC$2:$AC$58,MATCH(H16+1,'Data extraction'!$AA$2:$AA$58,0)),"not found"),"")</f>
        <v/>
      </c>
      <c r="O16" s="175" t="str">
        <f>IF(N16="","",IFERROR(INDEX('Data extraction'!$L$2:$L$58,MATCH(N16,'Data extraction'!$AC$2:$AC$58,0)),""))</f>
        <v/>
      </c>
      <c r="P16" s="176" t="str">
        <f t="shared" si="2"/>
        <v>Excluded at title/abstract</v>
      </c>
      <c r="Q16" s="175" t="str">
        <f t="shared" si="3"/>
        <v>Outcomes</v>
      </c>
      <c r="R16" s="174"/>
      <c r="U16" s="179" t="s">
        <v>10849</v>
      </c>
      <c r="V16" s="39" t="s">
        <v>9696</v>
      </c>
      <c r="W16" s="39" t="s">
        <v>9572</v>
      </c>
      <c r="X16" s="39" t="str">
        <f>PICOS!$E$7</f>
        <v>In vitro studies, cell line studies, animal studies, narrative reviews, systematic reviews, meta-analyses, editorials, letters, commentaries, protocols, case reports, case series with insufficient outcome data, and conference abstracts without full-text data. Non-peer-reviewed preprints (e.g., bioRxiv, medRxiv, Research Square, Preprints.org, SSRN) were also excluded, irrespective of content, so that all synthesised evidence has undergone external peer review; where a preprint and its subsequent peer-reviewed publication were both retrieved, the published version was retained</v>
      </c>
      <c r="Y16" s="179">
        <f t="shared" si="4"/>
        <v>4</v>
      </c>
    </row>
    <row r="17" spans="1:25" x14ac:dyDescent="0.3">
      <c r="A17" s="174">
        <f>'Abstract review'!C17</f>
        <v>13</v>
      </c>
      <c r="B17" s="174" t="str">
        <f>IFERROR(LEFT('Abstract review'!D17,FIND(";",'Abstract review'!D17)-1),'Abstract review'!D17)</f>
        <v>J. Shi</v>
      </c>
      <c r="C17" s="180" t="str">
        <f>'Abstract review'!E17&amp;""</f>
        <v>2026</v>
      </c>
      <c r="D17" s="174" t="str">
        <f>'Abstract review'!F17</f>
        <v>LY6D identifies persistent stem-like cells driving pancreatic tumourigenesis</v>
      </c>
      <c r="E17" s="174" t="str">
        <f>IF('Abstract review'!G17="","",'Abstract review'!G17)</f>
        <v>10.1136/gutjnl-2025-336460</v>
      </c>
      <c r="F17" s="174" t="str">
        <f>IF('Abstract review'!I17="I","Include → full text",IF('Abstract review'!I17="E","Exclude",IF('Abstract review'!I17="DUP","Duplicate — removed",'Abstract review'!I17)))</f>
        <v>Include → full text</v>
      </c>
      <c r="G17" s="174" t="str">
        <f>IF('Abstract review'!I17="E",'Abstract review'!J17,"")</f>
        <v/>
      </c>
      <c r="H17" s="174">
        <f>'Full-text screening-extraction'!A7</f>
        <v>6</v>
      </c>
      <c r="I17" s="174" t="str">
        <f>IF('Full-text screening-extraction'!AB7="","",'Full-text screening-extraction'!AB7)</f>
        <v>yes</v>
      </c>
      <c r="J17" s="174" t="str">
        <f>IF('Full-text screening-extraction'!AC7="","",'Full-text screening-extraction'!AC7)</f>
        <v>yes</v>
      </c>
      <c r="K17" s="174" t="str">
        <f>IF('Full-text screening-extraction'!AG7="","",'Full-text screening-extraction'!AG7)</f>
        <v/>
      </c>
      <c r="L17" s="175" t="str">
        <f t="shared" si="0"/>
        <v>Include</v>
      </c>
      <c r="M17" s="175" t="str">
        <f t="shared" si="1"/>
        <v/>
      </c>
      <c r="N17" s="175" t="str">
        <f>IF(L17="Include",IFERROR(INDEX('Data extraction'!$AC$2:$AC$58,MATCH(H17+1,'Data extraction'!$AA$2:$AA$58,0)),"not found"),"")</f>
        <v>EV-26</v>
      </c>
      <c r="O17" s="175" t="str">
        <f>IF(N17="","",IFERROR(INDEX('Data extraction'!$L$2:$L$58,MATCH(N17,'Data extraction'!$AC$2:$AC$58,0)),""))</f>
        <v>B</v>
      </c>
      <c r="P17" s="176" t="str">
        <f t="shared" si="2"/>
        <v>INCLUDED</v>
      </c>
      <c r="Q17" s="175" t="str">
        <f t="shared" si="3"/>
        <v>All PICOS rows + Independent prognostic value</v>
      </c>
      <c r="R17" s="174" t="str">
        <f>IF(P17&lt;&gt;"INCLUDED","",'Full-text screening-extraction'!M7&amp;" ("&amp;'Full-text screening-extraction'!K7&amp;"); outcome: "&amp;'Full-text screening-extraction'!P7&amp;"; multivariable: "&amp;LEFT('Full-text screening-extraction'!T7,120)&amp;" | adjusted for: "&amp;LEFT('Full-text screening-extraction'!U7,100))</f>
        <v>LY6D (stem-like gastric-like cell state marker) (Single-cell transcriptomics + bulk RNA-seq + epigenomics (ATAC-seq) + proteomics + metabolic profiling + functional genomics); outcome: Overall survival (OS) in human PDAC cohorts; multivariable: LY6D identified as an independent prognostic marker of poor survival (exact HR not reported in abstract) | adjusted for: Not explicitly detailed (likely adjusted for clinical variables in Cox model, but not specified)</v>
      </c>
      <c r="U17" s="179" t="s">
        <v>10849</v>
      </c>
      <c r="V17" s="39" t="s">
        <v>10850</v>
      </c>
      <c r="W17" s="39" t="s">
        <v>7055</v>
      </c>
      <c r="X17" s="39" t="s">
        <v>10851</v>
      </c>
      <c r="Y17" s="179">
        <f>COUNTIF($F$5:$F$294,"Duplicate*")</f>
        <v>4</v>
      </c>
    </row>
    <row r="18" spans="1:25" ht="115.2" x14ac:dyDescent="0.3">
      <c r="A18" s="174">
        <f>'Abstract review'!C18</f>
        <v>14</v>
      </c>
      <c r="B18" s="174" t="str">
        <f>IFERROR(LEFT('Abstract review'!D18,FIND(";",'Abstract review'!D18)-1),'Abstract review'!D18)</f>
        <v>T. Sandhya</v>
      </c>
      <c r="C18" s="180" t="str">
        <f>'Abstract review'!E18&amp;""</f>
        <v>2026</v>
      </c>
      <c r="D18" s="174" t="str">
        <f>'Abstract review'!F18</f>
        <v>Mapping cellular heterogeneity and dynamic interactions in pancreatic cancer</v>
      </c>
      <c r="E18" s="174" t="str">
        <f>IF('Abstract review'!G18="","",'Abstract review'!G18)</f>
        <v>10.1016/j.jconrel.2026.114757</v>
      </c>
      <c r="F18" s="174" t="str">
        <f>IF('Abstract review'!I18="I","Include → full text",IF('Abstract review'!I18="E","Exclude",IF('Abstract review'!I18="DUP","Duplicate — removed",'Abstract review'!I18)))</f>
        <v>Exclude</v>
      </c>
      <c r="G18" s="174" t="str">
        <f>IF('Abstract review'!I18="E",'Abstract review'!J18,"")</f>
        <v>Review</v>
      </c>
      <c r="H18" s="174"/>
      <c r="I18" s="174"/>
      <c r="J18" s="174"/>
      <c r="K18" s="174"/>
      <c r="L18" s="175" t="str">
        <f t="shared" si="0"/>
        <v/>
      </c>
      <c r="M18" s="175" t="str">
        <f t="shared" si="1"/>
        <v/>
      </c>
      <c r="N18" s="175" t="str">
        <f>IF(L18="Include",IFERROR(INDEX('Data extraction'!$AC$2:$AC$58,MATCH(H18+1,'Data extraction'!$AA$2:$AA$58,0)),"not found"),"")</f>
        <v/>
      </c>
      <c r="O18" s="175" t="str">
        <f>IF(N18="","",IFERROR(INDEX('Data extraction'!$L$2:$L$58,MATCH(N18,'Data extraction'!$AC$2:$AC$58,0)),""))</f>
        <v/>
      </c>
      <c r="P18" s="176" t="str">
        <f t="shared" si="2"/>
        <v>Excluded at title/abstract</v>
      </c>
      <c r="Q18" s="175" t="str">
        <f t="shared" si="3"/>
        <v>Study design</v>
      </c>
      <c r="R18" s="174"/>
      <c r="U18" s="179" t="s">
        <v>10852</v>
      </c>
      <c r="V18" s="39" t="s">
        <v>10853</v>
      </c>
      <c r="W18" s="39" t="s">
        <v>9744</v>
      </c>
      <c r="X18" s="39" t="str">
        <f>PICOS!$E$13</f>
        <v>Excluded at full-text screening: (i) no adjusted multivariable survival model fitted for the nominated biomarker (recorded as "not fitted"); (ii) presence of such a model cannot be established from the available text (recorded as "unclear"); (iii) adjusted model fitted but the biomarker was not statistically significant / not retained as an independent predictor after adjustment (recorded as "not independent"). Studies excluded under (iii) are listed with their adjusted estimates in the screening log so that the effect of this criterion can be reported transparently.</v>
      </c>
      <c r="Y18" s="179">
        <f>COUNTIF($M$5:$M$294,V18)</f>
        <v>41</v>
      </c>
    </row>
    <row r="19" spans="1:25" ht="115.2" x14ac:dyDescent="0.3">
      <c r="A19" s="174">
        <f>'Abstract review'!C19</f>
        <v>15</v>
      </c>
      <c r="B19" s="174" t="str">
        <f>IFERROR(LEFT('Abstract review'!D19,FIND(";",'Abstract review'!D19)-1),'Abstract review'!D19)</f>
        <v>G. S. Roth</v>
      </c>
      <c r="C19" s="180" t="str">
        <f>'Abstract review'!E19&amp;""</f>
        <v>2026</v>
      </c>
      <c r="D19" s="174" t="str">
        <f>'Abstract review'!F19</f>
        <v>Randomized, multicenter Phase III trial of adjuvant chemotherapy with modified FOLFIRINOX versus capecitabine or gemcitabine in patients with resected ampullary adenocarcinoma</v>
      </c>
      <c r="E19" s="174" t="str">
        <f>IF('Abstract review'!G19="","",'Abstract review'!G19)</f>
        <v>10.1016/j.dld.2026.01.211</v>
      </c>
      <c r="F19" s="174" t="str">
        <f>IF('Abstract review'!I19="I","Include → full text",IF('Abstract review'!I19="E","Exclude",IF('Abstract review'!I19="DUP","Duplicate — removed",'Abstract review'!I19)))</f>
        <v>Exclude</v>
      </c>
      <c r="G19" s="174" t="str">
        <f>IF('Abstract review'!I19="E",'Abstract review'!J19,"")</f>
        <v>no pdac</v>
      </c>
      <c r="H19" s="174"/>
      <c r="I19" s="174"/>
      <c r="J19" s="174"/>
      <c r="K19" s="174"/>
      <c r="L19" s="175" t="str">
        <f t="shared" si="0"/>
        <v/>
      </c>
      <c r="M19" s="175" t="str">
        <f t="shared" si="1"/>
        <v/>
      </c>
      <c r="N19" s="175" t="str">
        <f>IF(L19="Include",IFERROR(INDEX('Data extraction'!$AC$2:$AC$58,MATCH(H19+1,'Data extraction'!$AA$2:$AA$58,0)),"not found"),"")</f>
        <v/>
      </c>
      <c r="O19" s="175" t="str">
        <f>IF(N19="","",IFERROR(INDEX('Data extraction'!$L$2:$L$58,MATCH(N19,'Data extraction'!$AC$2:$AC$58,0)),""))</f>
        <v/>
      </c>
      <c r="P19" s="176" t="str">
        <f t="shared" si="2"/>
        <v>Excluded at title/abstract</v>
      </c>
      <c r="Q19" s="175" t="str">
        <f t="shared" si="3"/>
        <v>Population</v>
      </c>
      <c r="R19" s="174"/>
      <c r="U19" s="179" t="s">
        <v>10852</v>
      </c>
      <c r="V19" s="39" t="s">
        <v>10854</v>
      </c>
      <c r="W19" s="39" t="s">
        <v>9744</v>
      </c>
      <c r="X19" s="39" t="str">
        <f>PICOS!$E$13</f>
        <v>Excluded at full-text screening: (i) no adjusted multivariable survival model fitted for the nominated biomarker (recorded as "not fitted"); (ii) presence of such a model cannot be established from the available text (recorded as "unclear"); (iii) adjusted model fitted but the biomarker was not statistically significant / not retained as an independent predictor after adjustment (recorded as "not independent"). Studies excluded under (iii) are listed with their adjusted estimates in the screening log so that the effect of this criterion can be reported transparently.</v>
      </c>
      <c r="Y19" s="179">
        <f>COUNTIF($M$5:$M$294,V19)</f>
        <v>23</v>
      </c>
    </row>
    <row r="20" spans="1:25" ht="43.2" x14ac:dyDescent="0.3">
      <c r="A20" s="174">
        <f>'Abstract review'!C20</f>
        <v>16</v>
      </c>
      <c r="B20" s="174" t="str">
        <f>IFERROR(LEFT('Abstract review'!D20,FIND(";",'Abstract review'!D20)-1),'Abstract review'!D20)</f>
        <v>Y. Pei</v>
      </c>
      <c r="C20" s="180" t="str">
        <f>'Abstract review'!E20&amp;""</f>
        <v>2026</v>
      </c>
      <c r="D20" s="174" t="str">
        <f>'Abstract review'!F20</f>
        <v>Machine learning identifies disulfidptosis-related gene signature for pancreatic cancer prognosis and immune infiltration</v>
      </c>
      <c r="E20" s="174" t="str">
        <f>IF('Abstract review'!G20="","",'Abstract review'!G20)</f>
        <v>10.1007/s12672-026-04463-w</v>
      </c>
      <c r="F20" s="174" t="str">
        <f>IF('Abstract review'!I20="I","Include → full text",IF('Abstract review'!I20="E","Exclude",IF('Abstract review'!I20="DUP","Duplicate — removed",'Abstract review'!I20)))</f>
        <v>Include → full text</v>
      </c>
      <c r="G20" s="174" t="str">
        <f>IF('Abstract review'!I20="E",'Abstract review'!J20,"")</f>
        <v/>
      </c>
      <c r="H20" s="174">
        <f>'Full-text screening-extraction'!A8</f>
        <v>7</v>
      </c>
      <c r="I20" s="174" t="str">
        <f>IF('Full-text screening-extraction'!AB8="","",'Full-text screening-extraction'!AB8)</f>
        <v>yes</v>
      </c>
      <c r="J20" s="174" t="str">
        <f>IF('Full-text screening-extraction'!AC8="","",'Full-text screening-extraction'!AC8)</f>
        <v>yes</v>
      </c>
      <c r="K20" s="174" t="str">
        <f>IF('Full-text screening-extraction'!AG8="","",'Full-text screening-extraction'!AG8)</f>
        <v/>
      </c>
      <c r="L20" s="175" t="str">
        <f t="shared" si="0"/>
        <v>Include</v>
      </c>
      <c r="M20" s="175" t="str">
        <f t="shared" si="1"/>
        <v/>
      </c>
      <c r="N20" s="175" t="str">
        <f>IF(L20="Include",IFERROR(INDEX('Data extraction'!$AC$2:$AC$58,MATCH(H20+1,'Data extraction'!$AA$2:$AA$58,0)),"not found"),"")</f>
        <v>EV-27</v>
      </c>
      <c r="O20" s="175" t="str">
        <f>IF(N20="","",IFERROR(INDEX('Data extraction'!$L$2:$L$58,MATCH(N20,'Data extraction'!$AC$2:$AC$58,0)),""))</f>
        <v>A-</v>
      </c>
      <c r="P20" s="176" t="str">
        <f t="shared" si="2"/>
        <v>INCLUDED</v>
      </c>
      <c r="Q20" s="175" t="str">
        <f t="shared" si="3"/>
        <v>All PICOS rows + Independent prognostic value</v>
      </c>
      <c r="R20" s="174" t="str">
        <f>IF(P20&lt;&gt;"INCLUDED","",'Full-text screening-extraction'!M8&amp;" ("&amp;'Full-text screening-extraction'!K8&amp;"); outcome: "&amp;'Full-text screening-extraction'!P8&amp;"; multivariable: "&amp;LEFT('Full-text screening-extraction'!T8,120)&amp;" | adjusted for: "&amp;LEFT('Full-text screening-extraction'!U8,100))</f>
        <v>Disulfidptosis-related gene (DRG) signature; key genes: RPN1, PML; model genes: NDUFA11, MYH14, TRIP6, ACTN1, ANP32E, PML, CD2AP, RPN1 (Transcriptomics (bulk RNA-seq) and single-cell transcriptomics (scRNA-seq)); outcome: Overall survival (OS); multivariable: Risk score and age remained independent prognostic factors in multivariable Cox | adjusted for: Age, sex, tumor grade, clinical stage, T stage, N stage, M stage</v>
      </c>
      <c r="U20" s="179" t="s">
        <v>10852</v>
      </c>
      <c r="V20" s="39" t="s">
        <v>10855</v>
      </c>
      <c r="W20" s="39" t="s">
        <v>10683</v>
      </c>
      <c r="X20" s="39" t="str">
        <f>PICOS!$E$14</f>
        <v>At full-text screening, studies that did not demonstrate an independent prognostic biomarker (no adjusted multivariable analysis, or biomarker not retained as an independent predictor after adjustment) were excluded</v>
      </c>
      <c r="Y20" s="179">
        <f>COUNTIF($M$5:$M$294,V20)</f>
        <v>3</v>
      </c>
    </row>
    <row r="21" spans="1:25" ht="144" x14ac:dyDescent="0.3">
      <c r="A21" s="174">
        <f>'Abstract review'!C21</f>
        <v>17</v>
      </c>
      <c r="B21" s="174" t="str">
        <f>IFERROR(LEFT('Abstract review'!D21,FIND(";",'Abstract review'!D21)-1),'Abstract review'!D21)</f>
        <v>Z. Pan</v>
      </c>
      <c r="C21" s="180" t="str">
        <f>'Abstract review'!E21&amp;""</f>
        <v>2026</v>
      </c>
      <c r="D21" s="174" t="str">
        <f>'Abstract review'!F21</f>
        <v>OCIAD2-IQGAP1 interaction promotes pancreatic cancer progression by suppressing oxidative stress and mitochondria-mediated apoptosis</v>
      </c>
      <c r="E21" s="174" t="str">
        <f>IF('Abstract review'!G21="","",'Abstract review'!G21)</f>
        <v>10.1016/j.cellsig.2025.112217</v>
      </c>
      <c r="F21" s="174" t="str">
        <f>IF('Abstract review'!I21="I","Include → full text",IF('Abstract review'!I21="E","Exclude",IF('Abstract review'!I21="DUP","Duplicate — removed",'Abstract review'!I21)))</f>
        <v>Exclude</v>
      </c>
      <c r="G21" s="174" t="str">
        <f>IF('Abstract review'!I21="E",'Abstract review'!J21,"")</f>
        <v>Preclinical studies</v>
      </c>
      <c r="H21" s="174"/>
      <c r="I21" s="174"/>
      <c r="J21" s="174"/>
      <c r="K21" s="174"/>
      <c r="L21" s="175" t="str">
        <f t="shared" si="0"/>
        <v/>
      </c>
      <c r="M21" s="175" t="str">
        <f t="shared" si="1"/>
        <v/>
      </c>
      <c r="N21" s="175" t="str">
        <f>IF(L21="Include",IFERROR(INDEX('Data extraction'!$AC$2:$AC$58,MATCH(H21+1,'Data extraction'!$AA$2:$AA$58,0)),"not found"),"")</f>
        <v/>
      </c>
      <c r="O21" s="175" t="str">
        <f>IF(N21="","",IFERROR(INDEX('Data extraction'!$L$2:$L$58,MATCH(N21,'Data extraction'!$AC$2:$AC$58,0)),""))</f>
        <v/>
      </c>
      <c r="P21" s="176" t="str">
        <f t="shared" si="2"/>
        <v>Excluded at title/abstract</v>
      </c>
      <c r="Q21" s="175" t="str">
        <f t="shared" si="3"/>
        <v>Study design</v>
      </c>
      <c r="R21" s="174"/>
      <c r="U21" s="179" t="s">
        <v>10852</v>
      </c>
      <c r="V21" s="39" t="s">
        <v>10856</v>
      </c>
      <c r="W21" s="39" t="s">
        <v>9635</v>
      </c>
      <c r="X21" s="39" t="str">
        <f>PICOS!$E$12</f>
        <v>Not eligible: (i) liquid biopsy / circulating analytes as the sole readout (ctDNA, cfDNA, CTCs, circulating or exosomal miRNA/mRNA, plasma or serum proteomics, CA19-9 and other serum markers); (ii) histopathology alone (grade, stage, margin status, lymphovascular or perineural invasion, tumour budding, stroma scoring) without a molecular readout; (iii) genomic/DNA-only markers (KRAS, TP53, SMAD4, CDKN2A mutations, copy number, methylation, TMB, MSI) with no transcript- or protein-level measurement; (iv) imaging/radiomics markers; (v) germline variants. These modalities were recorded at screening but excluded from data extraction unless accompanied by a tumour transcriptomic or proteomic result</v>
      </c>
      <c r="Y21" s="179">
        <f>COUNTIF($M$5:$M$294,V21)</f>
        <v>2</v>
      </c>
    </row>
    <row r="22" spans="1:25" ht="43.2" x14ac:dyDescent="0.3">
      <c r="A22" s="174">
        <f>'Abstract review'!C22</f>
        <v>18</v>
      </c>
      <c r="B22" s="174" t="str">
        <f>IFERROR(LEFT('Abstract review'!D22,FIND(";",'Abstract review'!D22)-1),'Abstract review'!D22)</f>
        <v>Y. Ohara</v>
      </c>
      <c r="C22" s="180" t="str">
        <f>'Abstract review'!E22&amp;""</f>
        <v>2026</v>
      </c>
      <c r="D22" s="174" t="str">
        <f>'Abstract review'!F22</f>
        <v>Molecular, metabolic, and histological subtypes of pancreatic ductal adenocarcinoma and its tumor microenvironment: Insights into tumor heterogeneity and clinical implications</v>
      </c>
      <c r="E22" s="174" t="str">
        <f>IF('Abstract review'!G22="","",'Abstract review'!G22)</f>
        <v>10.1016/j.pharmthera.2025.108946</v>
      </c>
      <c r="F22" s="174" t="str">
        <f>IF('Abstract review'!I22="I","Include → full text",IF('Abstract review'!I22="E","Exclude",IF('Abstract review'!I22="DUP","Duplicate — removed",'Abstract review'!I22)))</f>
        <v>Exclude</v>
      </c>
      <c r="G22" s="174" t="str">
        <f>IF('Abstract review'!I22="E",'Abstract review'!J22,"")</f>
        <v>Review</v>
      </c>
      <c r="H22" s="174"/>
      <c r="I22" s="174"/>
      <c r="J22" s="174"/>
      <c r="K22" s="174"/>
      <c r="L22" s="175" t="str">
        <f t="shared" si="0"/>
        <v/>
      </c>
      <c r="M22" s="175" t="str">
        <f t="shared" si="1"/>
        <v/>
      </c>
      <c r="N22" s="175" t="str">
        <f>IF(L22="Include",IFERROR(INDEX('Data extraction'!$AC$2:$AC$58,MATCH(H22+1,'Data extraction'!$AA$2:$AA$58,0)),"not found"),"")</f>
        <v/>
      </c>
      <c r="O22" s="175" t="str">
        <f>IF(N22="","",IFERROR(INDEX('Data extraction'!$L$2:$L$58,MATCH(N22,'Data extraction'!$AC$2:$AC$58,0)),""))</f>
        <v/>
      </c>
      <c r="P22" s="176" t="str">
        <f t="shared" si="2"/>
        <v>Excluded at title/abstract</v>
      </c>
      <c r="Q22" s="175" t="str">
        <f t="shared" si="3"/>
        <v>Study design</v>
      </c>
      <c r="R22" s="174"/>
      <c r="U22" s="179" t="s">
        <v>10852</v>
      </c>
      <c r="V22" s="39" t="s">
        <v>10857</v>
      </c>
      <c r="W22" s="39" t="s">
        <v>10683</v>
      </c>
      <c r="X22" s="39" t="str">
        <f>PICOS!$E$14</f>
        <v>At full-text screening, studies that did not demonstrate an independent prognostic biomarker (no adjusted multivariable analysis, or biomarker not retained as an independent predictor after adjustment) were excluded</v>
      </c>
      <c r="Y22" s="179">
        <f>COUNTIF($M$5:$M$294,V22)</f>
        <v>1</v>
      </c>
    </row>
    <row r="23" spans="1:25" ht="57.6" x14ac:dyDescent="0.3">
      <c r="A23" s="174">
        <f>'Abstract review'!C23</f>
        <v>19</v>
      </c>
      <c r="B23" s="174" t="str">
        <f>IFERROR(LEFT('Abstract review'!D23,FIND(";",'Abstract review'!D23)-1),'Abstract review'!D23)</f>
        <v>M. Nii</v>
      </c>
      <c r="C23" s="180" t="str">
        <f>'Abstract review'!E23&amp;""</f>
        <v>2026</v>
      </c>
      <c r="D23" s="174" t="str">
        <f>'Abstract review'!F23</f>
        <v>Low CTDNEP1 Expression Predicts Poor Prognosis and Is Associated With Immune Modulation in Pancreatic Cancer</v>
      </c>
      <c r="E23" s="174" t="str">
        <f>IF('Abstract review'!G23="","",'Abstract review'!G23)</f>
        <v>10.21873/cgp.20567</v>
      </c>
      <c r="F23" s="174" t="str">
        <f>IF('Abstract review'!I23="I","Include → full text",IF('Abstract review'!I23="E","Exclude",IF('Abstract review'!I23="DUP","Duplicate — removed",'Abstract review'!I23)))</f>
        <v>Include → full text</v>
      </c>
      <c r="G23" s="174" t="str">
        <f>IF('Abstract review'!I23="E",'Abstract review'!J23,"")</f>
        <v/>
      </c>
      <c r="H23" s="174">
        <f>'Full-text screening-extraction'!A9</f>
        <v>8</v>
      </c>
      <c r="I23" s="174" t="str">
        <f>IF('Full-text screening-extraction'!AB9="","",'Full-text screening-extraction'!AB9)</f>
        <v>no</v>
      </c>
      <c r="J23" s="174" t="str">
        <f>IF('Full-text screening-extraction'!AC9="","",'Full-text screening-extraction'!AC9)</f>
        <v>NA</v>
      </c>
      <c r="K23" s="174" t="str">
        <f>IF('Full-text screening-extraction'!AG9="","",'Full-text screening-extraction'!AG9)</f>
        <v/>
      </c>
      <c r="L23" s="175" t="str">
        <f t="shared" si="0"/>
        <v>Exclude</v>
      </c>
      <c r="M23" s="175" t="str">
        <f t="shared" si="1"/>
        <v>No adjusted multivariable model fitted</v>
      </c>
      <c r="N23" s="175" t="str">
        <f>IF(L23="Include",IFERROR(INDEX('Data extraction'!$AC$2:$AC$58,MATCH(H23+1,'Data extraction'!$AA$2:$AA$58,0)),"not found"),"")</f>
        <v/>
      </c>
      <c r="O23" s="175" t="str">
        <f>IF(N23="","",IFERROR(INDEX('Data extraction'!$L$2:$L$58,MATCH(N23,'Data extraction'!$AC$2:$AC$58,0)),""))</f>
        <v/>
      </c>
      <c r="P23" s="176" t="str">
        <f t="shared" si="2"/>
        <v>Excluded at full text</v>
      </c>
      <c r="Q23" s="175" t="str">
        <f t="shared" si="3"/>
        <v>Analysis &amp; synthesis eligibility</v>
      </c>
      <c r="R23" s="174" t="str">
        <f>IF(P23&lt;&gt;"INCLUDED","",'Full-text screening-extraction'!M9&amp;" ("&amp;'Full-text screening-extraction'!K9&amp;"); outcome: "&amp;'Full-text screening-extraction'!P9&amp;"; multivariable: "&amp;LEFT('Full-text screening-extraction'!T9,120)&amp;" | adjusted for: "&amp;LEFT('Full-text screening-extraction'!U9,100))</f>
        <v/>
      </c>
      <c r="U23" s="179" t="s">
        <v>10858</v>
      </c>
      <c r="V23" s="39" t="s">
        <v>10859</v>
      </c>
      <c r="W23" s="39" t="s">
        <v>10860</v>
      </c>
      <c r="X23" s="39" t="str">
        <f>PICOS!$D$14</f>
        <v>Eligible only if the study demonstrated an independent prognostic biomarker, i.e. the tumour transcriptomic/proteomic biomarker remained significantly associated with the survival outcome in an adjusted multivariable time-to-event model including clinicopathological covariates</v>
      </c>
      <c r="Y23" s="179">
        <f>COUNTIF($P$5:$P$294,"INCLUDED")</f>
        <v>57</v>
      </c>
    </row>
    <row r="24" spans="1:25" x14ac:dyDescent="0.3">
      <c r="A24" s="174">
        <f>'Abstract review'!C24</f>
        <v>20</v>
      </c>
      <c r="B24" s="174" t="str">
        <f>IFERROR(LEFT('Abstract review'!D24,FIND(";",'Abstract review'!D24)-1),'Abstract review'!D24)</f>
        <v>B. Nelson</v>
      </c>
      <c r="C24" s="180" t="str">
        <f>'Abstract review'!E24&amp;""</f>
        <v>2026</v>
      </c>
      <c r="D24" s="174" t="str">
        <f>'Abstract review'!F24</f>
        <v>Network divergence analysis identifies adaptive gene modules and two orthogonal vulnerability axes in pancreatic cancer</v>
      </c>
      <c r="E24" s="174" t="str">
        <f>IF('Abstract review'!G24="","",'Abstract review'!G24)</f>
        <v>10.1002/1878-0261.70218</v>
      </c>
      <c r="F24" s="174" t="str">
        <f>IF('Abstract review'!I24="I","Include → full text",IF('Abstract review'!I24="E","Exclude",IF('Abstract review'!I24="DUP","Duplicate — removed",'Abstract review'!I24)))</f>
        <v>Include → full text</v>
      </c>
      <c r="G24" s="174" t="str">
        <f>IF('Abstract review'!I24="E",'Abstract review'!J24,"")</f>
        <v/>
      </c>
      <c r="H24" s="174">
        <f>'Full-text screening-extraction'!A10</f>
        <v>9</v>
      </c>
      <c r="I24" s="174" t="str">
        <f>IF('Full-text screening-extraction'!AB10="","",'Full-text screening-extraction'!AB10)</f>
        <v>yes</v>
      </c>
      <c r="J24" s="174" t="str">
        <f>IF('Full-text screening-extraction'!AC10="","",'Full-text screening-extraction'!AC10)</f>
        <v>no</v>
      </c>
      <c r="K24" s="174" t="str">
        <f>IF('Full-text screening-extraction'!AG10="","",'Full-text screening-extraction'!AG10)</f>
        <v/>
      </c>
      <c r="L24" s="175" t="str">
        <f t="shared" si="0"/>
        <v>Exclude</v>
      </c>
      <c r="M24" s="175" t="str">
        <f t="shared" si="1"/>
        <v>Biomarker not independent after adjustment</v>
      </c>
      <c r="N24" s="175" t="str">
        <f>IF(L24="Include",IFERROR(INDEX('Data extraction'!$AC$2:$AC$58,MATCH(H24+1,'Data extraction'!$AA$2:$AA$58,0)),"not found"),"")</f>
        <v/>
      </c>
      <c r="O24" s="175" t="str">
        <f>IF(N24="","",IFERROR(INDEX('Data extraction'!$L$2:$L$58,MATCH(N24,'Data extraction'!$AC$2:$AC$58,0)),""))</f>
        <v/>
      </c>
      <c r="P24" s="176" t="str">
        <f t="shared" si="2"/>
        <v>Excluded at full text</v>
      </c>
      <c r="Q24" s="175" t="str">
        <f t="shared" si="3"/>
        <v>Independent prognostic value</v>
      </c>
      <c r="R24" s="174" t="str">
        <f>IF(P24&lt;&gt;"INCLUDED","",'Full-text screening-extraction'!M10&amp;" ("&amp;'Full-text screening-extraction'!K10&amp;"); outcome: "&amp;'Full-text screening-extraction'!P10&amp;"; multivariable: "&amp;LEFT('Full-text screening-extraction'!T10,120)&amp;" | adjusted for: "&amp;LEFT('Full-text screening-extraction'!U10,100))</f>
        <v/>
      </c>
    </row>
    <row r="25" spans="1:25" x14ac:dyDescent="0.3">
      <c r="A25" s="174">
        <f>'Abstract review'!C25</f>
        <v>21</v>
      </c>
      <c r="B25" s="174" t="str">
        <f>IFERROR(LEFT('Abstract review'!D25,FIND(";",'Abstract review'!D25)-1),'Abstract review'!D25)</f>
        <v>Kentaro Miyake</v>
      </c>
      <c r="C25" s="180" t="str">
        <f>'Abstract review'!E25&amp;""</f>
        <v>2026</v>
      </c>
      <c r="D25" s="174" t="str">
        <f>'Abstract review'!F25</f>
        <v>High CDCP1 Expression Reflects Immune and Stromal Remodeling and Oncogenic Signaling in Pancreatic Ductal Adenocarcinoma</v>
      </c>
      <c r="E25" s="174" t="str">
        <f>IF('Abstract review'!G25="","",'Abstract review'!G25)</f>
        <v>10.14740/wjon2682</v>
      </c>
      <c r="F25" s="174" t="str">
        <f>IF('Abstract review'!I25="I","Include → full text",IF('Abstract review'!I25="E","Exclude",IF('Abstract review'!I25="DUP","Duplicate — removed",'Abstract review'!I25)))</f>
        <v>Exclude</v>
      </c>
      <c r="G25" s="174" t="str">
        <f>IF('Abstract review'!I25="E",'Abstract review'!J25,"")</f>
        <v>No prognostic value</v>
      </c>
      <c r="H25" s="174"/>
      <c r="I25" s="174"/>
      <c r="J25" s="174"/>
      <c r="K25" s="174"/>
      <c r="L25" s="175" t="str">
        <f t="shared" si="0"/>
        <v/>
      </c>
      <c r="M25" s="175" t="str">
        <f t="shared" si="1"/>
        <v/>
      </c>
      <c r="N25" s="175" t="str">
        <f>IF(L25="Include",IFERROR(INDEX('Data extraction'!$AC$2:$AC$58,MATCH(H25+1,'Data extraction'!$AA$2:$AA$58,0)),"not found"),"")</f>
        <v/>
      </c>
      <c r="O25" s="175" t="str">
        <f>IF(N25="","",IFERROR(INDEX('Data extraction'!$L$2:$L$58,MATCH(N25,'Data extraction'!$AC$2:$AC$58,0)),""))</f>
        <v/>
      </c>
      <c r="P25" s="176" t="str">
        <f t="shared" si="2"/>
        <v>Excluded at title/abstract</v>
      </c>
      <c r="Q25" s="175" t="str">
        <f t="shared" si="3"/>
        <v>Outcomes</v>
      </c>
      <c r="R25" s="174"/>
    </row>
    <row r="26" spans="1:25" ht="29.4" thickBot="1" x14ac:dyDescent="0.35">
      <c r="A26" s="174">
        <f>'Abstract review'!C26</f>
        <v>22</v>
      </c>
      <c r="B26" s="174" t="str">
        <f>IFERROR(LEFT('Abstract review'!D26,FIND(";",'Abstract review'!D26)-1),'Abstract review'!D26)</f>
        <v>Y. Miura</v>
      </c>
      <c r="C26" s="180" t="str">
        <f>'Abstract review'!E26&amp;""</f>
        <v>2026</v>
      </c>
      <c r="D26" s="174" t="str">
        <f>'Abstract review'!F26</f>
        <v>Comparison of Familial and Sporadic Pancreatic Cancer: Clinicopathological and Genomic Features</v>
      </c>
      <c r="E26" s="174" t="str">
        <f>IF('Abstract review'!G26="","",'Abstract review'!G26)</f>
        <v>10.1245/s10434-025-18556-3</v>
      </c>
      <c r="F26" s="174" t="str">
        <f>IF('Abstract review'!I26="I","Include → full text",IF('Abstract review'!I26="E","Exclude",IF('Abstract review'!I26="DUP","Duplicate — removed",'Abstract review'!I26)))</f>
        <v>Exclude</v>
      </c>
      <c r="G26" s="174" t="str">
        <f>IF('Abstract review'!I26="E",'Abstract review'!J26,"")</f>
        <v>Not transcriptomic/proteomic biomarker expression</v>
      </c>
      <c r="H26" s="174"/>
      <c r="I26" s="174"/>
      <c r="J26" s="174"/>
      <c r="K26" s="174"/>
      <c r="L26" s="175" t="str">
        <f t="shared" si="0"/>
        <v/>
      </c>
      <c r="M26" s="175" t="str">
        <f t="shared" si="1"/>
        <v/>
      </c>
      <c r="N26" s="175" t="str">
        <f>IF(L26="Include",IFERROR(INDEX('Data extraction'!$AC$2:$AC$58,MATCH(H26+1,'Data extraction'!$AA$2:$AA$58,0)),"not found"),"")</f>
        <v/>
      </c>
      <c r="O26" s="175" t="str">
        <f>IF(N26="","",IFERROR(INDEX('Data extraction'!$L$2:$L$58,MATCH(N26,'Data extraction'!$AC$2:$AC$58,0)),""))</f>
        <v/>
      </c>
      <c r="P26" s="176" t="str">
        <f t="shared" si="2"/>
        <v>Excluded at title/abstract</v>
      </c>
      <c r="Q26" s="175" t="str">
        <f t="shared" si="3"/>
        <v>Biomarker modality &amp; sample type</v>
      </c>
      <c r="R26" s="174"/>
      <c r="U26" s="172" t="s">
        <v>10864</v>
      </c>
      <c r="V26" s="172" t="s">
        <v>10865</v>
      </c>
      <c r="W26" s="172" t="s">
        <v>10866</v>
      </c>
      <c r="X26" s="172" t="s">
        <v>10867</v>
      </c>
    </row>
    <row r="27" spans="1:25" x14ac:dyDescent="0.3">
      <c r="A27" s="174">
        <f>'Abstract review'!C27</f>
        <v>23</v>
      </c>
      <c r="B27" s="174" t="str">
        <f>IFERROR(LEFT('Abstract review'!D27,FIND(";",'Abstract review'!D27)-1),'Abstract review'!D27)</f>
        <v>B. Miao</v>
      </c>
      <c r="C27" s="180" t="str">
        <f>'Abstract review'!E27&amp;""</f>
        <v>2026</v>
      </c>
      <c r="D27" s="174" t="str">
        <f>'Abstract review'!F27</f>
        <v>Signatures of Pancreatic Ductal Adenocarcinoma Uncovered by Integrative Multi-Omics Analysis</v>
      </c>
      <c r="E27" s="174" t="str">
        <f>IF('Abstract review'!G27="","",'Abstract review'!G27)</f>
        <v>10.3390/cancers18040687</v>
      </c>
      <c r="F27" s="174" t="str">
        <f>IF('Abstract review'!I27="I","Include → full text",IF('Abstract review'!I27="E","Exclude",IF('Abstract review'!I27="DUP","Duplicate — removed",'Abstract review'!I27)))</f>
        <v>Include → full text</v>
      </c>
      <c r="G27" s="174" t="str">
        <f>IF('Abstract review'!I27="E",'Abstract review'!J27,"")</f>
        <v/>
      </c>
      <c r="H27" s="174">
        <f>'Full-text screening-extraction'!A11</f>
        <v>10</v>
      </c>
      <c r="I27" s="174" t="str">
        <f>IF('Full-text screening-extraction'!AB11="","",'Full-text screening-extraction'!AB11)</f>
        <v>no</v>
      </c>
      <c r="J27" s="174" t="str">
        <f>IF('Full-text screening-extraction'!AC11="","",'Full-text screening-extraction'!AC11)</f>
        <v>NA</v>
      </c>
      <c r="K27" s="174" t="str">
        <f>IF('Full-text screening-extraction'!AG11="","",'Full-text screening-extraction'!AG11)</f>
        <v/>
      </c>
      <c r="L27" s="175" t="str">
        <f t="shared" si="0"/>
        <v>Exclude</v>
      </c>
      <c r="M27" s="175" t="str">
        <f t="shared" si="1"/>
        <v>No adjusted multivariable model fitted</v>
      </c>
      <c r="N27" s="175" t="str">
        <f>IF(L27="Include",IFERROR(INDEX('Data extraction'!$AC$2:$AC$58,MATCH(H27+1,'Data extraction'!$AA$2:$AA$58,0)),"not found"),"")</f>
        <v/>
      </c>
      <c r="O27" s="175" t="str">
        <f>IF(N27="","",IFERROR(INDEX('Data extraction'!$L$2:$L$58,MATCH(N27,'Data extraction'!$AC$2:$AC$58,0)),""))</f>
        <v/>
      </c>
      <c r="P27" s="176" t="str">
        <f t="shared" si="2"/>
        <v>Excluded at full text</v>
      </c>
      <c r="Q27" s="175" t="str">
        <f t="shared" si="3"/>
        <v>Analysis &amp; synthesis eligibility</v>
      </c>
      <c r="R27" s="174" t="str">
        <f>IF(P27&lt;&gt;"INCLUDED","",'Full-text screening-extraction'!M11&amp;" ("&amp;'Full-text screening-extraction'!K11&amp;"); outcome: "&amp;'Full-text screening-extraction'!P11&amp;"; multivariable: "&amp;LEFT('Full-text screening-extraction'!T11,120)&amp;" | adjusted for: "&amp;LEFT('Full-text screening-extraction'!U11,100))</f>
        <v/>
      </c>
      <c r="U27" t="s">
        <v>10868</v>
      </c>
      <c r="V27">
        <f>COUNTIF($P$5:$P$294,"Excluded at title/abstract")</f>
        <v>159</v>
      </c>
      <c r="W27" s="171">
        <f>PRISMA!B11</f>
        <v>159</v>
      </c>
      <c r="X27" t="str">
        <f>IF(V27=W27,"OK","MISMATCH")</f>
        <v>OK</v>
      </c>
    </row>
    <row r="28" spans="1:25" x14ac:dyDescent="0.3">
      <c r="A28" s="174">
        <f>'Abstract review'!C28</f>
        <v>24</v>
      </c>
      <c r="B28" s="174" t="str">
        <f>IFERROR(LEFT('Abstract review'!D28,FIND(";",'Abstract review'!D28)-1),'Abstract review'!D28)</f>
        <v>Muhammad Shahid Mehmood</v>
      </c>
      <c r="C28" s="180" t="str">
        <f>'Abstract review'!E28&amp;""</f>
        <v>2026</v>
      </c>
      <c r="D28" s="174" t="str">
        <f>'Abstract review'!F28</f>
        <v>CRISPR-Cas13a diagnostics for circulating microbial transcripts in pancreatic cancer</v>
      </c>
      <c r="E28" s="174" t="str">
        <f>IF('Abstract review'!G28="","",'Abstract review'!G28)</f>
        <v>10.1097/ms9.0000000000004392</v>
      </c>
      <c r="F28" s="174" t="str">
        <f>IF('Abstract review'!I28="I","Include → full text",IF('Abstract review'!I28="E","Exclude",IF('Abstract review'!I28="DUP","Duplicate — removed",'Abstract review'!I28)))</f>
        <v>Exclude</v>
      </c>
      <c r="G28" s="174" t="str">
        <f>IF('Abstract review'!I28="E",'Abstract review'!J28,"")</f>
        <v>Diagnostic value</v>
      </c>
      <c r="H28" s="174"/>
      <c r="I28" s="174"/>
      <c r="J28" s="174"/>
      <c r="K28" s="174"/>
      <c r="L28" s="175" t="str">
        <f t="shared" si="0"/>
        <v/>
      </c>
      <c r="M28" s="175" t="str">
        <f t="shared" si="1"/>
        <v/>
      </c>
      <c r="N28" s="175" t="str">
        <f>IF(L28="Include",IFERROR(INDEX('Data extraction'!$AC$2:$AC$58,MATCH(H28+1,'Data extraction'!$AA$2:$AA$58,0)),"not found"),"")</f>
        <v/>
      </c>
      <c r="O28" s="175" t="str">
        <f>IF(N28="","",IFERROR(INDEX('Data extraction'!$L$2:$L$58,MATCH(N28,'Data extraction'!$AC$2:$AC$58,0)),""))</f>
        <v/>
      </c>
      <c r="P28" s="176" t="str">
        <f t="shared" si="2"/>
        <v>Excluded at title/abstract</v>
      </c>
      <c r="Q28" s="175" t="str">
        <f t="shared" si="3"/>
        <v>Outcomes</v>
      </c>
      <c r="R28" s="174"/>
      <c r="U28" t="s">
        <v>10869</v>
      </c>
      <c r="V28">
        <f>COUNT($H$5:$H$294)</f>
        <v>127</v>
      </c>
      <c r="W28" s="171">
        <f>PRISMA!B35</f>
        <v>127</v>
      </c>
      <c r="X28" t="str">
        <f>IF(V28=W28,"OK","MISMATCH")</f>
        <v>OK</v>
      </c>
    </row>
    <row r="29" spans="1:25" x14ac:dyDescent="0.3">
      <c r="A29" s="174">
        <f>'Abstract review'!C29</f>
        <v>25</v>
      </c>
      <c r="B29" s="174" t="str">
        <f>IFERROR(LEFT('Abstract review'!D29,FIND(";",'Abstract review'!D29)-1),'Abstract review'!D29)</f>
        <v>Hannah Mearns</v>
      </c>
      <c r="C29" s="180" t="str">
        <f>'Abstract review'!E29&amp;""</f>
        <v>2026</v>
      </c>
      <c r="D29" s="174" t="str">
        <f>'Abstract review'!F29</f>
        <v>Identification of serum protein biomarkers for pre-cancerous lesions associated with pancreatic ductal adenocarcinoma</v>
      </c>
      <c r="E29" s="174" t="str">
        <f>IF('Abstract review'!G29="","",'Abstract review'!G29)</f>
        <v>10.1002/1878-0261.70213</v>
      </c>
      <c r="F29" s="174" t="str">
        <f>IF('Abstract review'!I29="I","Include → full text",IF('Abstract review'!I29="E","Exclude",IF('Abstract review'!I29="DUP","Duplicate — removed",'Abstract review'!I29)))</f>
        <v>Exclude</v>
      </c>
      <c r="G29" s="174" t="str">
        <f>IF('Abstract review'!I29="E",'Abstract review'!J29,"")</f>
        <v>Diagnostic value</v>
      </c>
      <c r="H29" s="174"/>
      <c r="I29" s="174"/>
      <c r="J29" s="174"/>
      <c r="K29" s="174"/>
      <c r="L29" s="175" t="str">
        <f t="shared" si="0"/>
        <v/>
      </c>
      <c r="M29" s="175" t="str">
        <f t="shared" si="1"/>
        <v/>
      </c>
      <c r="N29" s="175" t="str">
        <f>IF(L29="Include",IFERROR(INDEX('Data extraction'!$AC$2:$AC$58,MATCH(H29+1,'Data extraction'!$AA$2:$AA$58,0)),"not found"),"")</f>
        <v/>
      </c>
      <c r="O29" s="175" t="str">
        <f>IF(N29="","",IFERROR(INDEX('Data extraction'!$L$2:$L$58,MATCH(N29,'Data extraction'!$AC$2:$AC$58,0)),""))</f>
        <v/>
      </c>
      <c r="P29" s="176" t="str">
        <f t="shared" si="2"/>
        <v>Excluded at title/abstract</v>
      </c>
      <c r="Q29" s="175" t="str">
        <f t="shared" si="3"/>
        <v>Outcomes</v>
      </c>
      <c r="R29" s="174"/>
      <c r="U29" t="s">
        <v>10870</v>
      </c>
      <c r="V29">
        <f>COUNTIF($P$5:$P$294,"Excluded at full text")</f>
        <v>70</v>
      </c>
      <c r="W29" s="171">
        <f>PRISMA!B36</f>
        <v>70</v>
      </c>
      <c r="X29" t="str">
        <f>IF(V29=W29,"OK","MISMATCH")</f>
        <v>OK</v>
      </c>
    </row>
    <row r="30" spans="1:25" x14ac:dyDescent="0.3">
      <c r="A30" s="174">
        <f>'Abstract review'!C30</f>
        <v>26</v>
      </c>
      <c r="B30" s="174" t="str">
        <f>IFERROR(LEFT('Abstract review'!D30,FIND(";",'Abstract review'!D30)-1),'Abstract review'!D30)</f>
        <v>Paul Manoukian</v>
      </c>
      <c r="C30" s="180" t="str">
        <f>'Abstract review'!E30&amp;""</f>
        <v>2026</v>
      </c>
      <c r="D30" s="174" t="str">
        <f>'Abstract review'!F30</f>
        <v>Estrogen Production in Pancreatic Cancer Shapes a Tumor-Suppressive Stromal Microenvironment</v>
      </c>
      <c r="E30" s="174" t="str">
        <f>IF('Abstract review'!G30="","",'Abstract review'!G30)</f>
        <v>10.1158/0008-5472.can-24-4707</v>
      </c>
      <c r="F30" s="174" t="str">
        <f>IF('Abstract review'!I30="I","Include → full text",IF('Abstract review'!I30="E","Exclude",IF('Abstract review'!I30="DUP","Duplicate — removed",'Abstract review'!I30)))</f>
        <v>Include → full text</v>
      </c>
      <c r="G30" s="174" t="str">
        <f>IF('Abstract review'!I30="E",'Abstract review'!J30,"")</f>
        <v/>
      </c>
      <c r="H30" s="174">
        <f>'Full-text screening-extraction'!A12</f>
        <v>11</v>
      </c>
      <c r="I30" s="174" t="str">
        <f>IF('Full-text screening-extraction'!AB12="","",'Full-text screening-extraction'!AB12)</f>
        <v>no</v>
      </c>
      <c r="J30" s="174" t="str">
        <f>IF('Full-text screening-extraction'!AC12="","",'Full-text screening-extraction'!AC12)</f>
        <v>NA</v>
      </c>
      <c r="K30" s="174" t="str">
        <f>IF('Full-text screening-extraction'!AG12="","",'Full-text screening-extraction'!AG12)</f>
        <v/>
      </c>
      <c r="L30" s="175" t="str">
        <f t="shared" si="0"/>
        <v>Exclude</v>
      </c>
      <c r="M30" s="175" t="str">
        <f t="shared" si="1"/>
        <v>No adjusted multivariable model fitted</v>
      </c>
      <c r="N30" s="175" t="str">
        <f>IF(L30="Include",IFERROR(INDEX('Data extraction'!$AC$2:$AC$58,MATCH(H30+1,'Data extraction'!$AA$2:$AA$58,0)),"not found"),"")</f>
        <v/>
      </c>
      <c r="O30" s="175" t="str">
        <f>IF(N30="","",IFERROR(INDEX('Data extraction'!$L$2:$L$58,MATCH(N30,'Data extraction'!$AC$2:$AC$58,0)),""))</f>
        <v/>
      </c>
      <c r="P30" s="176" t="str">
        <f t="shared" si="2"/>
        <v>Excluded at full text</v>
      </c>
      <c r="Q30" s="175" t="str">
        <f t="shared" si="3"/>
        <v>Analysis &amp; synthesis eligibility</v>
      </c>
      <c r="R30" s="174" t="str">
        <f>IF(P30&lt;&gt;"INCLUDED","",'Full-text screening-extraction'!M12&amp;" ("&amp;'Full-text screening-extraction'!K12&amp;"); outcome: "&amp;'Full-text screening-extraction'!P12&amp;"; multivariable: "&amp;LEFT('Full-text screening-extraction'!T12,120)&amp;" | adjusted for: "&amp;LEFT('Full-text screening-extraction'!U12,100))</f>
        <v/>
      </c>
      <c r="U30" t="s">
        <v>10871</v>
      </c>
      <c r="V30">
        <f>COUNTIF($P$5:$P$294,"INCLUDED")</f>
        <v>57</v>
      </c>
      <c r="W30" s="171">
        <f>PRISMA!B42</f>
        <v>57</v>
      </c>
      <c r="X30" t="str">
        <f>IF(V30=W30,"OK","MISMATCH")</f>
        <v>OK</v>
      </c>
    </row>
    <row r="31" spans="1:25" x14ac:dyDescent="0.3">
      <c r="A31" s="174">
        <f>'Abstract review'!C31</f>
        <v>27</v>
      </c>
      <c r="B31" s="174" t="str">
        <f>IFERROR(LEFT('Abstract review'!D31,FIND(";",'Abstract review'!D31)-1),'Abstract review'!D31)</f>
        <v>C. Lu</v>
      </c>
      <c r="C31" s="180" t="str">
        <f>'Abstract review'!E31&amp;""</f>
        <v>2026</v>
      </c>
      <c r="D31" s="174" t="str">
        <f>'Abstract review'!F31</f>
        <v>zDHHC-mediated palmitoylation modification patterns and tumor immune microenvironment infiltration characterization in pancreatic cancer</v>
      </c>
      <c r="E31" s="174" t="str">
        <f>IF('Abstract review'!G31="","",'Abstract review'!G31)</f>
        <v>10.1016/j.intimp.2025.115863</v>
      </c>
      <c r="F31" s="174" t="str">
        <f>IF('Abstract review'!I31="I","Include → full text",IF('Abstract review'!I31="E","Exclude",IF('Abstract review'!I31="DUP","Duplicate — removed",'Abstract review'!I31)))</f>
        <v>Include → full text</v>
      </c>
      <c r="G31" s="174" t="str">
        <f>IF('Abstract review'!I31="E",'Abstract review'!J31,"")</f>
        <v/>
      </c>
      <c r="H31" s="174">
        <f>'Full-text screening-extraction'!A13</f>
        <v>12</v>
      </c>
      <c r="I31" s="174" t="str">
        <f>IF('Full-text screening-extraction'!AB13="","",'Full-text screening-extraction'!AB13)</f>
        <v>yes</v>
      </c>
      <c r="J31" s="174" t="str">
        <f>IF('Full-text screening-extraction'!AC13="","",'Full-text screening-extraction'!AC13)</f>
        <v>yes</v>
      </c>
      <c r="K31" s="174" t="str">
        <f>IF('Full-text screening-extraction'!AG13="","",'Full-text screening-extraction'!AG13)</f>
        <v/>
      </c>
      <c r="L31" s="175" t="str">
        <f t="shared" si="0"/>
        <v>Include</v>
      </c>
      <c r="M31" s="175" t="str">
        <f t="shared" si="1"/>
        <v/>
      </c>
      <c r="N31" s="175" t="str">
        <f>IF(L31="Include",IFERROR(INDEX('Data extraction'!$AC$2:$AC$58,MATCH(H31+1,'Data extraction'!$AA$2:$AA$58,0)),"not found"),"")</f>
        <v>EV-28</v>
      </c>
      <c r="O31" s="175" t="str">
        <f>IF(N31="","",IFERROR(INDEX('Data extraction'!$L$2:$L$58,MATCH(N31,'Data extraction'!$AC$2:$AC$58,0)),""))</f>
        <v>A-</v>
      </c>
      <c r="P31" s="176" t="str">
        <f t="shared" si="2"/>
        <v>INCLUDED</v>
      </c>
      <c r="Q31" s="175" t="str">
        <f t="shared" si="3"/>
        <v>All PICOS rows + Independent prognostic value</v>
      </c>
      <c r="R31" s="174" t="str">
        <f>IF(P31&lt;&gt;"INCLUDED","",'Full-text screening-extraction'!M13&amp;" ("&amp;'Full-text screening-extraction'!K13&amp;"); outcome: "&amp;'Full-text screening-extraction'!P13&amp;"; multivariable: "&amp;LEFT('Full-text screening-extraction'!T13,120)&amp;" | adjusted for: "&amp;LEFT('Full-text screening-extraction'!U13,100))</f>
        <v>Palmitoylation-related gene signature (PRGS, 7 genes: DCBLD2, CXCL5, ASPH, LAMC2, KRT6A, TOP2A, NPNT); upstream regulators: zDHHC family (palmitoyltransferases) (Transcriptomics + single-cell RNA-seq + mutational profiling + immune deconvolution + pathway analysis); outcome: Overall survival (OS); multivariable: PRGS model demonstrated strong prognostic predictive capability across independent cohorts (exact HR values not reported | adjusted for: LASSO model inherently adjusts for gene interactions; specific clinical covariates not clearly repor</v>
      </c>
      <c r="U31" t="s">
        <v>10872</v>
      </c>
      <c r="V31">
        <f>COUNTA($A$299:$A$312)</f>
        <v>14</v>
      </c>
      <c r="W31" s="171">
        <f>PRISMA!C14</f>
        <v>14</v>
      </c>
      <c r="X31" t="str">
        <f>IF(V31=W31,"OK","MISMATCH")</f>
        <v>OK</v>
      </c>
    </row>
    <row r="32" spans="1:25" x14ac:dyDescent="0.3">
      <c r="A32" s="174">
        <f>'Abstract review'!C32</f>
        <v>28</v>
      </c>
      <c r="B32" s="174" t="str">
        <f>IFERROR(LEFT('Abstract review'!D32,FIND(";",'Abstract review'!D32)-1),'Abstract review'!D32)</f>
        <v>Z. Liu</v>
      </c>
      <c r="C32" s="180" t="str">
        <f>'Abstract review'!E32&amp;""</f>
        <v>2026</v>
      </c>
      <c r="D32" s="174" t="str">
        <f>'Abstract review'!F32</f>
        <v>PRSS23 promotes pancreatic cancer progression through regulating Hippo-YAP activity</v>
      </c>
      <c r="E32" s="174" t="str">
        <f>IF('Abstract review'!G32="","",'Abstract review'!G32)</f>
        <v>10.1016/j.bbrc.2025.153157</v>
      </c>
      <c r="F32" s="174" t="str">
        <f>IF('Abstract review'!I32="I","Include → full text",IF('Abstract review'!I32="E","Exclude",IF('Abstract review'!I32="DUP","Duplicate — removed",'Abstract review'!I32)))</f>
        <v>Include → full text</v>
      </c>
      <c r="G32" s="174" t="str">
        <f>IF('Abstract review'!I32="E",'Abstract review'!J32,"")</f>
        <v/>
      </c>
      <c r="H32" s="174">
        <f>'Full-text screening-extraction'!A14</f>
        <v>13</v>
      </c>
      <c r="I32" s="174" t="str">
        <f>IF('Full-text screening-extraction'!AB14="","",'Full-text screening-extraction'!AB14)</f>
        <v>no</v>
      </c>
      <c r="J32" s="174" t="str">
        <f>IF('Full-text screening-extraction'!AC14="","",'Full-text screening-extraction'!AC14)</f>
        <v>NA</v>
      </c>
      <c r="K32" s="174" t="str">
        <f>IF('Full-text screening-extraction'!AG14="","",'Full-text screening-extraction'!AG14)</f>
        <v/>
      </c>
      <c r="L32" s="175" t="str">
        <f t="shared" si="0"/>
        <v>Exclude</v>
      </c>
      <c r="M32" s="175" t="str">
        <f t="shared" si="1"/>
        <v>No adjusted multivariable model fitted</v>
      </c>
      <c r="N32" s="175" t="str">
        <f>IF(L32="Include",IFERROR(INDEX('Data extraction'!$AC$2:$AC$58,MATCH(H32+1,'Data extraction'!$AA$2:$AA$58,0)),"not found"),"")</f>
        <v/>
      </c>
      <c r="O32" s="175" t="str">
        <f>IF(N32="","",IFERROR(INDEX('Data extraction'!$L$2:$L$58,MATCH(N32,'Data extraction'!$AC$2:$AC$58,0)),""))</f>
        <v/>
      </c>
      <c r="P32" s="176" t="str">
        <f t="shared" si="2"/>
        <v>Excluded at full text</v>
      </c>
      <c r="Q32" s="175" t="str">
        <f t="shared" si="3"/>
        <v>Analysis &amp; synthesis eligibility</v>
      </c>
      <c r="R32" s="174" t="str">
        <f>IF(P32&lt;&gt;"INCLUDED","",'Full-text screening-extraction'!M14&amp;" ("&amp;'Full-text screening-extraction'!K14&amp;"); outcome: "&amp;'Full-text screening-extraction'!P14&amp;"; multivariable: "&amp;LEFT('Full-text screening-extraction'!T14,120)&amp;" | adjusted for: "&amp;LEFT('Full-text screening-extraction'!U14,100))</f>
        <v/>
      </c>
    </row>
    <row r="33" spans="1:18" x14ac:dyDescent="0.3">
      <c r="A33" s="174">
        <f>'Abstract review'!C33</f>
        <v>29</v>
      </c>
      <c r="B33" s="174" t="str">
        <f>IFERROR(LEFT('Abstract review'!D33,FIND(";",'Abstract review'!D33)-1),'Abstract review'!D33)</f>
        <v>W. Liu</v>
      </c>
      <c r="C33" s="180" t="str">
        <f>'Abstract review'!E33&amp;""</f>
        <v>2026</v>
      </c>
      <c r="D33" s="174" t="str">
        <f>'Abstract review'!F33</f>
        <v>SLC25A39 binds and modulates PRDX1 to suppress ROS-induced necroptosis in hepatocellular carcinoma</v>
      </c>
      <c r="E33" s="174" t="str">
        <f>IF('Abstract review'!G33="","",'Abstract review'!G33)</f>
        <v>10.1016/j.intimp.2026.116246</v>
      </c>
      <c r="F33" s="174" t="str">
        <f>IF('Abstract review'!I33="I","Include → full text",IF('Abstract review'!I33="E","Exclude",IF('Abstract review'!I33="DUP","Duplicate — removed",'Abstract review'!I33)))</f>
        <v>Exclude</v>
      </c>
      <c r="G33" s="174" t="str">
        <f>IF('Abstract review'!I33="E",'Abstract review'!J33,"")</f>
        <v>no pdac</v>
      </c>
      <c r="H33" s="174"/>
      <c r="I33" s="174"/>
      <c r="J33" s="174"/>
      <c r="K33" s="174"/>
      <c r="L33" s="175" t="str">
        <f t="shared" si="0"/>
        <v/>
      </c>
      <c r="M33" s="175" t="str">
        <f t="shared" si="1"/>
        <v/>
      </c>
      <c r="N33" s="175" t="str">
        <f>IF(L33="Include",IFERROR(INDEX('Data extraction'!$AC$2:$AC$58,MATCH(H33+1,'Data extraction'!$AA$2:$AA$58,0)),"not found"),"")</f>
        <v/>
      </c>
      <c r="O33" s="175" t="str">
        <f>IF(N33="","",IFERROR(INDEX('Data extraction'!$L$2:$L$58,MATCH(N33,'Data extraction'!$AC$2:$AC$58,0)),""))</f>
        <v/>
      </c>
      <c r="P33" s="176" t="str">
        <f t="shared" si="2"/>
        <v>Excluded at title/abstract</v>
      </c>
      <c r="Q33" s="175" t="str">
        <f t="shared" si="3"/>
        <v>Population</v>
      </c>
      <c r="R33" s="174"/>
    </row>
    <row r="34" spans="1:18" x14ac:dyDescent="0.3">
      <c r="A34" s="174">
        <f>'Abstract review'!C34</f>
        <v>30</v>
      </c>
      <c r="B34" s="174" t="str">
        <f>IFERROR(LEFT('Abstract review'!D34,FIND(";",'Abstract review'!D34)-1),'Abstract review'!D34)</f>
        <v>F. Liu</v>
      </c>
      <c r="C34" s="180" t="str">
        <f>'Abstract review'!E34&amp;""</f>
        <v>2026</v>
      </c>
      <c r="D34" s="174" t="str">
        <f>'Abstract review'!F34</f>
        <v>Comprehensive machine learning identifies anoikis signatures predicting therapeutic resistance and survival in gastric cancer</v>
      </c>
      <c r="E34" s="174" t="str">
        <f>IF('Abstract review'!G34="","",'Abstract review'!G34)</f>
        <v>10.1038/s41598-026-38996-5</v>
      </c>
      <c r="F34" s="174" t="str">
        <f>IF('Abstract review'!I34="I","Include → full text",IF('Abstract review'!I34="E","Exclude",IF('Abstract review'!I34="DUP","Duplicate — removed",'Abstract review'!I34)))</f>
        <v>Exclude</v>
      </c>
      <c r="G34" s="174" t="str">
        <f>IF('Abstract review'!I34="E",'Abstract review'!J34,"")</f>
        <v>no pdac</v>
      </c>
      <c r="H34" s="174"/>
      <c r="I34" s="174"/>
      <c r="J34" s="174"/>
      <c r="K34" s="174"/>
      <c r="L34" s="175" t="str">
        <f t="shared" si="0"/>
        <v/>
      </c>
      <c r="M34" s="175" t="str">
        <f t="shared" si="1"/>
        <v/>
      </c>
      <c r="N34" s="175" t="str">
        <f>IF(L34="Include",IFERROR(INDEX('Data extraction'!$AC$2:$AC$58,MATCH(H34+1,'Data extraction'!$AA$2:$AA$58,0)),"not found"),"")</f>
        <v/>
      </c>
      <c r="O34" s="175" t="str">
        <f>IF(N34="","",IFERROR(INDEX('Data extraction'!$L$2:$L$58,MATCH(N34,'Data extraction'!$AC$2:$AC$58,0)),""))</f>
        <v/>
      </c>
      <c r="P34" s="176" t="str">
        <f t="shared" si="2"/>
        <v>Excluded at title/abstract</v>
      </c>
      <c r="Q34" s="175" t="str">
        <f t="shared" si="3"/>
        <v>Population</v>
      </c>
      <c r="R34" s="174"/>
    </row>
    <row r="35" spans="1:18" x14ac:dyDescent="0.3">
      <c r="A35" s="174">
        <f>'Abstract review'!C35</f>
        <v>31</v>
      </c>
      <c r="B35" s="174" t="str">
        <f>IFERROR(LEFT('Abstract review'!D35,FIND(";",'Abstract review'!D35)-1),'Abstract review'!D35)</f>
        <v>S. Lin</v>
      </c>
      <c r="C35" s="180" t="str">
        <f>'Abstract review'!E35&amp;""</f>
        <v>2026</v>
      </c>
      <c r="D35" s="174" t="str">
        <f>'Abstract review'!F35</f>
        <v>Integrative Transcriptomic and Proteomic Profiling Defines Secretory and Immune Related Subtypes in Pancreatic Ductal Adenocarcinoma</v>
      </c>
      <c r="E35" s="174" t="str">
        <f>IF('Abstract review'!G35="","",'Abstract review'!G35)</f>
        <v>10.1021/acs.jproteome.5c01146</v>
      </c>
      <c r="F35" s="174" t="str">
        <f>IF('Abstract review'!I35="I","Include → full text",IF('Abstract review'!I35="E","Exclude",IF('Abstract review'!I35="DUP","Duplicate — removed",'Abstract review'!I35)))</f>
        <v>Include → full text</v>
      </c>
      <c r="G35" s="174" t="str">
        <f>IF('Abstract review'!I35="E",'Abstract review'!J35,"")</f>
        <v/>
      </c>
      <c r="H35" s="174">
        <f>'Full-text screening-extraction'!A15</f>
        <v>14</v>
      </c>
      <c r="I35" s="174" t="str">
        <f>IF('Full-text screening-extraction'!AB15="","",'Full-text screening-extraction'!AB15)</f>
        <v>no</v>
      </c>
      <c r="J35" s="174" t="str">
        <f>IF('Full-text screening-extraction'!AC15="","",'Full-text screening-extraction'!AC15)</f>
        <v>NA</v>
      </c>
      <c r="K35" s="174" t="str">
        <f>IF('Full-text screening-extraction'!AG15="","",'Full-text screening-extraction'!AG15)</f>
        <v/>
      </c>
      <c r="L35" s="175" t="str">
        <f t="shared" si="0"/>
        <v>Exclude</v>
      </c>
      <c r="M35" s="175" t="str">
        <f t="shared" si="1"/>
        <v>No adjusted multivariable model fitted</v>
      </c>
      <c r="N35" s="175" t="str">
        <f>IF(L35="Include",IFERROR(INDEX('Data extraction'!$AC$2:$AC$58,MATCH(H35+1,'Data extraction'!$AA$2:$AA$58,0)),"not found"),"")</f>
        <v/>
      </c>
      <c r="O35" s="175" t="str">
        <f>IF(N35="","",IFERROR(INDEX('Data extraction'!$L$2:$L$58,MATCH(N35,'Data extraction'!$AC$2:$AC$58,0)),""))</f>
        <v/>
      </c>
      <c r="P35" s="176" t="str">
        <f t="shared" si="2"/>
        <v>Excluded at full text</v>
      </c>
      <c r="Q35" s="175" t="str">
        <f t="shared" si="3"/>
        <v>Analysis &amp; synthesis eligibility</v>
      </c>
      <c r="R35" s="174" t="str">
        <f>IF(P35&lt;&gt;"INCLUDED","",'Full-text screening-extraction'!M15&amp;" ("&amp;'Full-text screening-extraction'!K15&amp;"); outcome: "&amp;'Full-text screening-extraction'!P15&amp;"; multivariable: "&amp;LEFT('Full-text screening-extraction'!T15,120)&amp;" | adjusted for: "&amp;LEFT('Full-text screening-extraction'!U15,100))</f>
        <v/>
      </c>
    </row>
    <row r="36" spans="1:18" x14ac:dyDescent="0.3">
      <c r="A36" s="174">
        <f>'Abstract review'!C36</f>
        <v>32</v>
      </c>
      <c r="B36" s="174" t="str">
        <f>IFERROR(LEFT('Abstract review'!D36,FIND(";",'Abstract review'!D36)-1),'Abstract review'!D36)</f>
        <v>Y. Liang</v>
      </c>
      <c r="C36" s="180" t="str">
        <f>'Abstract review'!E36&amp;""</f>
        <v>2026</v>
      </c>
      <c r="D36" s="174" t="str">
        <f>'Abstract review'!F36</f>
        <v>Integrative multi-omics reveal a CD4⁺ T cell-derived six-gene signature linking the immune-stromal ecosystem to prognosis and immunotherapy selection in pancreatic cancer</v>
      </c>
      <c r="E36" s="174" t="str">
        <f>IF('Abstract review'!G36="","",'Abstract review'!G36)</f>
        <v>10.1186/s12885-026-15613-2</v>
      </c>
      <c r="F36" s="174" t="str">
        <f>IF('Abstract review'!I36="I","Include → full text",IF('Abstract review'!I36="E","Exclude",IF('Abstract review'!I36="DUP","Duplicate — removed",'Abstract review'!I36)))</f>
        <v>Include → full text</v>
      </c>
      <c r="G36" s="174" t="str">
        <f>IF('Abstract review'!I36="E",'Abstract review'!J36,"")</f>
        <v/>
      </c>
      <c r="H36" s="174">
        <f>'Full-text screening-extraction'!A16</f>
        <v>15</v>
      </c>
      <c r="I36" s="174" t="str">
        <f>IF('Full-text screening-extraction'!AB16="","",'Full-text screening-extraction'!AB16)</f>
        <v>yes</v>
      </c>
      <c r="J36" s="174" t="str">
        <f>IF('Full-text screening-extraction'!AC16="","",'Full-text screening-extraction'!AC16)</f>
        <v>unclear</v>
      </c>
      <c r="K36" s="174" t="str">
        <f>IF('Full-text screening-extraction'!AG16="","",'Full-text screening-extraction'!AG16)</f>
        <v/>
      </c>
      <c r="L36" s="175" t="str">
        <f t="shared" si="0"/>
        <v>Exclude</v>
      </c>
      <c r="M36" s="175" t="str">
        <f t="shared" si="1"/>
        <v>Unclear whether an adjusted model was fitted</v>
      </c>
      <c r="N36" s="175" t="str">
        <f>IF(L36="Include",IFERROR(INDEX('Data extraction'!$AC$2:$AC$58,MATCH(H36+1,'Data extraction'!$AA$2:$AA$58,0)),"not found"),"")</f>
        <v/>
      </c>
      <c r="O36" s="175" t="str">
        <f>IF(N36="","",IFERROR(INDEX('Data extraction'!$L$2:$L$58,MATCH(N36,'Data extraction'!$AC$2:$AC$58,0)),""))</f>
        <v/>
      </c>
      <c r="P36" s="176" t="str">
        <f t="shared" si="2"/>
        <v>Excluded at full text</v>
      </c>
      <c r="Q36" s="175" t="str">
        <f t="shared" si="3"/>
        <v>Analysis &amp; synthesis eligibility</v>
      </c>
      <c r="R36" s="174" t="str">
        <f>IF(P36&lt;&gt;"INCLUDED","",'Full-text screening-extraction'!M16&amp;" ("&amp;'Full-text screening-extraction'!K16&amp;"); outcome: "&amp;'Full-text screening-extraction'!P16&amp;"; multivariable: "&amp;LEFT('Full-text screening-extraction'!T16,120)&amp;" | adjusted for: "&amp;LEFT('Full-text screening-extraction'!U16,100))</f>
        <v/>
      </c>
    </row>
    <row r="37" spans="1:18" x14ac:dyDescent="0.3">
      <c r="A37" s="174">
        <f>'Abstract review'!C37</f>
        <v>33</v>
      </c>
      <c r="B37" s="174" t="str">
        <f>IFERROR(LEFT('Abstract review'!D37,FIND(";",'Abstract review'!D37)-1),'Abstract review'!D37)</f>
        <v>Luo Liang</v>
      </c>
      <c r="C37" s="180" t="str">
        <f>'Abstract review'!E37&amp;""</f>
        <v>2026</v>
      </c>
      <c r="D37" s="174" t="str">
        <f>'Abstract review'!F37</f>
        <v>The impact of p53 mutation on tumor immune evasion: mechanistic insights and clinical implications</v>
      </c>
      <c r="E37" s="174" t="str">
        <f>IF('Abstract review'!G37="","",'Abstract review'!G37)</f>
        <v>10.3389/fimmu.2026.1753215</v>
      </c>
      <c r="F37" s="174" t="str">
        <f>IF('Abstract review'!I37="I","Include → full text",IF('Abstract review'!I37="E","Exclude",IF('Abstract review'!I37="DUP","Duplicate — removed",'Abstract review'!I37)))</f>
        <v>Exclude</v>
      </c>
      <c r="G37" s="174" t="str">
        <f>IF('Abstract review'!I37="E",'Abstract review'!J37,"")</f>
        <v>Not transcriptomic/proteomic biomarker expression</v>
      </c>
      <c r="H37" s="174"/>
      <c r="I37" s="174"/>
      <c r="J37" s="174"/>
      <c r="K37" s="174"/>
      <c r="L37" s="175" t="str">
        <f t="shared" si="0"/>
        <v/>
      </c>
      <c r="M37" s="175" t="str">
        <f t="shared" si="1"/>
        <v/>
      </c>
      <c r="N37" s="175" t="str">
        <f>IF(L37="Include",IFERROR(INDEX('Data extraction'!$AC$2:$AC$58,MATCH(H37+1,'Data extraction'!$AA$2:$AA$58,0)),"not found"),"")</f>
        <v/>
      </c>
      <c r="O37" s="175" t="str">
        <f>IF(N37="","",IFERROR(INDEX('Data extraction'!$L$2:$L$58,MATCH(N37,'Data extraction'!$AC$2:$AC$58,0)),""))</f>
        <v/>
      </c>
      <c r="P37" s="176" t="str">
        <f t="shared" si="2"/>
        <v>Excluded at title/abstract</v>
      </c>
      <c r="Q37" s="175" t="str">
        <f t="shared" si="3"/>
        <v>Biomarker modality &amp; sample type</v>
      </c>
      <c r="R37" s="174"/>
    </row>
    <row r="38" spans="1:18" x14ac:dyDescent="0.3">
      <c r="A38" s="174">
        <f>'Abstract review'!C38</f>
        <v>34</v>
      </c>
      <c r="B38" s="174" t="str">
        <f>IFERROR(LEFT('Abstract review'!D38,FIND(";",'Abstract review'!D38)-1),'Abstract review'!D38)</f>
        <v>J. Li</v>
      </c>
      <c r="C38" s="180" t="str">
        <f>'Abstract review'!E38&amp;""</f>
        <v>2026</v>
      </c>
      <c r="D38" s="174" t="str">
        <f>'Abstract review'!F38</f>
        <v>FNDC4 Drives Metastasis and Immune Evasion in Pancreatic Cancer</v>
      </c>
      <c r="E38" s="174" t="str">
        <f>IF('Abstract review'!G38="","",'Abstract review'!G38)</f>
        <v>10.1158/0008-5472.Can-25-1001</v>
      </c>
      <c r="F38" s="174" t="str">
        <f>IF('Abstract review'!I38="I","Include → full text",IF('Abstract review'!I38="E","Exclude",IF('Abstract review'!I38="DUP","Duplicate — removed",'Abstract review'!I38)))</f>
        <v>Exclude</v>
      </c>
      <c r="G38" s="174" t="str">
        <f>IF('Abstract review'!I38="E",'Abstract review'!J38,"")</f>
        <v>Preclinical studies</v>
      </c>
      <c r="H38" s="174"/>
      <c r="I38" s="174"/>
      <c r="J38" s="174"/>
      <c r="K38" s="174"/>
      <c r="L38" s="175" t="str">
        <f t="shared" si="0"/>
        <v/>
      </c>
      <c r="M38" s="175" t="str">
        <f t="shared" si="1"/>
        <v/>
      </c>
      <c r="N38" s="175" t="str">
        <f>IF(L38="Include",IFERROR(INDEX('Data extraction'!$AC$2:$AC$58,MATCH(H38+1,'Data extraction'!$AA$2:$AA$58,0)),"not found"),"")</f>
        <v/>
      </c>
      <c r="O38" s="175" t="str">
        <f>IF(N38="","",IFERROR(INDEX('Data extraction'!$L$2:$L$58,MATCH(N38,'Data extraction'!$AC$2:$AC$58,0)),""))</f>
        <v/>
      </c>
      <c r="P38" s="176" t="str">
        <f t="shared" si="2"/>
        <v>Excluded at title/abstract</v>
      </c>
      <c r="Q38" s="175" t="str">
        <f t="shared" si="3"/>
        <v>Study design</v>
      </c>
      <c r="R38" s="174"/>
    </row>
    <row r="39" spans="1:18" x14ac:dyDescent="0.3">
      <c r="A39" s="174">
        <f>'Abstract review'!C39</f>
        <v>35</v>
      </c>
      <c r="B39" s="174" t="str">
        <f>IFERROR(LEFT('Abstract review'!D39,FIND(";",'Abstract review'!D39)-1),'Abstract review'!D39)</f>
        <v>C. Li</v>
      </c>
      <c r="C39" s="180" t="str">
        <f>'Abstract review'!E39&amp;""</f>
        <v>2026</v>
      </c>
      <c r="D39" s="174" t="str">
        <f>'Abstract review'!F39</f>
        <v>Comprehensive analysis of mitochondrial unfolded protein response related genes for prognosis and therapeutic response in pancreatic cancer</v>
      </c>
      <c r="E39" s="174" t="str">
        <f>IF('Abstract review'!G39="","",'Abstract review'!G39)</f>
        <v>10.3389/fimmu.2026.1717925</v>
      </c>
      <c r="F39" s="174" t="str">
        <f>IF('Abstract review'!I39="I","Include → full text",IF('Abstract review'!I39="E","Exclude",IF('Abstract review'!I39="DUP","Duplicate — removed",'Abstract review'!I39)))</f>
        <v>Include → full text</v>
      </c>
      <c r="G39" s="174" t="str">
        <f>IF('Abstract review'!I39="E",'Abstract review'!J39,"")</f>
        <v/>
      </c>
      <c r="H39" s="174">
        <f>'Full-text screening-extraction'!A17</f>
        <v>16</v>
      </c>
      <c r="I39" s="174" t="str">
        <f>IF('Full-text screening-extraction'!AB17="","",'Full-text screening-extraction'!AB17)</f>
        <v>yes</v>
      </c>
      <c r="J39" s="174" t="str">
        <f>IF('Full-text screening-extraction'!AC17="","",'Full-text screening-extraction'!AC17)</f>
        <v>yes</v>
      </c>
      <c r="K39" s="174" t="str">
        <f>IF('Full-text screening-extraction'!AG17="","",'Full-text screening-extraction'!AG17)</f>
        <v/>
      </c>
      <c r="L39" s="175" t="str">
        <f t="shared" si="0"/>
        <v>Include</v>
      </c>
      <c r="M39" s="175" t="str">
        <f t="shared" si="1"/>
        <v/>
      </c>
      <c r="N39" s="175" t="str">
        <f>IF(L39="Include",IFERROR(INDEX('Data extraction'!$AC$2:$AC$58,MATCH(H39+1,'Data extraction'!$AA$2:$AA$58,0)),"not found"),"")</f>
        <v>EV-04</v>
      </c>
      <c r="O39" s="175" t="str">
        <f>IF(N39="","",IFERROR(INDEX('Data extraction'!$L$2:$L$58,MATCH(N39,'Data extraction'!$AC$2:$AC$58,0)),""))</f>
        <v>A</v>
      </c>
      <c r="P39" s="176" t="str">
        <f t="shared" si="2"/>
        <v>INCLUDED</v>
      </c>
      <c r="Q39" s="175" t="str">
        <f t="shared" si="3"/>
        <v>All PICOS rows + Independent prognostic value</v>
      </c>
      <c r="R39" s="174" t="str">
        <f>IF(P39&lt;&gt;"INCLUDED","",'Full-text screening-extraction'!M17&amp;" ("&amp;'Full-text screening-extraction'!K17&amp;"); outcome: "&amp;'Full-text screening-extraction'!P17&amp;"; multivariable: "&amp;LEFT('Full-text screening-extraction'!T17,120)&amp;" | adjusted for: "&amp;LEFT('Full-text screening-extraction'!U17,100))</f>
        <v>UPRmt-related mitochondrial gene risk score (MRS) based on 3 genes: CAT, CEBPB, PRKN (Transcriptomics (RNA-seq), genomic variation (SNV, CNV), proteomic validation, functional assays); outcome: Overall Survival (OS); multivariable: 3-gene prognostic model retained: CAT, CEBPB, PRKN | adjusted for: Age, tumor site, TNM stage, pathological grade (in nomogram model)</v>
      </c>
    </row>
    <row r="40" spans="1:18" x14ac:dyDescent="0.3">
      <c r="A40" s="174">
        <f>'Abstract review'!C40</f>
        <v>36</v>
      </c>
      <c r="B40" s="174" t="str">
        <f>IFERROR(LEFT('Abstract review'!D40,FIND(";",'Abstract review'!D40)-1),'Abstract review'!D40)</f>
        <v>S. Lehrer</v>
      </c>
      <c r="C40" s="180" t="str">
        <f>'Abstract review'!E40&amp;""</f>
        <v>2026</v>
      </c>
      <c r="D40" s="174" t="str">
        <f>'Abstract review'!F40</f>
        <v>A Sequential Proteomic Relay Defines a Decade-long Pre-diagnostic Window for Pancreatic Cancer</v>
      </c>
      <c r="E40" s="174" t="str">
        <f>IF('Abstract review'!G40="","",'Abstract review'!G40)</f>
        <v>10.21873/cdp.10520</v>
      </c>
      <c r="F40" s="174" t="str">
        <f>IF('Abstract review'!I40="I","Include → full text",IF('Abstract review'!I40="E","Exclude",IF('Abstract review'!I40="DUP","Duplicate — removed",'Abstract review'!I40)))</f>
        <v>Exclude</v>
      </c>
      <c r="G40" s="174" t="str">
        <f>IF('Abstract review'!I40="E",'Abstract review'!J40,"")</f>
        <v>Diagnostic value</v>
      </c>
      <c r="H40" s="174"/>
      <c r="I40" s="174"/>
      <c r="J40" s="174"/>
      <c r="K40" s="174"/>
      <c r="L40" s="175" t="str">
        <f t="shared" si="0"/>
        <v/>
      </c>
      <c r="M40" s="175" t="str">
        <f t="shared" si="1"/>
        <v/>
      </c>
      <c r="N40" s="175" t="str">
        <f>IF(L40="Include",IFERROR(INDEX('Data extraction'!$AC$2:$AC$58,MATCH(H40+1,'Data extraction'!$AA$2:$AA$58,0)),"not found"),"")</f>
        <v/>
      </c>
      <c r="O40" s="175" t="str">
        <f>IF(N40="","",IFERROR(INDEX('Data extraction'!$L$2:$L$58,MATCH(N40,'Data extraction'!$AC$2:$AC$58,0)),""))</f>
        <v/>
      </c>
      <c r="P40" s="176" t="str">
        <f t="shared" si="2"/>
        <v>Excluded at title/abstract</v>
      </c>
      <c r="Q40" s="175" t="str">
        <f t="shared" si="3"/>
        <v>Outcomes</v>
      </c>
      <c r="R40" s="174"/>
    </row>
    <row r="41" spans="1:18" x14ac:dyDescent="0.3">
      <c r="A41" s="174">
        <f>'Abstract review'!C41</f>
        <v>37</v>
      </c>
      <c r="B41" s="174" t="str">
        <f>IFERROR(LEFT('Abstract review'!D41,FIND(";",'Abstract review'!D41)-1),'Abstract review'!D41)</f>
        <v>H. Lee</v>
      </c>
      <c r="C41" s="180" t="str">
        <f>'Abstract review'!E41&amp;""</f>
        <v>2026</v>
      </c>
      <c r="D41" s="174" t="str">
        <f>'Abstract review'!F41</f>
        <v>Comprehensive transcriptomic analysis identifies Lrg1 as a potential therapeutic target for preventing muscle atrophy in cancer cachexia</v>
      </c>
      <c r="E41" s="174" t="str">
        <f>IF('Abstract review'!G41="","",'Abstract review'!G41)</f>
        <v>10.1152/ajpcell.00319.2025</v>
      </c>
      <c r="F41" s="174" t="str">
        <f>IF('Abstract review'!I41="I","Include → full text",IF('Abstract review'!I41="E","Exclude",IF('Abstract review'!I41="DUP","Duplicate — removed",'Abstract review'!I41)))</f>
        <v>Exclude</v>
      </c>
      <c r="G41" s="174" t="str">
        <f>IF('Abstract review'!I41="E",'Abstract review'!J41,"")</f>
        <v>no pdac</v>
      </c>
      <c r="H41" s="174"/>
      <c r="I41" s="174"/>
      <c r="J41" s="174"/>
      <c r="K41" s="174"/>
      <c r="L41" s="175" t="str">
        <f t="shared" si="0"/>
        <v/>
      </c>
      <c r="M41" s="175" t="str">
        <f t="shared" si="1"/>
        <v/>
      </c>
      <c r="N41" s="175" t="str">
        <f>IF(L41="Include",IFERROR(INDEX('Data extraction'!$AC$2:$AC$58,MATCH(H41+1,'Data extraction'!$AA$2:$AA$58,0)),"not found"),"")</f>
        <v/>
      </c>
      <c r="O41" s="175" t="str">
        <f>IF(N41="","",IFERROR(INDEX('Data extraction'!$L$2:$L$58,MATCH(N41,'Data extraction'!$AC$2:$AC$58,0)),""))</f>
        <v/>
      </c>
      <c r="P41" s="176" t="str">
        <f t="shared" si="2"/>
        <v>Excluded at title/abstract</v>
      </c>
      <c r="Q41" s="175" t="str">
        <f t="shared" si="3"/>
        <v>Population</v>
      </c>
      <c r="R41" s="174"/>
    </row>
    <row r="42" spans="1:18" x14ac:dyDescent="0.3">
      <c r="A42" s="174">
        <f>'Abstract review'!C42</f>
        <v>38</v>
      </c>
      <c r="B42" s="174" t="str">
        <f>IFERROR(LEFT('Abstract review'!D42,FIND(";",'Abstract review'!D42)-1),'Abstract review'!D42)</f>
        <v>Y. Kuang</v>
      </c>
      <c r="C42" s="180" t="str">
        <f>'Abstract review'!E42&amp;""</f>
        <v>2026</v>
      </c>
      <c r="D42" s="174" t="str">
        <f>'Abstract review'!F42</f>
        <v>Analysis of molecular subtypes and prognostic signature of senescence-associated secretory phenotype in pancreatic cancer</v>
      </c>
      <c r="E42" s="174" t="str">
        <f>IF('Abstract review'!G42="","",'Abstract review'!G42)</f>
        <v>10.7717/peerj.20476</v>
      </c>
      <c r="F42" s="174" t="str">
        <f>IF('Abstract review'!I42="I","Include → full text",IF('Abstract review'!I42="E","Exclude",IF('Abstract review'!I42="DUP","Duplicate — removed",'Abstract review'!I42)))</f>
        <v>Include → full text</v>
      </c>
      <c r="G42" s="174" t="str">
        <f>IF('Abstract review'!I42="E",'Abstract review'!J42,"")</f>
        <v/>
      </c>
      <c r="H42" s="174">
        <f>'Full-text screening-extraction'!A18</f>
        <v>17</v>
      </c>
      <c r="I42" s="174" t="str">
        <f>IF('Full-text screening-extraction'!AB18="","",'Full-text screening-extraction'!AB18)</f>
        <v>yes</v>
      </c>
      <c r="J42" s="174" t="str">
        <f>IF('Full-text screening-extraction'!AC18="","",'Full-text screening-extraction'!AC18)</f>
        <v>yes</v>
      </c>
      <c r="K42" s="174" t="str">
        <f>IF('Full-text screening-extraction'!AG18="","",'Full-text screening-extraction'!AG18)</f>
        <v/>
      </c>
      <c r="L42" s="175" t="str">
        <f t="shared" si="0"/>
        <v>Include</v>
      </c>
      <c r="M42" s="175" t="str">
        <f t="shared" si="1"/>
        <v/>
      </c>
      <c r="N42" s="175" t="str">
        <f>IF(L42="Include",IFERROR(INDEX('Data extraction'!$AC$2:$AC$58,MATCH(H42+1,'Data extraction'!$AA$2:$AA$58,0)),"not found"),"")</f>
        <v>EV-29</v>
      </c>
      <c r="O42" s="175" t="str">
        <f>IF(N42="","",IFERROR(INDEX('Data extraction'!$L$2:$L$58,MATCH(N42,'Data extraction'!$AC$2:$AC$58,0)),""))</f>
        <v>A</v>
      </c>
      <c r="P42" s="176" t="str">
        <f t="shared" si="2"/>
        <v>INCLUDED</v>
      </c>
      <c r="Q42" s="175" t="str">
        <f t="shared" si="3"/>
        <v>All PICOS rows + Independent prognostic value</v>
      </c>
      <c r="R42" s="174" t="str">
        <f>IF(P42&lt;&gt;"INCLUDED","",'Full-text screening-extraction'!M18&amp;" ("&amp;'Full-text screening-extraction'!K18&amp;"); outcome: "&amp;'Full-text screening-extraction'!P18&amp;"; multivariable: "&amp;LEFT('Full-text screening-extraction'!T18,120)&amp;" | adjusted for: "&amp;LEFT('Full-text screening-extraction'!U18,100))</f>
        <v xml:space="preserve">7-gene SASP prognostic signature: ANGPTL4, DKK1, EREG, IGFBP3, IL18, MMP13, PLAU; plus SASP molecular subtypes (Bulk transcriptomics, CNV, scRNA-seq, immunoinformatics, mutation profiling, functional assays); outcome: Overall survival; multivariable: Risk score was confirmed as an independent prognostic factor in multivariable Cox regression | adjusted for: Age, sex, pathological grade, TNM stage, and SASP cluster were assessed; exact final adjustment set </v>
      </c>
    </row>
    <row r="43" spans="1:18" x14ac:dyDescent="0.3">
      <c r="A43" s="174">
        <f>'Abstract review'!C43</f>
        <v>39</v>
      </c>
      <c r="B43" s="174" t="str">
        <f>IFERROR(LEFT('Abstract review'!D43,FIND(";",'Abstract review'!D43)-1),'Abstract review'!D43)</f>
        <v>Yanqi Ke</v>
      </c>
      <c r="C43" s="180" t="str">
        <f>'Abstract review'!E43&amp;""</f>
        <v>2026</v>
      </c>
      <c r="D43" s="174" t="str">
        <f>'Abstract review'!F43</f>
        <v>Alternative Splicing of Secretin Receptor (SCTR) and Its Low Expression Drive the Occurrence of Pancreatic Ductal Adenocarcinoma</v>
      </c>
      <c r="E43" s="174" t="str">
        <f>IF('Abstract review'!G43="","",'Abstract review'!G43)</f>
        <v>10.1097/mpa.0000000000002569</v>
      </c>
      <c r="F43" s="174" t="str">
        <f>IF('Abstract review'!I43="I","Include → full text",IF('Abstract review'!I43="E","Exclude",IF('Abstract review'!I43="DUP","Duplicate — removed",'Abstract review'!I43)))</f>
        <v>Include → full text</v>
      </c>
      <c r="G43" s="174" t="str">
        <f>IF('Abstract review'!I43="E",'Abstract review'!J43,"")</f>
        <v/>
      </c>
      <c r="H43" s="174">
        <f>'Full-text screening-extraction'!A19</f>
        <v>18</v>
      </c>
      <c r="I43" s="174" t="str">
        <f>IF('Full-text screening-extraction'!AB19="","",'Full-text screening-extraction'!AB19)</f>
        <v>no</v>
      </c>
      <c r="J43" s="174" t="str">
        <f>IF('Full-text screening-extraction'!AC19="","",'Full-text screening-extraction'!AC19)</f>
        <v>NA</v>
      </c>
      <c r="K43" s="174" t="str">
        <f>IF('Full-text screening-extraction'!AG19="","",'Full-text screening-extraction'!AG19)</f>
        <v/>
      </c>
      <c r="L43" s="175" t="str">
        <f t="shared" si="0"/>
        <v>Exclude</v>
      </c>
      <c r="M43" s="175" t="str">
        <f t="shared" si="1"/>
        <v>No adjusted multivariable model fitted</v>
      </c>
      <c r="N43" s="175" t="str">
        <f>IF(L43="Include",IFERROR(INDEX('Data extraction'!$AC$2:$AC$58,MATCH(H43+1,'Data extraction'!$AA$2:$AA$58,0)),"not found"),"")</f>
        <v/>
      </c>
      <c r="O43" s="175" t="str">
        <f>IF(N43="","",IFERROR(INDEX('Data extraction'!$L$2:$L$58,MATCH(N43,'Data extraction'!$AC$2:$AC$58,0)),""))</f>
        <v/>
      </c>
      <c r="P43" s="176" t="str">
        <f t="shared" si="2"/>
        <v>Excluded at full text</v>
      </c>
      <c r="Q43" s="175" t="str">
        <f t="shared" si="3"/>
        <v>Analysis &amp; synthesis eligibility</v>
      </c>
      <c r="R43" s="174" t="str">
        <f>IF(P43&lt;&gt;"INCLUDED","",'Full-text screening-extraction'!M19&amp;" ("&amp;'Full-text screening-extraction'!K19&amp;"); outcome: "&amp;'Full-text screening-extraction'!P19&amp;"; multivariable: "&amp;LEFT('Full-text screening-extraction'!T19,120)&amp;" | adjusted for: "&amp;LEFT('Full-text screening-extraction'!U19,100))</f>
        <v/>
      </c>
    </row>
    <row r="44" spans="1:18" x14ac:dyDescent="0.3">
      <c r="A44" s="174">
        <f>'Abstract review'!C44</f>
        <v>40</v>
      </c>
      <c r="B44" s="174" t="str">
        <f>IFERROR(LEFT('Abstract review'!D44,FIND(";",'Abstract review'!D44)-1),'Abstract review'!D44)</f>
        <v>X. Jin</v>
      </c>
      <c r="C44" s="180" t="str">
        <f>'Abstract review'!E44&amp;""</f>
        <v>2026</v>
      </c>
      <c r="D44" s="174" t="str">
        <f>'Abstract review'!F44</f>
        <v>Construction of a SEMA3 family-based model to predict prognosis and molecular subtypes in pancreatic ductal adenocarcinoma</v>
      </c>
      <c r="E44" s="174" t="str">
        <f>IF('Abstract review'!G44="","",'Abstract review'!G44)</f>
        <v>10.1007/s12672-026-04808-5</v>
      </c>
      <c r="F44" s="174" t="str">
        <f>IF('Abstract review'!I44="I","Include → full text",IF('Abstract review'!I44="E","Exclude",IF('Abstract review'!I44="DUP","Duplicate — removed",'Abstract review'!I44)))</f>
        <v>Include → full text</v>
      </c>
      <c r="G44" s="174" t="str">
        <f>IF('Abstract review'!I44="E",'Abstract review'!J44,"")</f>
        <v/>
      </c>
      <c r="H44" s="174">
        <f>'Full-text screening-extraction'!A20</f>
        <v>19</v>
      </c>
      <c r="I44" s="174" t="str">
        <f>IF('Full-text screening-extraction'!AB20="","",'Full-text screening-extraction'!AB20)</f>
        <v>yes</v>
      </c>
      <c r="J44" s="174" t="str">
        <f>IF('Full-text screening-extraction'!AC20="","",'Full-text screening-extraction'!AC20)</f>
        <v>yes</v>
      </c>
      <c r="K44" s="174" t="str">
        <f>IF('Full-text screening-extraction'!AG20="","",'Full-text screening-extraction'!AG20)</f>
        <v/>
      </c>
      <c r="L44" s="175" t="str">
        <f t="shared" si="0"/>
        <v>Include</v>
      </c>
      <c r="M44" s="175" t="str">
        <f t="shared" si="1"/>
        <v/>
      </c>
      <c r="N44" s="175" t="str">
        <f>IF(L44="Include",IFERROR(INDEX('Data extraction'!$AC$2:$AC$58,MATCH(H44+1,'Data extraction'!$AA$2:$AA$58,0)),"not found"),"")</f>
        <v>EV-30</v>
      </c>
      <c r="O44" s="175" t="str">
        <f>IF(N44="","",IFERROR(INDEX('Data extraction'!$L$2:$L$58,MATCH(N44,'Data extraction'!$AC$2:$AC$58,0)),""))</f>
        <v>A-</v>
      </c>
      <c r="P44" s="176" t="str">
        <f t="shared" si="2"/>
        <v>INCLUDED</v>
      </c>
      <c r="Q44" s="175" t="str">
        <f t="shared" si="3"/>
        <v>All PICOS rows + Independent prognostic value</v>
      </c>
      <c r="R44" s="174" t="str">
        <f>IF(P44&lt;&gt;"INCLUDED","",'Full-text screening-extraction'!M20&amp;" ("&amp;'Full-text screening-extraction'!K20&amp;"); outcome: "&amp;'Full-text screening-extraction'!P20&amp;"; multivariable: "&amp;LEFT('Full-text screening-extraction'!T20,120)&amp;" | adjusted for: "&amp;LEFT('Full-text screening-extraction'!U20,100))</f>
        <v>SEMA3 family genes; 9-gene prognostic signature derived from SEMA3-related DEGs; key driver SEMA3C (Bulk transcriptomics + single-cell RNA-seq + spatial transcriptomics + mutation data); outcome: Overall survival (OS); multivariable: Risk score derived from LASSO-Cox model showed significant independent prognostic ability for OS | adjusted for: Clinicopathologic characteristics included in nomogram (specific covariates not explicitly detailed)</v>
      </c>
    </row>
    <row r="45" spans="1:18" x14ac:dyDescent="0.3">
      <c r="A45" s="174">
        <f>'Abstract review'!C45</f>
        <v>41</v>
      </c>
      <c r="B45" s="174" t="str">
        <f>IFERROR(LEFT('Abstract review'!D45,FIND(";",'Abstract review'!D45)-1),'Abstract review'!D45)</f>
        <v>P. Gupta</v>
      </c>
      <c r="C45" s="180" t="str">
        <f>'Abstract review'!E45&amp;""</f>
        <v>2026</v>
      </c>
      <c r="D45" s="174" t="str">
        <f>'Abstract review'!F45</f>
        <v>The Aging Microenvironment Is a Determinant of Immune Exclusion and Metastatic Fate in Pancreatic Cancer</v>
      </c>
      <c r="E45" s="174" t="str">
        <f>IF('Abstract review'!G45="","",'Abstract review'!G45)</f>
        <v>10.1158/0008-5472.Can-25-1904</v>
      </c>
      <c r="F45" s="174" t="str">
        <f>IF('Abstract review'!I45="I","Include → full text",IF('Abstract review'!I45="E","Exclude",IF('Abstract review'!I45="DUP","Duplicate — removed",'Abstract review'!I45)))</f>
        <v>Exclude</v>
      </c>
      <c r="G45" s="174" t="str">
        <f>IF('Abstract review'!I45="E",'Abstract review'!J45,"")</f>
        <v>Preclinical studies</v>
      </c>
      <c r="H45" s="174"/>
      <c r="I45" s="174"/>
      <c r="J45" s="174"/>
      <c r="K45" s="174"/>
      <c r="L45" s="175" t="str">
        <f t="shared" si="0"/>
        <v/>
      </c>
      <c r="M45" s="175" t="str">
        <f t="shared" si="1"/>
        <v/>
      </c>
      <c r="N45" s="175" t="str">
        <f>IF(L45="Include",IFERROR(INDEX('Data extraction'!$AC$2:$AC$58,MATCH(H45+1,'Data extraction'!$AA$2:$AA$58,0)),"not found"),"")</f>
        <v/>
      </c>
      <c r="O45" s="175" t="str">
        <f>IF(N45="","",IFERROR(INDEX('Data extraction'!$L$2:$L$58,MATCH(N45,'Data extraction'!$AC$2:$AC$58,0)),""))</f>
        <v/>
      </c>
      <c r="P45" s="176" t="str">
        <f t="shared" si="2"/>
        <v>Excluded at title/abstract</v>
      </c>
      <c r="Q45" s="175" t="str">
        <f t="shared" si="3"/>
        <v>Study design</v>
      </c>
      <c r="R45" s="174"/>
    </row>
    <row r="46" spans="1:18" x14ac:dyDescent="0.3">
      <c r="A46" s="174">
        <f>'Abstract review'!C46</f>
        <v>42</v>
      </c>
      <c r="B46" s="174" t="str">
        <f>IFERROR(LEFT('Abstract review'!D46,FIND(";",'Abstract review'!D46)-1),'Abstract review'!D46)</f>
        <v>O. Gulbey</v>
      </c>
      <c r="C46" s="180" t="str">
        <f>'Abstract review'!E46&amp;""</f>
        <v>2026</v>
      </c>
      <c r="D46" s="174" t="str">
        <f>'Abstract review'!F46</f>
        <v>Integrated Bioinformatics and Experimental Analysis of Argonaute Family Members in Pancreatic Adenocarcinoma</v>
      </c>
      <c r="E46" s="174" t="str">
        <f>IF('Abstract review'!G46="","",'Abstract review'!G46)</f>
        <v>10.21873/invivo.14178</v>
      </c>
      <c r="F46" s="174" t="str">
        <f>IF('Abstract review'!I46="I","Include → full text",IF('Abstract review'!I46="E","Exclude",IF('Abstract review'!I46="DUP","Duplicate — removed",'Abstract review'!I46)))</f>
        <v>Include → full text</v>
      </c>
      <c r="G46" s="174" t="str">
        <f>IF('Abstract review'!I46="E",'Abstract review'!J46,"")</f>
        <v/>
      </c>
      <c r="H46" s="174">
        <f>'Full-text screening-extraction'!A21</f>
        <v>20</v>
      </c>
      <c r="I46" s="174" t="str">
        <f>IF('Full-text screening-extraction'!AB21="","",'Full-text screening-extraction'!AB21)</f>
        <v>no</v>
      </c>
      <c r="J46" s="174" t="str">
        <f>IF('Full-text screening-extraction'!AC21="","",'Full-text screening-extraction'!AC21)</f>
        <v>NA</v>
      </c>
      <c r="K46" s="174" t="str">
        <f>IF('Full-text screening-extraction'!AG21="","",'Full-text screening-extraction'!AG21)</f>
        <v/>
      </c>
      <c r="L46" s="175" t="str">
        <f t="shared" si="0"/>
        <v>Exclude</v>
      </c>
      <c r="M46" s="175" t="str">
        <f t="shared" si="1"/>
        <v>No adjusted multivariable model fitted</v>
      </c>
      <c r="N46" s="175" t="str">
        <f>IF(L46="Include",IFERROR(INDEX('Data extraction'!$AC$2:$AC$58,MATCH(H46+1,'Data extraction'!$AA$2:$AA$58,0)),"not found"),"")</f>
        <v/>
      </c>
      <c r="O46" s="175" t="str">
        <f>IF(N46="","",IFERROR(INDEX('Data extraction'!$L$2:$L$58,MATCH(N46,'Data extraction'!$AC$2:$AC$58,0)),""))</f>
        <v/>
      </c>
      <c r="P46" s="176" t="str">
        <f t="shared" si="2"/>
        <v>Excluded at full text</v>
      </c>
      <c r="Q46" s="175" t="str">
        <f t="shared" si="3"/>
        <v>Analysis &amp; synthesis eligibility</v>
      </c>
      <c r="R46" s="174" t="str">
        <f>IF(P46&lt;&gt;"INCLUDED","",'Full-text screening-extraction'!M21&amp;" ("&amp;'Full-text screening-extraction'!K21&amp;"); outcome: "&amp;'Full-text screening-extraction'!P21&amp;"; multivariable: "&amp;LEFT('Full-text screening-extraction'!T21,120)&amp;" | adjusted for: "&amp;LEFT('Full-text screening-extraction'!U21,100))</f>
        <v/>
      </c>
    </row>
    <row r="47" spans="1:18" x14ac:dyDescent="0.3">
      <c r="A47" s="174">
        <f>'Abstract review'!C47</f>
        <v>43</v>
      </c>
      <c r="B47" s="174" t="str">
        <f>IFERROR(LEFT('Abstract review'!D47,FIND(";",'Abstract review'!D47)-1),'Abstract review'!D47)</f>
        <v>G. S. Gulati</v>
      </c>
      <c r="C47" s="180" t="str">
        <f>'Abstract review'!E47&amp;""</f>
        <v>2026</v>
      </c>
      <c r="D47" s="174" t="str">
        <f>'Abstract review'!F47</f>
        <v>Integrated inference of cancer gene expression from cell-free plasma chromatin</v>
      </c>
      <c r="E47" s="174" t="str">
        <f>IF('Abstract review'!G47="","",'Abstract review'!G47)</f>
        <v>10.64898/2026.02.18.706026</v>
      </c>
      <c r="F47" s="174" t="str">
        <f>IF('Abstract review'!I47="I","Include → full text",IF('Abstract review'!I47="E","Exclude",IF('Abstract review'!I47="DUP","Duplicate — removed",'Abstract review'!I47)))</f>
        <v>Exclude</v>
      </c>
      <c r="G47" s="174" t="str">
        <f>IF('Abstract review'!I47="E",'Abstract review'!J47,"")</f>
        <v>Not transcriptomic/proteomic biomarker expression</v>
      </c>
      <c r="H47" s="174"/>
      <c r="I47" s="174"/>
      <c r="J47" s="174"/>
      <c r="K47" s="174"/>
      <c r="L47" s="175" t="str">
        <f t="shared" si="0"/>
        <v/>
      </c>
      <c r="M47" s="175" t="str">
        <f t="shared" si="1"/>
        <v/>
      </c>
      <c r="N47" s="175" t="str">
        <f>IF(L47="Include",IFERROR(INDEX('Data extraction'!$AC$2:$AC$58,MATCH(H47+1,'Data extraction'!$AA$2:$AA$58,0)),"not found"),"")</f>
        <v/>
      </c>
      <c r="O47" s="175" t="str">
        <f>IF(N47="","",IFERROR(INDEX('Data extraction'!$L$2:$L$58,MATCH(N47,'Data extraction'!$AC$2:$AC$58,0)),""))</f>
        <v/>
      </c>
      <c r="P47" s="176" t="str">
        <f t="shared" si="2"/>
        <v>Excluded at title/abstract</v>
      </c>
      <c r="Q47" s="175" t="str">
        <f t="shared" si="3"/>
        <v>Biomarker modality &amp; sample type</v>
      </c>
      <c r="R47" s="174"/>
    </row>
    <row r="48" spans="1:18" x14ac:dyDescent="0.3">
      <c r="A48" s="174">
        <f>'Abstract review'!C48</f>
        <v>44</v>
      </c>
      <c r="B48" s="174" t="str">
        <f>IFERROR(LEFT('Abstract review'!D48,FIND(";",'Abstract review'!D48)-1),'Abstract review'!D48)</f>
        <v>W. L. Ge</v>
      </c>
      <c r="C48" s="180" t="str">
        <f>'Abstract review'!E48&amp;""</f>
        <v>2026</v>
      </c>
      <c r="D48" s="174" t="str">
        <f>'Abstract review'!F48</f>
        <v>Machine learning-based integration develops a lactate metabolism related gene signature for improving outcomes in pancreatic ductal adenocarcinoma</v>
      </c>
      <c r="E48" s="174" t="str">
        <f>IF('Abstract review'!G48="","",'Abstract review'!G48)</f>
        <v>10.1016/j.seminoncol.2025.152428</v>
      </c>
      <c r="F48" s="174" t="str">
        <f>IF('Abstract review'!I48="I","Include → full text",IF('Abstract review'!I48="E","Exclude",IF('Abstract review'!I48="DUP","Duplicate — removed",'Abstract review'!I48)))</f>
        <v>Include → full text</v>
      </c>
      <c r="G48" s="174" t="str">
        <f>IF('Abstract review'!I48="E",'Abstract review'!J48,"")</f>
        <v/>
      </c>
      <c r="H48" s="174">
        <f>'Full-text screening-extraction'!A22</f>
        <v>21</v>
      </c>
      <c r="I48" s="174" t="str">
        <f>IF('Full-text screening-extraction'!AB22="","",'Full-text screening-extraction'!AB22)</f>
        <v>yes</v>
      </c>
      <c r="J48" s="174" t="str">
        <f>IF('Full-text screening-extraction'!AC22="","",'Full-text screening-extraction'!AC22)</f>
        <v>yes</v>
      </c>
      <c r="K48" s="174" t="str">
        <f>IF('Full-text screening-extraction'!AG22="","",'Full-text screening-extraction'!AG22)</f>
        <v/>
      </c>
      <c r="L48" s="175" t="str">
        <f t="shared" si="0"/>
        <v>Include</v>
      </c>
      <c r="M48" s="175" t="str">
        <f t="shared" si="1"/>
        <v/>
      </c>
      <c r="N48" s="175" t="str">
        <f>IF(L48="Include",IFERROR(INDEX('Data extraction'!$AC$2:$AC$58,MATCH(H48+1,'Data extraction'!$AA$2:$AA$58,0)),"not found"),"")</f>
        <v>EV-05</v>
      </c>
      <c r="O48" s="175" t="str">
        <f>IF(N48="","",IFERROR(INDEX('Data extraction'!$L$2:$L$58,MATCH(N48,'Data extraction'!$AC$2:$AC$58,0)),""))</f>
        <v>A</v>
      </c>
      <c r="P48" s="176" t="str">
        <f t="shared" si="2"/>
        <v>INCLUDED</v>
      </c>
      <c r="Q48" s="175" t="str">
        <f t="shared" si="3"/>
        <v>All PICOS rows + Independent prognostic value</v>
      </c>
      <c r="R48" s="174" t="str">
        <f>IF(P48&lt;&gt;"INCLUDED","",'Full-text screening-extraction'!M22&amp;" ("&amp;'Full-text screening-extraction'!K22&amp;"); outcome: "&amp;'Full-text screening-extraction'!P22&amp;"; multivariable: "&amp;LEFT('Full-text screening-extraction'!T22,120)&amp;" | adjusted for: "&amp;LEFT('Full-text screening-extraction'!U22,100))</f>
        <v>Lactate Metabolism-Related Gene Signature (LMRGS) (Transcriptomics + machine learning + multi-omics functional analysis); outcome: Overall survival (OS); multivariable: LMRGS identified as an independent prognostic predictor for OS (exact HR not specified in abstract) | adjusted for: Likely includes clinical covariates (not explicitly detailed)</v>
      </c>
    </row>
    <row r="49" spans="1:18" x14ac:dyDescent="0.3">
      <c r="A49" s="174">
        <f>'Abstract review'!C49</f>
        <v>45</v>
      </c>
      <c r="B49" s="174" t="str">
        <f>IFERROR(LEFT('Abstract review'!D49,FIND(";",'Abstract review'!D49)-1),'Abstract review'!D49)</f>
        <v>Fan Gao</v>
      </c>
      <c r="C49" s="180" t="str">
        <f>'Abstract review'!E49&amp;""</f>
        <v>2026</v>
      </c>
      <c r="D49" s="174" t="str">
        <f>'Abstract review'!F49</f>
        <v>Spatial transcriptomics reveals the mechanistic role of lactate metabolism in the pancreatic ductal adenocarcinoma microenvironment</v>
      </c>
      <c r="E49" s="174" t="str">
        <f>IF('Abstract review'!G49="","",'Abstract review'!G49)</f>
        <v>10.3389/fimmu.2026.1743187</v>
      </c>
      <c r="F49" s="174" t="str">
        <f>IF('Abstract review'!I49="I","Include → full text",IF('Abstract review'!I49="E","Exclude",IF('Abstract review'!I49="DUP","Duplicate — removed",'Abstract review'!I49)))</f>
        <v>Include → full text</v>
      </c>
      <c r="G49" s="174" t="str">
        <f>IF('Abstract review'!I49="E",'Abstract review'!J49,"")</f>
        <v/>
      </c>
      <c r="H49" s="174">
        <f>'Full-text screening-extraction'!A23</f>
        <v>22</v>
      </c>
      <c r="I49" s="174" t="str">
        <f>IF('Full-text screening-extraction'!AB23="","",'Full-text screening-extraction'!AB23)</f>
        <v>unclear</v>
      </c>
      <c r="J49" s="174" t="str">
        <f>IF('Full-text screening-extraction'!AC23="","",'Full-text screening-extraction'!AC23)</f>
        <v>unclear</v>
      </c>
      <c r="K49" s="174" t="str">
        <f>IF('Full-text screening-extraction'!AG23="","",'Full-text screening-extraction'!AG23)</f>
        <v/>
      </c>
      <c r="L49" s="175" t="str">
        <f t="shared" si="0"/>
        <v>Exclude</v>
      </c>
      <c r="M49" s="175" t="str">
        <f t="shared" si="1"/>
        <v>Unclear whether an adjusted model was fitted</v>
      </c>
      <c r="N49" s="175" t="str">
        <f>IF(L49="Include",IFERROR(INDEX('Data extraction'!$AC$2:$AC$58,MATCH(H49+1,'Data extraction'!$AA$2:$AA$58,0)),"not found"),"")</f>
        <v/>
      </c>
      <c r="O49" s="175" t="str">
        <f>IF(N49="","",IFERROR(INDEX('Data extraction'!$L$2:$L$58,MATCH(N49,'Data extraction'!$AC$2:$AC$58,0)),""))</f>
        <v/>
      </c>
      <c r="P49" s="176" t="str">
        <f t="shared" si="2"/>
        <v>Excluded at full text</v>
      </c>
      <c r="Q49" s="175" t="str">
        <f t="shared" si="3"/>
        <v>Analysis &amp; synthesis eligibility</v>
      </c>
      <c r="R49" s="174" t="str">
        <f>IF(P49&lt;&gt;"INCLUDED","",'Full-text screening-extraction'!M23&amp;" ("&amp;'Full-text screening-extraction'!K23&amp;"); outcome: "&amp;'Full-text screening-extraction'!P23&amp;"; multivariable: "&amp;LEFT('Full-text screening-extraction'!T23,120)&amp;" | adjusted for: "&amp;LEFT('Full-text screening-extraction'!U23,100))</f>
        <v/>
      </c>
    </row>
    <row r="50" spans="1:18" x14ac:dyDescent="0.3">
      <c r="A50" s="174">
        <f>'Abstract review'!C50</f>
        <v>46</v>
      </c>
      <c r="B50" s="174" t="str">
        <f>IFERROR(LEFT('Abstract review'!D50,FIND(";",'Abstract review'!D50)-1),'Abstract review'!D50)</f>
        <v>S. Dey</v>
      </c>
      <c r="C50" s="180" t="str">
        <f>'Abstract review'!E50&amp;""</f>
        <v>2026</v>
      </c>
      <c r="D50" s="174" t="str">
        <f>'Abstract review'!F50</f>
        <v>Serial proteomic analysis identifies small extracellular vesicle-MASP2 as an early biomarker of chemotherapy response in advanced pancreatic cancer</v>
      </c>
      <c r="E50" s="174" t="str">
        <f>IF('Abstract review'!G50="","",'Abstract review'!G50)</f>
        <v>10.1016/j.tranon.2025.102636</v>
      </c>
      <c r="F50" s="174" t="str">
        <f>IF('Abstract review'!I50="I","Include → full text",IF('Abstract review'!I50="E","Exclude",IF('Abstract review'!I50="DUP","Duplicate — removed",'Abstract review'!I50)))</f>
        <v>Exclude</v>
      </c>
      <c r="G50" s="174" t="str">
        <f>IF('Abstract review'!I50="E",'Abstract review'!J50,"")</f>
        <v>No prognostic value</v>
      </c>
      <c r="H50" s="174"/>
      <c r="I50" s="174"/>
      <c r="J50" s="174"/>
      <c r="K50" s="174"/>
      <c r="L50" s="175" t="str">
        <f t="shared" si="0"/>
        <v/>
      </c>
      <c r="M50" s="175" t="str">
        <f t="shared" si="1"/>
        <v/>
      </c>
      <c r="N50" s="175" t="str">
        <f>IF(L50="Include",IFERROR(INDEX('Data extraction'!$AC$2:$AC$58,MATCH(H50+1,'Data extraction'!$AA$2:$AA$58,0)),"not found"),"")</f>
        <v/>
      </c>
      <c r="O50" s="175" t="str">
        <f>IF(N50="","",IFERROR(INDEX('Data extraction'!$L$2:$L$58,MATCH(N50,'Data extraction'!$AC$2:$AC$58,0)),""))</f>
        <v/>
      </c>
      <c r="P50" s="176" t="str">
        <f t="shared" si="2"/>
        <v>Excluded at title/abstract</v>
      </c>
      <c r="Q50" s="175" t="str">
        <f t="shared" si="3"/>
        <v>Outcomes</v>
      </c>
      <c r="R50" s="174"/>
    </row>
    <row r="51" spans="1:18" x14ac:dyDescent="0.3">
      <c r="A51" s="174">
        <f>'Abstract review'!C51</f>
        <v>47</v>
      </c>
      <c r="B51" s="174" t="str">
        <f>IFERROR(LEFT('Abstract review'!D51,FIND(";",'Abstract review'!D51)-1),'Abstract review'!D51)</f>
        <v>X. T. Cui</v>
      </c>
      <c r="C51" s="180" t="str">
        <f>'Abstract review'!E51&amp;""</f>
        <v>2026</v>
      </c>
      <c r="D51" s="174" t="str">
        <f>'Abstract review'!F51</f>
        <v>Emerging roles of non-coding RNAs in the tumor microenvironment of pancreatic cancer: Focusing on current challenges and future directions</v>
      </c>
      <c r="E51" s="174" t="str">
        <f>IF('Abstract review'!G51="","",'Abstract review'!G51)</f>
        <v>10.1016/j.gene.2026.150063</v>
      </c>
      <c r="F51" s="174" t="str">
        <f>IF('Abstract review'!I51="I","Include → full text",IF('Abstract review'!I51="E","Exclude",IF('Abstract review'!I51="DUP","Duplicate — removed",'Abstract review'!I51)))</f>
        <v>Exclude</v>
      </c>
      <c r="G51" s="174" t="str">
        <f>IF('Abstract review'!I51="E",'Abstract review'!J51,"")</f>
        <v>Not transcriptomic/proteomic biomarker expression</v>
      </c>
      <c r="H51" s="174"/>
      <c r="I51" s="174"/>
      <c r="J51" s="174"/>
      <c r="K51" s="174"/>
      <c r="L51" s="175" t="str">
        <f t="shared" si="0"/>
        <v/>
      </c>
      <c r="M51" s="175" t="str">
        <f t="shared" si="1"/>
        <v/>
      </c>
      <c r="N51" s="175" t="str">
        <f>IF(L51="Include",IFERROR(INDEX('Data extraction'!$AC$2:$AC$58,MATCH(H51+1,'Data extraction'!$AA$2:$AA$58,0)),"not found"),"")</f>
        <v/>
      </c>
      <c r="O51" s="175" t="str">
        <f>IF(N51="","",IFERROR(INDEX('Data extraction'!$L$2:$L$58,MATCH(N51,'Data extraction'!$AC$2:$AC$58,0)),""))</f>
        <v/>
      </c>
      <c r="P51" s="176" t="str">
        <f t="shared" si="2"/>
        <v>Excluded at title/abstract</v>
      </c>
      <c r="Q51" s="175" t="str">
        <f t="shared" si="3"/>
        <v>Biomarker modality &amp; sample type</v>
      </c>
      <c r="R51" s="174"/>
    </row>
    <row r="52" spans="1:18" x14ac:dyDescent="0.3">
      <c r="A52" s="174">
        <f>'Abstract review'!C52</f>
        <v>48</v>
      </c>
      <c r="B52" s="174" t="str">
        <f>IFERROR(LEFT('Abstract review'!D52,FIND(";",'Abstract review'!D52)-1),'Abstract review'!D52)</f>
        <v>U. Chianese</v>
      </c>
      <c r="C52" s="180" t="str">
        <f>'Abstract review'!E52&amp;""</f>
        <v>2026</v>
      </c>
      <c r="D52" s="174" t="str">
        <f>'Abstract review'!F52</f>
        <v>Glycolytic heterogeneity drives metabolic-targeted therapy in pancreatic ductal adenocarcinoma</v>
      </c>
      <c r="E52" s="174" t="str">
        <f>IF('Abstract review'!G52="","",'Abstract review'!G52)</f>
        <v>10.1038/s41392-025-02546-8</v>
      </c>
      <c r="F52" s="174" t="str">
        <f>IF('Abstract review'!I52="I","Include → full text",IF('Abstract review'!I52="E","Exclude",IF('Abstract review'!I52="DUP","Duplicate — removed",'Abstract review'!I52)))</f>
        <v>Include → full text</v>
      </c>
      <c r="G52" s="174" t="str">
        <f>IF('Abstract review'!I52="E",'Abstract review'!J52,"")</f>
        <v/>
      </c>
      <c r="H52" s="174">
        <f>'Full-text screening-extraction'!A24</f>
        <v>23</v>
      </c>
      <c r="I52" s="174" t="str">
        <f>IF('Full-text screening-extraction'!AB24="","",'Full-text screening-extraction'!AB24)</f>
        <v>unclear</v>
      </c>
      <c r="J52" s="174" t="str">
        <f>IF('Full-text screening-extraction'!AC24="","",'Full-text screening-extraction'!AC24)</f>
        <v>unclear</v>
      </c>
      <c r="K52" s="174" t="str">
        <f>IF('Full-text screening-extraction'!AG24="","",'Full-text screening-extraction'!AG24)</f>
        <v/>
      </c>
      <c r="L52" s="175" t="str">
        <f t="shared" si="0"/>
        <v>Exclude</v>
      </c>
      <c r="M52" s="175" t="str">
        <f t="shared" si="1"/>
        <v>Unclear whether an adjusted model was fitted</v>
      </c>
      <c r="N52" s="175" t="str">
        <f>IF(L52="Include",IFERROR(INDEX('Data extraction'!$AC$2:$AC$58,MATCH(H52+1,'Data extraction'!$AA$2:$AA$58,0)),"not found"),"")</f>
        <v/>
      </c>
      <c r="O52" s="175" t="str">
        <f>IF(N52="","",IFERROR(INDEX('Data extraction'!$L$2:$L$58,MATCH(N52,'Data extraction'!$AC$2:$AC$58,0)),""))</f>
        <v/>
      </c>
      <c r="P52" s="176" t="str">
        <f t="shared" si="2"/>
        <v>Excluded at full text</v>
      </c>
      <c r="Q52" s="175" t="str">
        <f t="shared" si="3"/>
        <v>Analysis &amp; synthesis eligibility</v>
      </c>
      <c r="R52" s="174" t="str">
        <f>IF(P52&lt;&gt;"INCLUDED","",'Full-text screening-extraction'!M24&amp;" ("&amp;'Full-text screening-extraction'!K24&amp;"); outcome: "&amp;'Full-text screening-extraction'!P24&amp;"; multivariable: "&amp;LEFT('Full-text screening-extraction'!T24,120)&amp;" | adjusted for: "&amp;LEFT('Full-text screening-extraction'!U24,100))</f>
        <v/>
      </c>
    </row>
    <row r="53" spans="1:18" x14ac:dyDescent="0.3">
      <c r="A53" s="174">
        <f>'Abstract review'!C53</f>
        <v>49</v>
      </c>
      <c r="B53" s="174" t="str">
        <f>IFERROR(LEFT('Abstract review'!D53,FIND(";",'Abstract review'!D53)-1),'Abstract review'!D53)</f>
        <v>Z. S. Chen</v>
      </c>
      <c r="C53" s="180" t="str">
        <f>'Abstract review'!E53&amp;""</f>
        <v>2026</v>
      </c>
      <c r="D53" s="174" t="str">
        <f>'Abstract review'!F53</f>
        <v>AMIGO2 as a Novel Biomarker Predicting Poor Prognosis and Associated with Adhesion-Driven Metastasis in Pancreatic Adenocarcinoma</v>
      </c>
      <c r="E53" s="174" t="str">
        <f>IF('Abstract review'!G53="","",'Abstract review'!G53)</f>
        <v>10.7150/ijms.121794</v>
      </c>
      <c r="F53" s="174" t="str">
        <f>IF('Abstract review'!I53="I","Include → full text",IF('Abstract review'!I53="E","Exclude",IF('Abstract review'!I53="DUP","Duplicate — removed",'Abstract review'!I53)))</f>
        <v>Include → full text</v>
      </c>
      <c r="G53" s="174" t="str">
        <f>IF('Abstract review'!I53="E",'Abstract review'!J53,"")</f>
        <v/>
      </c>
      <c r="H53" s="174">
        <f>'Full-text screening-extraction'!A25</f>
        <v>24</v>
      </c>
      <c r="I53" s="174" t="str">
        <f>IF('Full-text screening-extraction'!AB25="","",'Full-text screening-extraction'!AB25)</f>
        <v>no</v>
      </c>
      <c r="J53" s="174" t="str">
        <f>IF('Full-text screening-extraction'!AC25="","",'Full-text screening-extraction'!AC25)</f>
        <v>NA</v>
      </c>
      <c r="K53" s="174" t="str">
        <f>IF('Full-text screening-extraction'!AG25="","",'Full-text screening-extraction'!AG25)</f>
        <v/>
      </c>
      <c r="L53" s="175" t="str">
        <f t="shared" si="0"/>
        <v>Exclude</v>
      </c>
      <c r="M53" s="175" t="str">
        <f t="shared" si="1"/>
        <v>No adjusted multivariable model fitted</v>
      </c>
      <c r="N53" s="175" t="str">
        <f>IF(L53="Include",IFERROR(INDEX('Data extraction'!$AC$2:$AC$58,MATCH(H53+1,'Data extraction'!$AA$2:$AA$58,0)),"not found"),"")</f>
        <v/>
      </c>
      <c r="O53" s="175" t="str">
        <f>IF(N53="","",IFERROR(INDEX('Data extraction'!$L$2:$L$58,MATCH(N53,'Data extraction'!$AC$2:$AC$58,0)),""))</f>
        <v/>
      </c>
      <c r="P53" s="176" t="str">
        <f t="shared" si="2"/>
        <v>Excluded at full text</v>
      </c>
      <c r="Q53" s="175" t="str">
        <f t="shared" si="3"/>
        <v>Analysis &amp; synthesis eligibility</v>
      </c>
      <c r="R53" s="174" t="str">
        <f>IF(P53&lt;&gt;"INCLUDED","",'Full-text screening-extraction'!M25&amp;" ("&amp;'Full-text screening-extraction'!K25&amp;"); outcome: "&amp;'Full-text screening-extraction'!P25&amp;"; multivariable: "&amp;LEFT('Full-text screening-extraction'!T25,120)&amp;" | adjusted for: "&amp;LEFT('Full-text screening-extraction'!U25,100))</f>
        <v/>
      </c>
    </row>
    <row r="54" spans="1:18" x14ac:dyDescent="0.3">
      <c r="A54" s="174">
        <f>'Abstract review'!C54</f>
        <v>50</v>
      </c>
      <c r="B54" s="174" t="str">
        <f>IFERROR(LEFT('Abstract review'!D54,FIND(";",'Abstract review'!D54)-1),'Abstract review'!D54)</f>
        <v>Jihao Chen</v>
      </c>
      <c r="C54" s="180" t="str">
        <f>'Abstract review'!E54&amp;""</f>
        <v>2026</v>
      </c>
      <c r="D54" s="174" t="str">
        <f>'Abstract review'!F54</f>
        <v>Multi-scale systems toxicology defines a KLF5-centered adverse outcome pathway linking DEHP exposure to pancreatic cancer progression and signaling programs relevant to therapy tolerance</v>
      </c>
      <c r="E54" s="174" t="str">
        <f>IF('Abstract review'!G54="","",'Abstract review'!G54)</f>
        <v>10.3389/fcell.2026.1769023</v>
      </c>
      <c r="F54" s="174" t="str">
        <f>IF('Abstract review'!I54="I","Include → full text",IF('Abstract review'!I54="E","Exclude",IF('Abstract review'!I54="DUP","Duplicate — removed",'Abstract review'!I54)))</f>
        <v>Exclude</v>
      </c>
      <c r="G54" s="174" t="str">
        <f>IF('Abstract review'!I54="E",'Abstract review'!J54,"")</f>
        <v>No survival outcome</v>
      </c>
      <c r="H54" s="174"/>
      <c r="I54" s="174"/>
      <c r="J54" s="174"/>
      <c r="K54" s="174"/>
      <c r="L54" s="175" t="str">
        <f t="shared" si="0"/>
        <v/>
      </c>
      <c r="M54" s="175" t="str">
        <f t="shared" si="1"/>
        <v/>
      </c>
      <c r="N54" s="175" t="str">
        <f>IF(L54="Include",IFERROR(INDEX('Data extraction'!$AC$2:$AC$58,MATCH(H54+1,'Data extraction'!$AA$2:$AA$58,0)),"not found"),"")</f>
        <v/>
      </c>
      <c r="O54" s="175" t="str">
        <f>IF(N54="","",IFERROR(INDEX('Data extraction'!$L$2:$L$58,MATCH(N54,'Data extraction'!$AC$2:$AC$58,0)),""))</f>
        <v/>
      </c>
      <c r="P54" s="176" t="str">
        <f t="shared" si="2"/>
        <v>Excluded at title/abstract</v>
      </c>
      <c r="Q54" s="175" t="str">
        <f t="shared" si="3"/>
        <v>Outcomes</v>
      </c>
      <c r="R54" s="174"/>
    </row>
    <row r="55" spans="1:18" x14ac:dyDescent="0.3">
      <c r="A55" s="174">
        <f>'Abstract review'!C55</f>
        <v>51</v>
      </c>
      <c r="B55" s="174" t="str">
        <f>IFERROR(LEFT('Abstract review'!D55,FIND(";",'Abstract review'!D55)-1),'Abstract review'!D55)</f>
        <v>J. Chen</v>
      </c>
      <c r="C55" s="180" t="str">
        <f>'Abstract review'!E55&amp;""</f>
        <v>2026</v>
      </c>
      <c r="D55" s="174" t="str">
        <f>'Abstract review'!F55</f>
        <v>Multi-scale systems toxicology defines a KLF5-centered adverse outcome pathway linking DEHP exposure to pancreatic cancer progression and signaling programs relevant to therapy tolerance</v>
      </c>
      <c r="E55" s="174" t="str">
        <f>IF('Abstract review'!G55="","",'Abstract review'!G55)</f>
        <v>10.3389/fcell.2026.1769023</v>
      </c>
      <c r="F55" s="174" t="str">
        <f>IF('Abstract review'!I55="I","Include → full text",IF('Abstract review'!I55="E","Exclude",IF('Abstract review'!I55="DUP","Duplicate — removed",'Abstract review'!I55)))</f>
        <v>Duplicate — removed</v>
      </c>
      <c r="G55" s="174" t="str">
        <f>IF('Abstract review'!I55="E",'Abstract review'!J55,"")</f>
        <v/>
      </c>
      <c r="H55" s="174"/>
      <c r="I55" s="174"/>
      <c r="J55" s="174"/>
      <c r="K55" s="174"/>
      <c r="L55" s="175" t="str">
        <f t="shared" si="0"/>
        <v/>
      </c>
      <c r="M55" s="175" t="str">
        <f t="shared" si="1"/>
        <v/>
      </c>
      <c r="N55" s="175" t="str">
        <f>IF(L55="Include",IFERROR(INDEX('Data extraction'!$AC$2:$AC$58,MATCH(H55+1,'Data extraction'!$AA$2:$AA$58,0)),"not found"),"")</f>
        <v/>
      </c>
      <c r="O55" s="175" t="str">
        <f>IF(N55="","",IFERROR(INDEX('Data extraction'!$L$2:$L$58,MATCH(N55,'Data extraction'!$AC$2:$AC$58,0)),""))</f>
        <v/>
      </c>
      <c r="P55" s="176" t="str">
        <f t="shared" si="2"/>
        <v>Duplicate removed</v>
      </c>
      <c r="Q55" s="175" t="str">
        <f t="shared" si="3"/>
        <v>Duplicate record</v>
      </c>
      <c r="R55" s="174"/>
    </row>
    <row r="56" spans="1:18" x14ac:dyDescent="0.3">
      <c r="A56" s="174">
        <f>'Abstract review'!C56</f>
        <v>52</v>
      </c>
      <c r="B56" s="174" t="str">
        <f>IFERROR(LEFT('Abstract review'!D56,FIND(";",'Abstract review'!D56)-1),'Abstract review'!D56)</f>
        <v>Y. Cai</v>
      </c>
      <c r="C56" s="180" t="str">
        <f>'Abstract review'!E56&amp;""</f>
        <v>2026</v>
      </c>
      <c r="D56" s="174" t="str">
        <f>'Abstract review'!F56</f>
        <v>Molecular Subtyping and Prognostic Prediction in Pancreatic Cancer Based on Mitophagy-Related Genes</v>
      </c>
      <c r="E56" s="174" t="str">
        <f>IF('Abstract review'!G56="","",'Abstract review'!G56)</f>
        <v>10.7150/ijms.121350</v>
      </c>
      <c r="F56" s="174" t="str">
        <f>IF('Abstract review'!I56="I","Include → full text",IF('Abstract review'!I56="E","Exclude",IF('Abstract review'!I56="DUP","Duplicate — removed",'Abstract review'!I56)))</f>
        <v>Include → full text</v>
      </c>
      <c r="G56" s="174" t="str">
        <f>IF('Abstract review'!I56="E",'Abstract review'!J56,"")</f>
        <v/>
      </c>
      <c r="H56" s="174">
        <f>'Full-text screening-extraction'!A26</f>
        <v>25</v>
      </c>
      <c r="I56" s="174" t="str">
        <f>IF('Full-text screening-extraction'!AB26="","",'Full-text screening-extraction'!AB26)</f>
        <v>yes</v>
      </c>
      <c r="J56" s="174" t="str">
        <f>IF('Full-text screening-extraction'!AC26="","",'Full-text screening-extraction'!AC26)</f>
        <v>yes</v>
      </c>
      <c r="K56" s="174" t="str">
        <f>IF('Full-text screening-extraction'!AG26="","",'Full-text screening-extraction'!AG26)</f>
        <v/>
      </c>
      <c r="L56" s="175" t="str">
        <f t="shared" si="0"/>
        <v>Include</v>
      </c>
      <c r="M56" s="175" t="str">
        <f t="shared" si="1"/>
        <v/>
      </c>
      <c r="N56" s="175" t="str">
        <f>IF(L56="Include",IFERROR(INDEX('Data extraction'!$AC$2:$AC$58,MATCH(H56+1,'Data extraction'!$AA$2:$AA$58,0)),"not found"),"")</f>
        <v>EV-31</v>
      </c>
      <c r="O56" s="175" t="str">
        <f>IF(N56="","",IFERROR(INDEX('Data extraction'!$L$2:$L$58,MATCH(N56,'Data extraction'!$AC$2:$AC$58,0)),""))</f>
        <v>A</v>
      </c>
      <c r="P56" s="176" t="str">
        <f t="shared" si="2"/>
        <v>INCLUDED</v>
      </c>
      <c r="Q56" s="175" t="str">
        <f t="shared" si="3"/>
        <v>All PICOS rows + Independent prognostic value</v>
      </c>
      <c r="R56" s="174" t="str">
        <f>IF(P56&lt;&gt;"INCLUDED","",'Full-text screening-extraction'!M26&amp;" ("&amp;'Full-text screening-extraction'!K26&amp;"); outcome: "&amp;'Full-text screening-extraction'!P26&amp;"; multivariable: "&amp;LEFT('Full-text screening-extraction'!T26,120)&amp;" | adjusted for: "&amp;LEFT('Full-text screening-extraction'!U26,100))</f>
        <v>Six-gene mitophagy-related signature (PAPPA, NBPF12, CXCL11, CKLF-CMTM1, CCDC6, AHNAK) (Transcriptomics); outcome: Overall survival (OS); multivariable: Risk score remained an independent predictor of OS in multivariable Cox analysis | adjusted for: Age, tumor grade, T stage, N stage</v>
      </c>
    </row>
    <row r="57" spans="1:18" x14ac:dyDescent="0.3">
      <c r="A57" s="174">
        <f>'Abstract review'!C57</f>
        <v>53</v>
      </c>
      <c r="B57" s="174" t="str">
        <f>IFERROR(LEFT('Abstract review'!D57,FIND(";",'Abstract review'!D57)-1),'Abstract review'!D57)</f>
        <v>M. L. Blanke</v>
      </c>
      <c r="C57" s="180" t="str">
        <f>'Abstract review'!E57&amp;""</f>
        <v>2026</v>
      </c>
      <c r="D57" s="174" t="str">
        <f>'Abstract review'!F57</f>
        <v>Cancer-associated fibroblast subtypes in the tumor microenvironment of prostate cancer and associations to patient outcomes</v>
      </c>
      <c r="E57" s="174" t="str">
        <f>IF('Abstract review'!G57="","",'Abstract review'!G57)</f>
        <v>10.1002/path.70023</v>
      </c>
      <c r="F57" s="174" t="str">
        <f>IF('Abstract review'!I57="I","Include → full text",IF('Abstract review'!I57="E","Exclude",IF('Abstract review'!I57="DUP","Duplicate — removed",'Abstract review'!I57)))</f>
        <v>Exclude</v>
      </c>
      <c r="G57" s="174" t="str">
        <f>IF('Abstract review'!I57="E",'Abstract review'!J57,"")</f>
        <v>no pdac</v>
      </c>
      <c r="H57" s="174"/>
      <c r="I57" s="174"/>
      <c r="J57" s="174"/>
      <c r="K57" s="174"/>
      <c r="L57" s="175" t="str">
        <f t="shared" si="0"/>
        <v/>
      </c>
      <c r="M57" s="175" t="str">
        <f t="shared" si="1"/>
        <v/>
      </c>
      <c r="N57" s="175" t="str">
        <f>IF(L57="Include",IFERROR(INDEX('Data extraction'!$AC$2:$AC$58,MATCH(H57+1,'Data extraction'!$AA$2:$AA$58,0)),"not found"),"")</f>
        <v/>
      </c>
      <c r="O57" s="175" t="str">
        <f>IF(N57="","",IFERROR(INDEX('Data extraction'!$L$2:$L$58,MATCH(N57,'Data extraction'!$AC$2:$AC$58,0)),""))</f>
        <v/>
      </c>
      <c r="P57" s="176" t="str">
        <f t="shared" si="2"/>
        <v>Excluded at title/abstract</v>
      </c>
      <c r="Q57" s="175" t="str">
        <f t="shared" si="3"/>
        <v>Population</v>
      </c>
      <c r="R57" s="174"/>
    </row>
    <row r="58" spans="1:18" x14ac:dyDescent="0.3">
      <c r="A58" s="174">
        <f>'Abstract review'!C58</f>
        <v>54</v>
      </c>
      <c r="B58" s="174" t="str">
        <f>IFERROR(LEFT('Abstract review'!D58,FIND(";",'Abstract review'!D58)-1),'Abstract review'!D58)</f>
        <v>Jhommara Bautista</v>
      </c>
      <c r="C58" s="180" t="str">
        <f>'Abstract review'!E58&amp;""</f>
        <v>2026</v>
      </c>
      <c r="D58" s="174" t="str">
        <f>'Abstract review'!F58</f>
        <v>Decoding the microbial blueprint of pancreatic cancer</v>
      </c>
      <c r="E58" s="174" t="str">
        <f>IF('Abstract review'!G58="","",'Abstract review'!G58)</f>
        <v>10.3389/fmed.2026.1737582</v>
      </c>
      <c r="F58" s="174" t="str">
        <f>IF('Abstract review'!I58="I","Include → full text",IF('Abstract review'!I58="E","Exclude",IF('Abstract review'!I58="DUP","Duplicate — removed",'Abstract review'!I58)))</f>
        <v>Exclude</v>
      </c>
      <c r="G58" s="174" t="str">
        <f>IF('Abstract review'!I58="E",'Abstract review'!J58,"")</f>
        <v>Review</v>
      </c>
      <c r="H58" s="174"/>
      <c r="I58" s="174"/>
      <c r="J58" s="174"/>
      <c r="K58" s="174"/>
      <c r="L58" s="175" t="str">
        <f t="shared" si="0"/>
        <v/>
      </c>
      <c r="M58" s="175" t="str">
        <f t="shared" si="1"/>
        <v/>
      </c>
      <c r="N58" s="175" t="str">
        <f>IF(L58="Include",IFERROR(INDEX('Data extraction'!$AC$2:$AC$58,MATCH(H58+1,'Data extraction'!$AA$2:$AA$58,0)),"not found"),"")</f>
        <v/>
      </c>
      <c r="O58" s="175" t="str">
        <f>IF(N58="","",IFERROR(INDEX('Data extraction'!$L$2:$L$58,MATCH(N58,'Data extraction'!$AC$2:$AC$58,0)),""))</f>
        <v/>
      </c>
      <c r="P58" s="176" t="str">
        <f t="shared" si="2"/>
        <v>Excluded at title/abstract</v>
      </c>
      <c r="Q58" s="175" t="str">
        <f t="shared" si="3"/>
        <v>Study design</v>
      </c>
      <c r="R58" s="174"/>
    </row>
    <row r="59" spans="1:18" x14ac:dyDescent="0.3">
      <c r="A59" s="174">
        <f>'Abstract review'!C59</f>
        <v>55</v>
      </c>
      <c r="B59" s="174" t="str">
        <f>IFERROR(LEFT('Abstract review'!D59,FIND(";",'Abstract review'!D59)-1),'Abstract review'!D59)</f>
        <v>M. C. Baker</v>
      </c>
      <c r="C59" s="180" t="str">
        <f>'Abstract review'!E59&amp;""</f>
        <v>2026</v>
      </c>
      <c r="D59" s="174" t="str">
        <f>'Abstract review'!F59</f>
        <v>Better pancreatic adenocarcinoma outcomes linked to anti-EBV TCR CDR3 detection via tumor RNAseq files</v>
      </c>
      <c r="E59" s="174" t="str">
        <f>IF('Abstract review'!G59="","",'Abstract review'!G59)</f>
        <v>10.1016/j.humimm.2025.111633</v>
      </c>
      <c r="F59" s="174" t="str">
        <f>IF('Abstract review'!I59="I","Include → full text",IF('Abstract review'!I59="E","Exclude",IF('Abstract review'!I59="DUP","Duplicate — removed",'Abstract review'!I59)))</f>
        <v>Include → full text</v>
      </c>
      <c r="G59" s="174" t="str">
        <f>IF('Abstract review'!I59="E",'Abstract review'!J59,"")</f>
        <v/>
      </c>
      <c r="H59" s="174">
        <f>'Full-text screening-extraction'!A27</f>
        <v>26</v>
      </c>
      <c r="I59" s="174" t="str">
        <f>IF('Full-text screening-extraction'!AB27="","",'Full-text screening-extraction'!AB27)</f>
        <v>no</v>
      </c>
      <c r="J59" s="174" t="str">
        <f>IF('Full-text screening-extraction'!AC27="","",'Full-text screening-extraction'!AC27)</f>
        <v>NA</v>
      </c>
      <c r="K59" s="174" t="str">
        <f>IF('Full-text screening-extraction'!AG27="","",'Full-text screening-extraction'!AG27)</f>
        <v/>
      </c>
      <c r="L59" s="175" t="str">
        <f t="shared" si="0"/>
        <v>Exclude</v>
      </c>
      <c r="M59" s="175" t="str">
        <f t="shared" si="1"/>
        <v>No adjusted multivariable model fitted</v>
      </c>
      <c r="N59" s="175" t="str">
        <f>IF(L59="Include",IFERROR(INDEX('Data extraction'!$AC$2:$AC$58,MATCH(H59+1,'Data extraction'!$AA$2:$AA$58,0)),"not found"),"")</f>
        <v/>
      </c>
      <c r="O59" s="175" t="str">
        <f>IF(N59="","",IFERROR(INDEX('Data extraction'!$L$2:$L$58,MATCH(N59,'Data extraction'!$AC$2:$AC$58,0)),""))</f>
        <v/>
      </c>
      <c r="P59" s="176" t="str">
        <f t="shared" si="2"/>
        <v>Excluded at full text</v>
      </c>
      <c r="Q59" s="175" t="str">
        <f t="shared" si="3"/>
        <v>Analysis &amp; synthesis eligibility</v>
      </c>
      <c r="R59" s="174" t="str">
        <f>IF(P59&lt;&gt;"INCLUDED","",'Full-text screening-extraction'!M27&amp;" ("&amp;'Full-text screening-extraction'!K27&amp;"); outcome: "&amp;'Full-text screening-extraction'!P27&amp;"; multivariable: "&amp;LEFT('Full-text screening-extraction'!T27,120)&amp;" | adjusted for: "&amp;LEFT('Full-text screening-extraction'!U27,100))</f>
        <v/>
      </c>
    </row>
    <row r="60" spans="1:18" x14ac:dyDescent="0.3">
      <c r="A60" s="174">
        <f>'Abstract review'!C60</f>
        <v>56</v>
      </c>
      <c r="B60" s="174" t="str">
        <f>IFERROR(LEFT('Abstract review'!D60,FIND(";",'Abstract review'!D60)-1),'Abstract review'!D60)</f>
        <v>C. Allgöwer</v>
      </c>
      <c r="C60" s="180" t="str">
        <f>'Abstract review'!E60&amp;""</f>
        <v>2026</v>
      </c>
      <c r="D60" s="174" t="str">
        <f>'Abstract review'!F60</f>
        <v>An oncogenic KRAS-driven secretome involving TNFα promotes niche preparation prior to pancreatic cancer onset</v>
      </c>
      <c r="E60" s="174" t="str">
        <f>IF('Abstract review'!G60="","",'Abstract review'!G60)</f>
        <v>10.1186/s12943-025-02541-1</v>
      </c>
      <c r="F60" s="174" t="str">
        <f>IF('Abstract review'!I60="I","Include → full text",IF('Abstract review'!I60="E","Exclude",IF('Abstract review'!I60="DUP","Duplicate — removed",'Abstract review'!I60)))</f>
        <v>Exclude</v>
      </c>
      <c r="G60" s="174" t="str">
        <f>IF('Abstract review'!I60="E",'Abstract review'!J60,"")</f>
        <v>Preclinical studies</v>
      </c>
      <c r="H60" s="174"/>
      <c r="I60" s="174"/>
      <c r="J60" s="174"/>
      <c r="K60" s="174"/>
      <c r="L60" s="175" t="str">
        <f t="shared" si="0"/>
        <v/>
      </c>
      <c r="M60" s="175" t="str">
        <f t="shared" si="1"/>
        <v/>
      </c>
      <c r="N60" s="175" t="str">
        <f>IF(L60="Include",IFERROR(INDEX('Data extraction'!$AC$2:$AC$58,MATCH(H60+1,'Data extraction'!$AA$2:$AA$58,0)),"not found"),"")</f>
        <v/>
      </c>
      <c r="O60" s="175" t="str">
        <f>IF(N60="","",IFERROR(INDEX('Data extraction'!$L$2:$L$58,MATCH(N60,'Data extraction'!$AC$2:$AC$58,0)),""))</f>
        <v/>
      </c>
      <c r="P60" s="176" t="str">
        <f t="shared" si="2"/>
        <v>Excluded at title/abstract</v>
      </c>
      <c r="Q60" s="175" t="str">
        <f t="shared" si="3"/>
        <v>Study design</v>
      </c>
      <c r="R60" s="174"/>
    </row>
    <row r="61" spans="1:18" x14ac:dyDescent="0.3">
      <c r="A61" s="174">
        <f>'Abstract review'!C61</f>
        <v>57</v>
      </c>
      <c r="B61" s="174" t="str">
        <f>IFERROR(LEFT('Abstract review'!D61,FIND(";",'Abstract review'!D61)-1),'Abstract review'!D61)</f>
        <v>A. R. Akbar</v>
      </c>
      <c r="C61" s="180" t="str">
        <f>'Abstract review'!E61&amp;""</f>
        <v>2026</v>
      </c>
      <c r="D61" s="174" t="str">
        <f>'Abstract review'!F61</f>
        <v>Inferring Clinically Relevant Molecular Subtypes of Pancreatic Cancer from Routine Histopathology Using Deep Learning</v>
      </c>
      <c r="E61" s="174" t="str">
        <f>IF('Abstract review'!G61="","",'Abstract review'!G61)</f>
        <v>10.64898/2026.01.06.26343539</v>
      </c>
      <c r="F61" s="174" t="str">
        <f>IF('Abstract review'!I61="I","Include → full text",IF('Abstract review'!I61="E","Exclude",IF('Abstract review'!I61="DUP","Duplicate — removed",'Abstract review'!I61)))</f>
        <v>Exclude</v>
      </c>
      <c r="G61" s="174" t="str">
        <f>IF('Abstract review'!I61="E",'Abstract review'!J61,"")</f>
        <v>AI-based prognosis</v>
      </c>
      <c r="H61" s="174"/>
      <c r="I61" s="174"/>
      <c r="J61" s="174"/>
      <c r="K61" s="174"/>
      <c r="L61" s="175" t="str">
        <f t="shared" si="0"/>
        <v/>
      </c>
      <c r="M61" s="175" t="str">
        <f t="shared" si="1"/>
        <v/>
      </c>
      <c r="N61" s="175" t="str">
        <f>IF(L61="Include",IFERROR(INDEX('Data extraction'!$AC$2:$AC$58,MATCH(H61+1,'Data extraction'!$AA$2:$AA$58,0)),"not found"),"")</f>
        <v/>
      </c>
      <c r="O61" s="175" t="str">
        <f>IF(N61="","",IFERROR(INDEX('Data extraction'!$L$2:$L$58,MATCH(N61,'Data extraction'!$AC$2:$AC$58,0)),""))</f>
        <v/>
      </c>
      <c r="P61" s="176" t="str">
        <f t="shared" si="2"/>
        <v>Excluded at title/abstract</v>
      </c>
      <c r="Q61" s="175" t="str">
        <f t="shared" si="3"/>
        <v>Biomarker modality &amp; sample type</v>
      </c>
      <c r="R61" s="174"/>
    </row>
    <row r="62" spans="1:18" x14ac:dyDescent="0.3">
      <c r="A62" s="174">
        <f>'Abstract review'!C62</f>
        <v>58</v>
      </c>
      <c r="B62" s="174" t="str">
        <f>IFERROR(LEFT('Abstract review'!D62,FIND(";",'Abstract review'!D62)-1),'Abstract review'!D62)</f>
        <v>Qi Zou</v>
      </c>
      <c r="C62" s="180" t="str">
        <f>'Abstract review'!E62&amp;""</f>
        <v>2025</v>
      </c>
      <c r="D62" s="174" t="str">
        <f>'Abstract review'!F62</f>
        <v>Machine learning-driven prognostic model based on sphingolipid-related gene signature in pancreatic cancer: development and validation</v>
      </c>
      <c r="E62" s="174" t="str">
        <f>IF('Abstract review'!G62="","",'Abstract review'!G62)</f>
        <v>10.21037/tcr-24-1893</v>
      </c>
      <c r="F62" s="174" t="str">
        <f>IF('Abstract review'!I62="I","Include → full text",IF('Abstract review'!I62="E","Exclude",IF('Abstract review'!I62="DUP","Duplicate — removed",'Abstract review'!I62)))</f>
        <v>Include → full text</v>
      </c>
      <c r="G62" s="174" t="str">
        <f>IF('Abstract review'!I62="E",'Abstract review'!J62,"")</f>
        <v/>
      </c>
      <c r="H62" s="174">
        <f>'Full-text screening-extraction'!A28</f>
        <v>27</v>
      </c>
      <c r="I62" s="174" t="str">
        <f>IF('Full-text screening-extraction'!AB28="","",'Full-text screening-extraction'!AB28)</f>
        <v>unclear</v>
      </c>
      <c r="J62" s="174" t="str">
        <f>IF('Full-text screening-extraction'!AC28="","",'Full-text screening-extraction'!AC28)</f>
        <v>unclear</v>
      </c>
      <c r="K62" s="174" t="str">
        <f>IF('Full-text screening-extraction'!AG28="","",'Full-text screening-extraction'!AG28)</f>
        <v/>
      </c>
      <c r="L62" s="175" t="str">
        <f t="shared" si="0"/>
        <v>Exclude</v>
      </c>
      <c r="M62" s="175" t="str">
        <f t="shared" si="1"/>
        <v>Unclear whether an adjusted model was fitted</v>
      </c>
      <c r="N62" s="175" t="str">
        <f>IF(L62="Include",IFERROR(INDEX('Data extraction'!$AC$2:$AC$58,MATCH(H62+1,'Data extraction'!$AA$2:$AA$58,0)),"not found"),"")</f>
        <v/>
      </c>
      <c r="O62" s="175" t="str">
        <f>IF(N62="","",IFERROR(INDEX('Data extraction'!$L$2:$L$58,MATCH(N62,'Data extraction'!$AC$2:$AC$58,0)),""))</f>
        <v/>
      </c>
      <c r="P62" s="176" t="str">
        <f t="shared" si="2"/>
        <v>Excluded at full text</v>
      </c>
      <c r="Q62" s="175" t="str">
        <f t="shared" si="3"/>
        <v>Analysis &amp; synthesis eligibility</v>
      </c>
      <c r="R62" s="174" t="str">
        <f>IF(P62&lt;&gt;"INCLUDED","",'Full-text screening-extraction'!M28&amp;" ("&amp;'Full-text screening-extraction'!K28&amp;"); outcome: "&amp;'Full-text screening-extraction'!P28&amp;"; multivariable: "&amp;LEFT('Full-text screening-extraction'!T28,120)&amp;" | adjusted for: "&amp;LEFT('Full-text screening-extraction'!U28,100))</f>
        <v/>
      </c>
    </row>
    <row r="63" spans="1:18" x14ac:dyDescent="0.3">
      <c r="A63" s="174">
        <f>'Abstract review'!C63</f>
        <v>59</v>
      </c>
      <c r="B63" s="174" t="str">
        <f>IFERROR(LEFT('Abstract review'!D63,FIND(";",'Abstract review'!D63)-1),'Abstract review'!D63)</f>
        <v>Nitzan Zohar</v>
      </c>
      <c r="C63" s="180" t="str">
        <f>'Abstract review'!E63&amp;""</f>
        <v>2025</v>
      </c>
      <c r="D63" s="174" t="str">
        <f>'Abstract review'!F63</f>
        <v>Gene Expression Profiling of Pancreatic Ductal Adenocarcinoma Cells in Hypercapnia Identifies SIAH3 as a Novel Prognostic Biomarker</v>
      </c>
      <c r="E63" s="174" t="str">
        <f>IF('Abstract review'!G63="","",'Abstract review'!G63)</f>
        <v>10.3390/ijms26072848</v>
      </c>
      <c r="F63" s="174" t="str">
        <f>IF('Abstract review'!I63="I","Include → full text",IF('Abstract review'!I63="E","Exclude",IF('Abstract review'!I63="DUP","Duplicate — removed",'Abstract review'!I63)))</f>
        <v>Exclude</v>
      </c>
      <c r="G63" s="174" t="str">
        <f>IF('Abstract review'!I63="E",'Abstract review'!J63,"")</f>
        <v>Preclinical studies</v>
      </c>
      <c r="H63" s="174"/>
      <c r="I63" s="174"/>
      <c r="J63" s="174"/>
      <c r="K63" s="174"/>
      <c r="L63" s="175" t="str">
        <f t="shared" si="0"/>
        <v/>
      </c>
      <c r="M63" s="175" t="str">
        <f t="shared" si="1"/>
        <v/>
      </c>
      <c r="N63" s="175" t="str">
        <f>IF(L63="Include",IFERROR(INDEX('Data extraction'!$AC$2:$AC$58,MATCH(H63+1,'Data extraction'!$AA$2:$AA$58,0)),"not found"),"")</f>
        <v/>
      </c>
      <c r="O63" s="175" t="str">
        <f>IF(N63="","",IFERROR(INDEX('Data extraction'!$L$2:$L$58,MATCH(N63,'Data extraction'!$AC$2:$AC$58,0)),""))</f>
        <v/>
      </c>
      <c r="P63" s="176" t="str">
        <f t="shared" si="2"/>
        <v>Excluded at title/abstract</v>
      </c>
      <c r="Q63" s="175" t="str">
        <f t="shared" si="3"/>
        <v>Study design</v>
      </c>
      <c r="R63" s="174"/>
    </row>
    <row r="64" spans="1:18" x14ac:dyDescent="0.3">
      <c r="A64" s="174">
        <f>'Abstract review'!C64</f>
        <v>60</v>
      </c>
      <c r="B64" s="174" t="str">
        <f>IFERROR(LEFT('Abstract review'!D64,FIND(";",'Abstract review'!D64)-1),'Abstract review'!D64)</f>
        <v>X. Zhu</v>
      </c>
      <c r="C64" s="180" t="str">
        <f>'Abstract review'!E64&amp;""</f>
        <v>2025</v>
      </c>
      <c r="D64" s="174" t="str">
        <f>'Abstract review'!F64</f>
        <v>FN1 from cancer-associated fibroblasts orchestrates pancreatic cancer metastasis via integrin-PI3K/AKT signaling</v>
      </c>
      <c r="E64" s="174" t="str">
        <f>IF('Abstract review'!G64="","",'Abstract review'!G64)</f>
        <v>10.3389/fonc.2025.1595523</v>
      </c>
      <c r="F64" s="174" t="str">
        <f>IF('Abstract review'!I64="I","Include → full text",IF('Abstract review'!I64="E","Exclude",IF('Abstract review'!I64="DUP","Duplicate — removed",'Abstract review'!I64)))</f>
        <v>Include → full text</v>
      </c>
      <c r="G64" s="174" t="str">
        <f>IF('Abstract review'!I64="E",'Abstract review'!J64,"")</f>
        <v/>
      </c>
      <c r="H64" s="174">
        <f>'Full-text screening-extraction'!A29</f>
        <v>28</v>
      </c>
      <c r="I64" s="174" t="str">
        <f>IF('Full-text screening-extraction'!AB29="","",'Full-text screening-extraction'!AB29)</f>
        <v>no</v>
      </c>
      <c r="J64" s="174" t="str">
        <f>IF('Full-text screening-extraction'!AC29="","",'Full-text screening-extraction'!AC29)</f>
        <v>NA</v>
      </c>
      <c r="K64" s="174" t="str">
        <f>IF('Full-text screening-extraction'!AG29="","",'Full-text screening-extraction'!AG29)</f>
        <v/>
      </c>
      <c r="L64" s="175" t="str">
        <f t="shared" si="0"/>
        <v>Exclude</v>
      </c>
      <c r="M64" s="175" t="str">
        <f t="shared" si="1"/>
        <v>No adjusted multivariable model fitted</v>
      </c>
      <c r="N64" s="175" t="str">
        <f>IF(L64="Include",IFERROR(INDEX('Data extraction'!$AC$2:$AC$58,MATCH(H64+1,'Data extraction'!$AA$2:$AA$58,0)),"not found"),"")</f>
        <v/>
      </c>
      <c r="O64" s="175" t="str">
        <f>IF(N64="","",IFERROR(INDEX('Data extraction'!$L$2:$L$58,MATCH(N64,'Data extraction'!$AC$2:$AC$58,0)),""))</f>
        <v/>
      </c>
      <c r="P64" s="176" t="str">
        <f t="shared" si="2"/>
        <v>Excluded at full text</v>
      </c>
      <c r="Q64" s="175" t="str">
        <f t="shared" si="3"/>
        <v>Analysis &amp; synthesis eligibility</v>
      </c>
      <c r="R64" s="174" t="str">
        <f>IF(P64&lt;&gt;"INCLUDED","",'Full-text screening-extraction'!M29&amp;" ("&amp;'Full-text screening-extraction'!K29&amp;"); outcome: "&amp;'Full-text screening-extraction'!P29&amp;"; multivariable: "&amp;LEFT('Full-text screening-extraction'!T29,120)&amp;" | adjusted for: "&amp;LEFT('Full-text screening-extraction'!U29,100))</f>
        <v/>
      </c>
    </row>
    <row r="65" spans="1:18" x14ac:dyDescent="0.3">
      <c r="A65" s="174">
        <f>'Abstract review'!C65</f>
        <v>61</v>
      </c>
      <c r="B65" s="174" t="str">
        <f>IFERROR(LEFT('Abstract review'!D65,FIND(";",'Abstract review'!D65)-1),'Abstract review'!D65)</f>
        <v>H. Zhu</v>
      </c>
      <c r="C65" s="180" t="str">
        <f>'Abstract review'!E65&amp;""</f>
        <v>2025</v>
      </c>
      <c r="D65" s="174" t="str">
        <f>'Abstract review'!F65</f>
        <v>Deciphering immune landscapes: an ICD-lncRNA-derived prognostic signature for pancreatic adenocarcinoma</v>
      </c>
      <c r="E65" s="174" t="str">
        <f>IF('Abstract review'!G65="","",'Abstract review'!G65)</f>
        <v>10.21037/tcr-2025-582</v>
      </c>
      <c r="F65" s="174" t="str">
        <f>IF('Abstract review'!I65="I","Include → full text",IF('Abstract review'!I65="E","Exclude",IF('Abstract review'!I65="DUP","Duplicate — removed",'Abstract review'!I65)))</f>
        <v>Include → full text</v>
      </c>
      <c r="G65" s="174" t="str">
        <f>IF('Abstract review'!I65="E",'Abstract review'!J65,"")</f>
        <v/>
      </c>
      <c r="H65" s="174">
        <f>'Full-text screening-extraction'!A30</f>
        <v>29</v>
      </c>
      <c r="I65" s="174" t="str">
        <f>IF('Full-text screening-extraction'!AB30="","",'Full-text screening-extraction'!AB30)</f>
        <v>yes</v>
      </c>
      <c r="J65" s="174" t="str">
        <f>IF('Full-text screening-extraction'!AC30="","",'Full-text screening-extraction'!AC30)</f>
        <v>yes</v>
      </c>
      <c r="K65" s="174" t="str">
        <f>IF('Full-text screening-extraction'!AG30="","",'Full-text screening-extraction'!AG30)</f>
        <v/>
      </c>
      <c r="L65" s="175" t="str">
        <f t="shared" si="0"/>
        <v>Include</v>
      </c>
      <c r="M65" s="175" t="str">
        <f t="shared" si="1"/>
        <v/>
      </c>
      <c r="N65" s="175" t="str">
        <f>IF(L65="Include",IFERROR(INDEX('Data extraction'!$AC$2:$AC$58,MATCH(H65+1,'Data extraction'!$AA$2:$AA$58,0)),"not found"),"")</f>
        <v>EV-32</v>
      </c>
      <c r="O65" s="175" t="str">
        <f>IF(N65="","",IFERROR(INDEX('Data extraction'!$L$2:$L$58,MATCH(N65,'Data extraction'!$AC$2:$AC$58,0)),""))</f>
        <v>A-</v>
      </c>
      <c r="P65" s="176" t="str">
        <f t="shared" si="2"/>
        <v>INCLUDED</v>
      </c>
      <c r="Q65" s="175" t="str">
        <f t="shared" si="3"/>
        <v>All PICOS rows + Independent prognostic value</v>
      </c>
      <c r="R65" s="174" t="str">
        <f>IF(P65&lt;&gt;"INCLUDED","",'Full-text screening-extraction'!M30&amp;" ("&amp;'Full-text screening-extraction'!K30&amp;"); outcome: "&amp;'Full-text screening-extraction'!P30&amp;"; multivariable: "&amp;LEFT('Full-text screening-extraction'!T30,120)&amp;" | adjusted for: "&amp;LEFT('Full-text screening-extraction'!U30,100))</f>
        <v>Six ICD-associated lncRNA prognostic signature: ZEB2-AS1, AC099792.1, LINC01091, LINC02613, AC005304.3, LINC00705 (Transcriptomics (lncRNA-focused) + functional cell assays); outcome: Overall survival (OS); multivariable: Multivariate Cox showed risk score remained an independent prognostic factor; N stage and risk score were independent pr | adjusted for: Age, gender, stage, T stage, N stage</v>
      </c>
    </row>
    <row r="66" spans="1:18" x14ac:dyDescent="0.3">
      <c r="A66" s="174">
        <f>'Abstract review'!C66</f>
        <v>62</v>
      </c>
      <c r="B66" s="174" t="str">
        <f>IFERROR(LEFT('Abstract review'!D66,FIND(";",'Abstract review'!D66)-1),'Abstract review'!D66)</f>
        <v>Y. Zhou</v>
      </c>
      <c r="C66" s="180" t="str">
        <f>'Abstract review'!E66&amp;""</f>
        <v>2025</v>
      </c>
      <c r="D66" s="174" t="str">
        <f>'Abstract review'!F66</f>
        <v>Identification of Cancer Associated Fibroblasts Related Genes Signature to Facilitate Improved Prediction of Prognosis and Responses to Therapy in Patients with Pancreatic Cancer</v>
      </c>
      <c r="E66" s="174" t="str">
        <f>IF('Abstract review'!G66="","",'Abstract review'!G66)</f>
        <v>10.3390/ijms26104876</v>
      </c>
      <c r="F66" s="174" t="str">
        <f>IF('Abstract review'!I66="I","Include → full text",IF('Abstract review'!I66="E","Exclude",IF('Abstract review'!I66="DUP","Duplicate — removed",'Abstract review'!I66)))</f>
        <v>Include → full text</v>
      </c>
      <c r="G66" s="174" t="str">
        <f>IF('Abstract review'!I66="E",'Abstract review'!J66,"")</f>
        <v/>
      </c>
      <c r="H66" s="174">
        <f>'Full-text screening-extraction'!A31</f>
        <v>30</v>
      </c>
      <c r="I66" s="174" t="str">
        <f>IF('Full-text screening-extraction'!AB31="","",'Full-text screening-extraction'!AB31)</f>
        <v>no</v>
      </c>
      <c r="J66" s="174" t="str">
        <f>IF('Full-text screening-extraction'!AC31="","",'Full-text screening-extraction'!AC31)</f>
        <v>NA</v>
      </c>
      <c r="K66" s="174" t="str">
        <f>IF('Full-text screening-extraction'!AG31="","",'Full-text screening-extraction'!AG31)</f>
        <v/>
      </c>
      <c r="L66" s="175" t="str">
        <f t="shared" si="0"/>
        <v>Exclude</v>
      </c>
      <c r="M66" s="175" t="str">
        <f t="shared" si="1"/>
        <v>No adjusted multivariable model fitted</v>
      </c>
      <c r="N66" s="175" t="str">
        <f>IF(L66="Include",IFERROR(INDEX('Data extraction'!$AC$2:$AC$58,MATCH(H66+1,'Data extraction'!$AA$2:$AA$58,0)),"not found"),"")</f>
        <v/>
      </c>
      <c r="O66" s="175" t="str">
        <f>IF(N66="","",IFERROR(INDEX('Data extraction'!$L$2:$L$58,MATCH(N66,'Data extraction'!$AC$2:$AC$58,0)),""))</f>
        <v/>
      </c>
      <c r="P66" s="176" t="str">
        <f t="shared" si="2"/>
        <v>Excluded at full text</v>
      </c>
      <c r="Q66" s="175" t="str">
        <f t="shared" si="3"/>
        <v>Analysis &amp; synthesis eligibility</v>
      </c>
      <c r="R66" s="174" t="str">
        <f>IF(P66&lt;&gt;"INCLUDED","",'Full-text screening-extraction'!M31&amp;" ("&amp;'Full-text screening-extraction'!K31&amp;"); outcome: "&amp;'Full-text screening-extraction'!P31&amp;"; multivariable: "&amp;LEFT('Full-text screening-extraction'!T31,120)&amp;" | adjusted for: "&amp;LEFT('Full-text screening-extraction'!U31,100))</f>
        <v/>
      </c>
    </row>
    <row r="67" spans="1:18" x14ac:dyDescent="0.3">
      <c r="A67" s="174">
        <f>'Abstract review'!C67</f>
        <v>63</v>
      </c>
      <c r="B67" s="174" t="str">
        <f>IFERROR(LEFT('Abstract review'!D67,FIND(";",'Abstract review'!D67)-1),'Abstract review'!D67)</f>
        <v>D. Zhou</v>
      </c>
      <c r="C67" s="180" t="str">
        <f>'Abstract review'!E67&amp;""</f>
        <v>2025</v>
      </c>
      <c r="D67" s="174" t="str">
        <f>'Abstract review'!F67</f>
        <v>Integration of bulk and single-cell transcriptomic data reveals a novel signature related to liver metastasis and basement membrane in pancreatic cancer</v>
      </c>
      <c r="E67" s="174" t="str">
        <f>IF('Abstract review'!G67="","",'Abstract review'!G67)</f>
        <v>10.3389/fimmu.2025.1671956</v>
      </c>
      <c r="F67" s="174" t="str">
        <f>IF('Abstract review'!I67="I","Include → full text",IF('Abstract review'!I67="E","Exclude",IF('Abstract review'!I67="DUP","Duplicate — removed",'Abstract review'!I67)))</f>
        <v>Include → full text</v>
      </c>
      <c r="G67" s="174" t="str">
        <f>IF('Abstract review'!I67="E",'Abstract review'!J67,"")</f>
        <v/>
      </c>
      <c r="H67" s="174">
        <f>'Full-text screening-extraction'!A32</f>
        <v>31</v>
      </c>
      <c r="I67" s="174" t="str">
        <f>IF('Full-text screening-extraction'!AB32="","",'Full-text screening-extraction'!AB32)</f>
        <v>yes</v>
      </c>
      <c r="J67" s="174" t="str">
        <f>IF('Full-text screening-extraction'!AC32="","",'Full-text screening-extraction'!AC32)</f>
        <v>yes</v>
      </c>
      <c r="K67" s="174" t="str">
        <f>IF('Full-text screening-extraction'!AG32="","",'Full-text screening-extraction'!AG32)</f>
        <v/>
      </c>
      <c r="L67" s="175" t="str">
        <f t="shared" si="0"/>
        <v>Include</v>
      </c>
      <c r="M67" s="175" t="str">
        <f t="shared" si="1"/>
        <v/>
      </c>
      <c r="N67" s="175" t="str">
        <f>IF(L67="Include",IFERROR(INDEX('Data extraction'!$AC$2:$AC$58,MATCH(H67+1,'Data extraction'!$AA$2:$AA$58,0)),"not found"),"")</f>
        <v>EV-06</v>
      </c>
      <c r="O67" s="175" t="str">
        <f>IF(N67="","",IFERROR(INDEX('Data extraction'!$L$2:$L$58,MATCH(N67,'Data extraction'!$AC$2:$AC$58,0)),""))</f>
        <v>A-</v>
      </c>
      <c r="P67" s="176" t="str">
        <f t="shared" si="2"/>
        <v>INCLUDED</v>
      </c>
      <c r="Q67" s="175" t="str">
        <f t="shared" si="3"/>
        <v>All PICOS rows + Independent prognostic value</v>
      </c>
      <c r="R67" s="174" t="str">
        <f>IF(P67&lt;&gt;"INCLUDED","",'Full-text screening-extraction'!M32&amp;" ("&amp;'Full-text screening-extraction'!K32&amp;"); outcome: "&amp;'Full-text screening-extraction'!P32&amp;"; multivariable: "&amp;LEFT('Full-text screening-extraction'!T32,120)&amp;" | adjusted for: "&amp;LEFT('Full-text screening-extraction'!U32,100))</f>
        <v>Six-gene PCLM-BM signature: COL7A1, ITGA6, ITGA7, ITGB5, ITGB7, NTN4 (Transcriptomics); outcome: Overall survival (OS); multivariable: Multivariate Cox confirmed risk score as independent prognostic factor | adjusted for: Age, TNM stage, tumor grade</v>
      </c>
    </row>
    <row r="68" spans="1:18" x14ac:dyDescent="0.3">
      <c r="A68" s="174">
        <f>'Abstract review'!C68</f>
        <v>64</v>
      </c>
      <c r="B68" s="174" t="str">
        <f>IFERROR(LEFT('Abstract review'!D68,FIND(";",'Abstract review'!D68)-1),'Abstract review'!D68)</f>
        <v>X. Zhao</v>
      </c>
      <c r="C68" s="180" t="str">
        <f>'Abstract review'!E68&amp;""</f>
        <v>2025</v>
      </c>
      <c r="D68" s="174" t="str">
        <f>'Abstract review'!F68</f>
        <v>Core-fucosylated glycoproteins as biomarkers for diagnosing pancreatic ductal adenocarcinoma</v>
      </c>
      <c r="E68" s="174" t="str">
        <f>IF('Abstract review'!G68="","",'Abstract review'!G68)</f>
        <v>10.1016/j.ijbiomac.2025.146774</v>
      </c>
      <c r="F68" s="174" t="str">
        <f>IF('Abstract review'!I68="I","Include → full text",IF('Abstract review'!I68="E","Exclude",IF('Abstract review'!I68="DUP","Duplicate — removed",'Abstract review'!I68)))</f>
        <v>Exclude</v>
      </c>
      <c r="G68" s="174" t="str">
        <f>IF('Abstract review'!I68="E",'Abstract review'!J68,"")</f>
        <v>No prognostic value</v>
      </c>
      <c r="H68" s="174"/>
      <c r="I68" s="174"/>
      <c r="J68" s="174"/>
      <c r="K68" s="174"/>
      <c r="L68" s="175" t="str">
        <f t="shared" si="0"/>
        <v/>
      </c>
      <c r="M68" s="175" t="str">
        <f t="shared" si="1"/>
        <v/>
      </c>
      <c r="N68" s="175" t="str">
        <f>IF(L68="Include",IFERROR(INDEX('Data extraction'!$AC$2:$AC$58,MATCH(H68+1,'Data extraction'!$AA$2:$AA$58,0)),"not found"),"")</f>
        <v/>
      </c>
      <c r="O68" s="175" t="str">
        <f>IF(N68="","",IFERROR(INDEX('Data extraction'!$L$2:$L$58,MATCH(N68,'Data extraction'!$AC$2:$AC$58,0)),""))</f>
        <v/>
      </c>
      <c r="P68" s="176" t="str">
        <f t="shared" si="2"/>
        <v>Excluded at title/abstract</v>
      </c>
      <c r="Q68" s="175" t="str">
        <f t="shared" si="3"/>
        <v>Outcomes</v>
      </c>
      <c r="R68" s="174"/>
    </row>
    <row r="69" spans="1:18" x14ac:dyDescent="0.3">
      <c r="A69" s="174">
        <f>'Abstract review'!C69</f>
        <v>65</v>
      </c>
      <c r="B69" s="174" t="str">
        <f>IFERROR(LEFT('Abstract review'!D69,FIND(";",'Abstract review'!D69)-1),'Abstract review'!D69)</f>
        <v>L. Zhao</v>
      </c>
      <c r="C69" s="180" t="str">
        <f>'Abstract review'!E69&amp;""</f>
        <v>2025</v>
      </c>
      <c r="D69" s="174" t="str">
        <f>'Abstract review'!F69</f>
        <v>Integrating bulk and single-cell RNA sequencing reveals intratumor heterogeneity phenotypes and immune infiltration in pancreatic cancer</v>
      </c>
      <c r="E69" s="174" t="str">
        <f>IF('Abstract review'!G69="","",'Abstract review'!G69)</f>
        <v>10.1007/s12672-025-03080-3</v>
      </c>
      <c r="F69" s="174" t="str">
        <f>IF('Abstract review'!I69="I","Include → full text",IF('Abstract review'!I69="E","Exclude",IF('Abstract review'!I69="DUP","Duplicate — removed",'Abstract review'!I69)))</f>
        <v>Include → full text</v>
      </c>
      <c r="G69" s="174" t="str">
        <f>IF('Abstract review'!I69="E",'Abstract review'!J69,"")</f>
        <v/>
      </c>
      <c r="H69" s="174">
        <f>'Full-text screening-extraction'!A33</f>
        <v>32</v>
      </c>
      <c r="I69" s="174" t="str">
        <f>IF('Full-text screening-extraction'!AB33="","",'Full-text screening-extraction'!AB33)</f>
        <v>yes</v>
      </c>
      <c r="J69" s="174" t="str">
        <f>IF('Full-text screening-extraction'!AC33="","",'Full-text screening-extraction'!AC33)</f>
        <v>yes</v>
      </c>
      <c r="K69" s="174" t="str">
        <f>IF('Full-text screening-extraction'!AG33="","",'Full-text screening-extraction'!AG33)</f>
        <v/>
      </c>
      <c r="L69" s="175" t="str">
        <f t="shared" ref="L69:L132" si="5">IF(H69="","",IF(K69&lt;&gt;"","Exclude",IF(J69="yes","Include","Exclude")))</f>
        <v>Include</v>
      </c>
      <c r="M69" s="175" t="str">
        <f t="shared" ref="M69:M132" si="6">IF(L69&lt;&gt;"Exclude","",IF(K69&lt;&gt;"",IF(ISNUMBER(SEARCH("biomarker modality",K69)),"Biomarker modality not transcriptomic/proteomic","Primary question not prognostic; adjustment unclear"),IF(J69="NA","No adjusted multivariable model fitted",IF(J69="no","Biomarker not independent after adjustment","Unclear whether an adjusted model was fitted"))))</f>
        <v/>
      </c>
      <c r="N69" s="175" t="str">
        <f>IF(L69="Include",IFERROR(INDEX('Data extraction'!$AC$2:$AC$58,MATCH(H69+1,'Data extraction'!$AA$2:$AA$58,0)),"not found"),"")</f>
        <v>EV-33</v>
      </c>
      <c r="O69" s="175" t="str">
        <f>IF(N69="","",IFERROR(INDEX('Data extraction'!$L$2:$L$58,MATCH(N69,'Data extraction'!$AC$2:$AC$58,0)),""))</f>
        <v>A</v>
      </c>
      <c r="P69" s="176" t="str">
        <f t="shared" ref="P69:P132" si="7">IF(F69="Exclude","Excluded at title/abstract",IF(LEFT(F69,9)="Duplicate","Duplicate removed",IF(L69="Include","INCLUDED","Excluded at full text")))</f>
        <v>INCLUDED</v>
      </c>
      <c r="Q69" s="175" t="str">
        <f t="shared" ref="Q69:Q132" si="8">IF(P69="INCLUDED",$W$23,IFERROR(INDEX($W$5:$W$22,MATCH(IF(G69&lt;&gt;"",G69,M69),$V$5:$V$22,0)),IF(P69="Duplicate removed","Duplicate record","")))</f>
        <v>All PICOS rows + Independent prognostic value</v>
      </c>
      <c r="R69" s="174" t="str">
        <f>IF(P69&lt;&gt;"INCLUDED","",'Full-text screening-extraction'!M33&amp;" ("&amp;'Full-text screening-extraction'!K33&amp;"); outcome: "&amp;'Full-text screening-extraction'!P33&amp;"; multivariable: "&amp;LEFT('Full-text screening-extraction'!T33,120)&amp;" | adjusted for: "&amp;LEFT('Full-text screening-extraction'!U33,100))</f>
        <v>11-gene ITH-related prognostic signature (Transcriptomics); outcome: Overall survival (OS); multivariable: Multivariate Cox confirmed risk score as an independent prognostic factor | adjusted for: Age, sex, grade, stage, T stage</v>
      </c>
    </row>
    <row r="70" spans="1:18" x14ac:dyDescent="0.3">
      <c r="A70" s="174">
        <f>'Abstract review'!C70</f>
        <v>66</v>
      </c>
      <c r="B70" s="174" t="str">
        <f>IFERROR(LEFT('Abstract review'!D70,FIND(";",'Abstract review'!D70)-1),'Abstract review'!D70)</f>
        <v>Y. Zhang</v>
      </c>
      <c r="C70" s="180" t="str">
        <f>'Abstract review'!E70&amp;""</f>
        <v>2025</v>
      </c>
      <c r="D70" s="174" t="str">
        <f>'Abstract review'!F70</f>
        <v>A myeloid IFN gamma response gene signature correlates with cancer prognosis</v>
      </c>
      <c r="E70" s="174" t="str">
        <f>IF('Abstract review'!G70="","",'Abstract review'!G70)</f>
        <v>10.1002/ctm2.70139</v>
      </c>
      <c r="F70" s="174" t="str">
        <f>IF('Abstract review'!I70="I","Include → full text",IF('Abstract review'!I70="E","Exclude",IF('Abstract review'!I70="DUP","Duplicate — removed",'Abstract review'!I70)))</f>
        <v>Exclude</v>
      </c>
      <c r="G70" s="174" t="str">
        <f>IF('Abstract review'!I70="E",'Abstract review'!J70,"")</f>
        <v>no pdac</v>
      </c>
      <c r="H70" s="174"/>
      <c r="I70" s="174"/>
      <c r="J70" s="174"/>
      <c r="K70" s="174"/>
      <c r="L70" s="175" t="str">
        <f t="shared" si="5"/>
        <v/>
      </c>
      <c r="M70" s="175" t="str">
        <f t="shared" si="6"/>
        <v/>
      </c>
      <c r="N70" s="175" t="str">
        <f>IF(L70="Include",IFERROR(INDEX('Data extraction'!$AC$2:$AC$58,MATCH(H70+1,'Data extraction'!$AA$2:$AA$58,0)),"not found"),"")</f>
        <v/>
      </c>
      <c r="O70" s="175" t="str">
        <f>IF(N70="","",IFERROR(INDEX('Data extraction'!$L$2:$L$58,MATCH(N70,'Data extraction'!$AC$2:$AC$58,0)),""))</f>
        <v/>
      </c>
      <c r="P70" s="176" t="str">
        <f t="shared" si="7"/>
        <v>Excluded at title/abstract</v>
      </c>
      <c r="Q70" s="175" t="str">
        <f t="shared" si="8"/>
        <v>Population</v>
      </c>
      <c r="R70" s="174"/>
    </row>
    <row r="71" spans="1:18" x14ac:dyDescent="0.3">
      <c r="A71" s="174">
        <f>'Abstract review'!C71</f>
        <v>67</v>
      </c>
      <c r="B71" s="174" t="str">
        <f>IFERROR(LEFT('Abstract review'!D71,FIND(";",'Abstract review'!D71)-1),'Abstract review'!D71)</f>
        <v>Xinghai Zhang</v>
      </c>
      <c r="C71" s="180" t="str">
        <f>'Abstract review'!E71&amp;""</f>
        <v>2025</v>
      </c>
      <c r="D71" s="174" t="str">
        <f>'Abstract review'!F71</f>
        <v>Multiomics profiling Identifies MCMBP as a prognostic biomarker and a potential immune-related target in pancreatic ductal adenocarcinoma via the JAK-STAT3 pathway</v>
      </c>
      <c r="E71" s="174" t="str">
        <f>IF('Abstract review'!G71="","",'Abstract review'!G71)</f>
        <v>10.3389/fimmu.2025.1621927</v>
      </c>
      <c r="F71" s="174" t="str">
        <f>IF('Abstract review'!I71="I","Include → full text",IF('Abstract review'!I71="E","Exclude",IF('Abstract review'!I71="DUP","Duplicate — removed",'Abstract review'!I71)))</f>
        <v>Include → full text</v>
      </c>
      <c r="G71" s="174" t="str">
        <f>IF('Abstract review'!I71="E",'Abstract review'!J71,"")</f>
        <v/>
      </c>
      <c r="H71" s="174">
        <f>'Full-text screening-extraction'!A34</f>
        <v>33</v>
      </c>
      <c r="I71" s="174" t="str">
        <f>IF('Full-text screening-extraction'!AB34="","",'Full-text screening-extraction'!AB34)</f>
        <v>yes</v>
      </c>
      <c r="J71" s="174" t="str">
        <f>IF('Full-text screening-extraction'!AC34="","",'Full-text screening-extraction'!AC34)</f>
        <v>yes</v>
      </c>
      <c r="K71" s="174" t="str">
        <f>IF('Full-text screening-extraction'!AG34="","",'Full-text screening-extraction'!AG34)</f>
        <v/>
      </c>
      <c r="L71" s="175" t="str">
        <f t="shared" si="5"/>
        <v>Include</v>
      </c>
      <c r="M71" s="175" t="str">
        <f t="shared" si="6"/>
        <v/>
      </c>
      <c r="N71" s="175" t="str">
        <f>IF(L71="Include",IFERROR(INDEX('Data extraction'!$AC$2:$AC$58,MATCH(H71+1,'Data extraction'!$AA$2:$AA$58,0)),"not found"),"")</f>
        <v>EV-07</v>
      </c>
      <c r="O71" s="175" t="str">
        <f>IF(N71="","",IFERROR(INDEX('Data extraction'!$L$2:$L$58,MATCH(N71,'Data extraction'!$AC$2:$AC$58,0)),""))</f>
        <v>A</v>
      </c>
      <c r="P71" s="176" t="str">
        <f t="shared" si="7"/>
        <v>INCLUDED</v>
      </c>
      <c r="Q71" s="175" t="str">
        <f t="shared" si="8"/>
        <v>All PICOS rows + Independent prognostic value</v>
      </c>
      <c r="R71" s="174" t="str">
        <f>IF(P71&lt;&gt;"INCLUDED","",'Full-text screening-extraction'!M34&amp;" ("&amp;'Full-text screening-extraction'!K34&amp;"); outcome: "&amp;'Full-text screening-extraction'!P34&amp;"; multivariable: "&amp;LEFT('Full-text screening-extraction'!T34,120)&amp;" | adjusted for: "&amp;LEFT('Full-text screening-extraction'!U34,100))</f>
        <v>MCMBP (Multi-omics (transcriptomics, proteomics, phosphoproteomics, epigenomics)); outcome: Overall survival (OS); multivariable: MCMBP remained an independent prognostic factor in multivariate Cox in both TCGA and CPTAC cohorts | adjusted for: TCGA multivariable model included clinicopathologic factors such as T stage, N stage, tumor grade; n</v>
      </c>
    </row>
    <row r="72" spans="1:18" x14ac:dyDescent="0.3">
      <c r="A72" s="174">
        <f>'Abstract review'!C72</f>
        <v>68</v>
      </c>
      <c r="B72" s="174" t="str">
        <f>IFERROR(LEFT('Abstract review'!D72,FIND(";",'Abstract review'!D72)-1),'Abstract review'!D72)</f>
        <v>Xiaofei Zhang</v>
      </c>
      <c r="C72" s="180" t="str">
        <f>'Abstract review'!E72&amp;""</f>
        <v>2025</v>
      </c>
      <c r="D72" s="174" t="str">
        <f>'Abstract review'!F72</f>
        <v>Complement activation in tumor microenvironment after neoadjuvant therapy and its impact on pancreatic cancer outcomes</v>
      </c>
      <c r="E72" s="174" t="str">
        <f>IF('Abstract review'!G72="","",'Abstract review'!G72)</f>
        <v>10.1038/s41698-025-00848-2</v>
      </c>
      <c r="F72" s="174" t="str">
        <f>IF('Abstract review'!I72="I","Include → full text",IF('Abstract review'!I72="E","Exclude",IF('Abstract review'!I72="DUP","Duplicate — removed",'Abstract review'!I72)))</f>
        <v>Include → full text</v>
      </c>
      <c r="G72" s="174" t="str">
        <f>IF('Abstract review'!I72="E",'Abstract review'!J72,"")</f>
        <v/>
      </c>
      <c r="H72" s="174">
        <f>'Full-text screening-extraction'!A35</f>
        <v>34</v>
      </c>
      <c r="I72" s="174" t="str">
        <f>IF('Full-text screening-extraction'!AB35="","",'Full-text screening-extraction'!AB35)</f>
        <v>yes</v>
      </c>
      <c r="J72" s="174" t="str">
        <f>IF('Full-text screening-extraction'!AC35="","",'Full-text screening-extraction'!AC35)</f>
        <v>yes</v>
      </c>
      <c r="K72" s="174" t="str">
        <f>IF('Full-text screening-extraction'!AG35="","",'Full-text screening-extraction'!AG35)</f>
        <v/>
      </c>
      <c r="L72" s="175" t="str">
        <f t="shared" si="5"/>
        <v>Include</v>
      </c>
      <c r="M72" s="175" t="str">
        <f t="shared" si="6"/>
        <v/>
      </c>
      <c r="N72" s="175" t="str">
        <f>IF(L72="Include",IFERROR(INDEX('Data extraction'!$AC$2:$AC$58,MATCH(H72+1,'Data extraction'!$AA$2:$AA$58,0)),"not found"),"")</f>
        <v>EV-63</v>
      </c>
      <c r="O72" s="175" t="str">
        <f>IF(N72="","",IFERROR(INDEX('Data extraction'!$L$2:$L$58,MATCH(N72,'Data extraction'!$AC$2:$AC$58,0)),""))</f>
        <v>B+</v>
      </c>
      <c r="P72" s="176" t="str">
        <f t="shared" si="7"/>
        <v>INCLUDED</v>
      </c>
      <c r="Q72" s="175" t="str">
        <f t="shared" si="8"/>
        <v>All PICOS rows + Independent prognostic value</v>
      </c>
      <c r="R72" s="174" t="str">
        <f>IF(P72&lt;&gt;"INCLUDED","",'Full-text screening-extraction'!M35&amp;" ("&amp;'Full-text screening-extraction'!K35&amp;"); outcome: "&amp;'Full-text screening-extraction'!P35&amp;"; multivariable: "&amp;LEFT('Full-text screening-extraction'!T35,120)&amp;" | adjusted for: "&amp;LEFT('Full-text screening-extraction'!U35,100))</f>
        <v>Complement pathway genes (C1R, C1S, C3, C4B, C7) expressed in tumor microenvironment (Spatial transcriptomics); outcome: Overall survival (OS); multivariable: High complement expression remained an independent favorable prognostic factor (HR ≈ 0.21) | adjusted for: Tumor stage, treatment status, clinicopathologic variables</v>
      </c>
    </row>
    <row r="73" spans="1:18" x14ac:dyDescent="0.3">
      <c r="A73" s="174">
        <f>'Abstract review'!C73</f>
        <v>69</v>
      </c>
      <c r="B73" s="174" t="str">
        <f>IFERROR(LEFT('Abstract review'!D73,FIND(";",'Abstract review'!D73)-1),'Abstract review'!D73)</f>
        <v>W. Zhang</v>
      </c>
      <c r="C73" s="180" t="str">
        <f>'Abstract review'!E73&amp;""</f>
        <v>2025</v>
      </c>
      <c r="D73" s="174" t="str">
        <f>'Abstract review'!F73</f>
        <v>Small extracellular vesicle-miR-183-5p mediated crosstalk between tumor cells and macrophages in high-risk pancreatic neuroendocrine tumors</v>
      </c>
      <c r="E73" s="174" t="str">
        <f>IF('Abstract review'!G73="","",'Abstract review'!G73)</f>
        <v>10.1038/s41388-025-03462-5</v>
      </c>
      <c r="F73" s="174" t="str">
        <f>IF('Abstract review'!I73="I","Include → full text",IF('Abstract review'!I73="E","Exclude",IF('Abstract review'!I73="DUP","Duplicate — removed",'Abstract review'!I73)))</f>
        <v>Exclude</v>
      </c>
      <c r="G73" s="174" t="str">
        <f>IF('Abstract review'!I73="E",'Abstract review'!J73,"")</f>
        <v>no pdac</v>
      </c>
      <c r="H73" s="174"/>
      <c r="I73" s="174"/>
      <c r="J73" s="174"/>
      <c r="K73" s="174"/>
      <c r="L73" s="175" t="str">
        <f t="shared" si="5"/>
        <v/>
      </c>
      <c r="M73" s="175" t="str">
        <f t="shared" si="6"/>
        <v/>
      </c>
      <c r="N73" s="175" t="str">
        <f>IF(L73="Include",IFERROR(INDEX('Data extraction'!$AC$2:$AC$58,MATCH(H73+1,'Data extraction'!$AA$2:$AA$58,0)),"not found"),"")</f>
        <v/>
      </c>
      <c r="O73" s="175" t="str">
        <f>IF(N73="","",IFERROR(INDEX('Data extraction'!$L$2:$L$58,MATCH(N73,'Data extraction'!$AC$2:$AC$58,0)),""))</f>
        <v/>
      </c>
      <c r="P73" s="176" t="str">
        <f t="shared" si="7"/>
        <v>Excluded at title/abstract</v>
      </c>
      <c r="Q73" s="175" t="str">
        <f t="shared" si="8"/>
        <v>Population</v>
      </c>
      <c r="R73" s="174"/>
    </row>
    <row r="74" spans="1:18" x14ac:dyDescent="0.3">
      <c r="A74" s="174">
        <f>'Abstract review'!C74</f>
        <v>70</v>
      </c>
      <c r="B74" s="174" t="str">
        <f>IFERROR(LEFT('Abstract review'!D74,FIND(";",'Abstract review'!D74)-1),'Abstract review'!D74)</f>
        <v>S. Zhang</v>
      </c>
      <c r="C74" s="180" t="str">
        <f>'Abstract review'!E74&amp;""</f>
        <v>2025</v>
      </c>
      <c r="D74" s="174" t="str">
        <f>'Abstract review'!F74</f>
        <v>Development of a ferroptosis-related signature and identification of NOTCH2 as a novel prognostic biomarker in pancreatic cancer</v>
      </c>
      <c r="E74" s="174" t="str">
        <f>IF('Abstract review'!G74="","",'Abstract review'!G74)</f>
        <v>10.3389/fimmu.2025.1659652</v>
      </c>
      <c r="F74" s="174" t="str">
        <f>IF('Abstract review'!I74="I","Include → full text",IF('Abstract review'!I74="E","Exclude",IF('Abstract review'!I74="DUP","Duplicate — removed",'Abstract review'!I74)))</f>
        <v>Include → full text</v>
      </c>
      <c r="G74" s="174" t="str">
        <f>IF('Abstract review'!I74="E",'Abstract review'!J74,"")</f>
        <v/>
      </c>
      <c r="H74" s="174">
        <f>'Full-text screening-extraction'!A36</f>
        <v>35</v>
      </c>
      <c r="I74" s="174" t="str">
        <f>IF('Full-text screening-extraction'!AB36="","",'Full-text screening-extraction'!AB36)</f>
        <v>yes</v>
      </c>
      <c r="J74" s="174" t="str">
        <f>IF('Full-text screening-extraction'!AC36="","",'Full-text screening-extraction'!AC36)</f>
        <v>yes</v>
      </c>
      <c r="K74" s="174" t="str">
        <f>IF('Full-text screening-extraction'!AG36="","",'Full-text screening-extraction'!AG36)</f>
        <v/>
      </c>
      <c r="L74" s="175" t="str">
        <f t="shared" si="5"/>
        <v>Include</v>
      </c>
      <c r="M74" s="175" t="str">
        <f t="shared" si="6"/>
        <v/>
      </c>
      <c r="N74" s="175" t="str">
        <f>IF(L74="Include",IFERROR(INDEX('Data extraction'!$AC$2:$AC$58,MATCH(H74+1,'Data extraction'!$AA$2:$AA$58,0)),"not found"),"")</f>
        <v>EV-34</v>
      </c>
      <c r="O74" s="175" t="str">
        <f>IF(N74="","",IFERROR(INDEX('Data extraction'!$L$2:$L$58,MATCH(N74,'Data extraction'!$AC$2:$AC$58,0)),""))</f>
        <v>A</v>
      </c>
      <c r="P74" s="176" t="str">
        <f t="shared" si="7"/>
        <v>INCLUDED</v>
      </c>
      <c r="Q74" s="175" t="str">
        <f t="shared" si="8"/>
        <v>All PICOS rows + Independent prognostic value</v>
      </c>
      <c r="R74" s="174" t="str">
        <f>IF(P74&lt;&gt;"INCLUDED","",'Full-text screening-extraction'!M36&amp;" ("&amp;'Full-text screening-extraction'!K36&amp;"); outcome: "&amp;'Full-text screening-extraction'!P36&amp;"; multivariable: "&amp;LEFT('Full-text screening-extraction'!T36,120)&amp;" | adjusted for: "&amp;LEFT('Full-text screening-extraction'!U36,100))</f>
        <v xml:space="preserve">Ferroptosis-related 3-gene signature (NOTCH2, KRT18, H1-2); key single biomarker: NOTCH2 (Transcriptomics); outcome: Overall survival (OS); multivariable: Multivariable Cox confirmed age (HR 1.039, 95% CI 1.014–1.065, P=0.002) and risk score (HR 2.343, 95% CI 1.597–3.437, P&lt; | adjusted for: Age and clinicopathologic variables included in multivariable/nomogram analyses (sex, stage, grade, </v>
      </c>
    </row>
    <row r="75" spans="1:18" x14ac:dyDescent="0.3">
      <c r="A75" s="174">
        <f>'Abstract review'!C75</f>
        <v>71</v>
      </c>
      <c r="B75" s="174" t="str">
        <f>IFERROR(LEFT('Abstract review'!D75,FIND(";",'Abstract review'!D75)-1),'Abstract review'!D75)</f>
        <v>K. Zhang</v>
      </c>
      <c r="C75" s="180" t="str">
        <f>'Abstract review'!E75&amp;""</f>
        <v>2025</v>
      </c>
      <c r="D75" s="174" t="str">
        <f>'Abstract review'!F75</f>
        <v>Molecular Classification and Characterization of Noninsulinoma: Ready for Prime Time in Clinical Practice?</v>
      </c>
      <c r="E75" s="174" t="str">
        <f>IF('Abstract review'!G75="","",'Abstract review'!G75)</f>
        <v>10.1177/10668969251327748</v>
      </c>
      <c r="F75" s="174" t="str">
        <f>IF('Abstract review'!I75="I","Include → full text",IF('Abstract review'!I75="E","Exclude",IF('Abstract review'!I75="DUP","Duplicate — removed",'Abstract review'!I75)))</f>
        <v>Exclude</v>
      </c>
      <c r="G75" s="174" t="str">
        <f>IF('Abstract review'!I75="E",'Abstract review'!J75,"")</f>
        <v>Review</v>
      </c>
      <c r="H75" s="174"/>
      <c r="I75" s="174"/>
      <c r="J75" s="174"/>
      <c r="K75" s="174"/>
      <c r="L75" s="175" t="str">
        <f t="shared" si="5"/>
        <v/>
      </c>
      <c r="M75" s="175" t="str">
        <f t="shared" si="6"/>
        <v/>
      </c>
      <c r="N75" s="175" t="str">
        <f>IF(L75="Include",IFERROR(INDEX('Data extraction'!$AC$2:$AC$58,MATCH(H75+1,'Data extraction'!$AA$2:$AA$58,0)),"not found"),"")</f>
        <v/>
      </c>
      <c r="O75" s="175" t="str">
        <f>IF(N75="","",IFERROR(INDEX('Data extraction'!$L$2:$L$58,MATCH(N75,'Data extraction'!$AC$2:$AC$58,0)),""))</f>
        <v/>
      </c>
      <c r="P75" s="176" t="str">
        <f t="shared" si="7"/>
        <v>Excluded at title/abstract</v>
      </c>
      <c r="Q75" s="175" t="str">
        <f t="shared" si="8"/>
        <v>Study design</v>
      </c>
      <c r="R75" s="174"/>
    </row>
    <row r="76" spans="1:18" x14ac:dyDescent="0.3">
      <c r="A76" s="174">
        <f>'Abstract review'!C76</f>
        <v>72</v>
      </c>
      <c r="B76" s="174" t="str">
        <f>IFERROR(LEFT('Abstract review'!D76,FIND(";",'Abstract review'!D76)-1),'Abstract review'!D76)</f>
        <v>J. Zhang</v>
      </c>
      <c r="C76" s="180" t="str">
        <f>'Abstract review'!E76&amp;""</f>
        <v>2025</v>
      </c>
      <c r="D76" s="174" t="str">
        <f>'Abstract review'!F76</f>
        <v>Deciphering the interaction between the expression of LRP2 served as a mitochondrial metabolism-related gene and prognosis in colon cancer integrating multi-omics analysis</v>
      </c>
      <c r="E76" s="174" t="str">
        <f>IF('Abstract review'!G76="","",'Abstract review'!G76)</f>
        <v>10.1007/s12672-025-02568-2</v>
      </c>
      <c r="F76" s="174" t="str">
        <f>IF('Abstract review'!I76="I","Include → full text",IF('Abstract review'!I76="E","Exclude",IF('Abstract review'!I76="DUP","Duplicate — removed",'Abstract review'!I76)))</f>
        <v>Exclude</v>
      </c>
      <c r="G76" s="174" t="str">
        <f>IF('Abstract review'!I76="E",'Abstract review'!J76,"")</f>
        <v>no pdac</v>
      </c>
      <c r="H76" s="174"/>
      <c r="I76" s="174"/>
      <c r="J76" s="174"/>
      <c r="K76" s="174"/>
      <c r="L76" s="175" t="str">
        <f t="shared" si="5"/>
        <v/>
      </c>
      <c r="M76" s="175" t="str">
        <f t="shared" si="6"/>
        <v/>
      </c>
      <c r="N76" s="175" t="str">
        <f>IF(L76="Include",IFERROR(INDEX('Data extraction'!$AC$2:$AC$58,MATCH(H76+1,'Data extraction'!$AA$2:$AA$58,0)),"not found"),"")</f>
        <v/>
      </c>
      <c r="O76" s="175" t="str">
        <f>IF(N76="","",IFERROR(INDEX('Data extraction'!$L$2:$L$58,MATCH(N76,'Data extraction'!$AC$2:$AC$58,0)),""))</f>
        <v/>
      </c>
      <c r="P76" s="176" t="str">
        <f t="shared" si="7"/>
        <v>Excluded at title/abstract</v>
      </c>
      <c r="Q76" s="175" t="str">
        <f t="shared" si="8"/>
        <v>Population</v>
      </c>
      <c r="R76" s="174"/>
    </row>
    <row r="77" spans="1:18" x14ac:dyDescent="0.3">
      <c r="A77" s="174">
        <f>'Abstract review'!C77</f>
        <v>73</v>
      </c>
      <c r="B77" s="174" t="str">
        <f>IFERROR(LEFT('Abstract review'!D77,FIND(";",'Abstract review'!D77)-1),'Abstract review'!D77)</f>
        <v>E. Zhang</v>
      </c>
      <c r="C77" s="180" t="str">
        <f>'Abstract review'!E77&amp;""</f>
        <v>2025</v>
      </c>
      <c r="D77" s="174" t="str">
        <f>'Abstract review'!F77</f>
        <v>Prognostic implications and characterization of tumor-associated tertiary lymphoid structures genes in pancreatic cancer</v>
      </c>
      <c r="E77" s="174" t="str">
        <f>IF('Abstract review'!G77="","",'Abstract review'!G77)</f>
        <v>10.1186/s12967-025-06152-8</v>
      </c>
      <c r="F77" s="174" t="str">
        <f>IF('Abstract review'!I77="I","Include → full text",IF('Abstract review'!I77="E","Exclude",IF('Abstract review'!I77="DUP","Duplicate — removed",'Abstract review'!I77)))</f>
        <v>Include → full text</v>
      </c>
      <c r="G77" s="174" t="str">
        <f>IF('Abstract review'!I77="E",'Abstract review'!J77,"")</f>
        <v/>
      </c>
      <c r="H77" s="174">
        <f>'Full-text screening-extraction'!A37</f>
        <v>36</v>
      </c>
      <c r="I77" s="174" t="str">
        <f>IF('Full-text screening-extraction'!AB37="","",'Full-text screening-extraction'!AB37)</f>
        <v>unclear</v>
      </c>
      <c r="J77" s="174" t="str">
        <f>IF('Full-text screening-extraction'!AC37="","",'Full-text screening-extraction'!AC37)</f>
        <v>unclear</v>
      </c>
      <c r="K77" s="174" t="str">
        <f>IF('Full-text screening-extraction'!AG37="","",'Full-text screening-extraction'!AG37)</f>
        <v/>
      </c>
      <c r="L77" s="175" t="str">
        <f t="shared" si="5"/>
        <v>Exclude</v>
      </c>
      <c r="M77" s="175" t="str">
        <f t="shared" si="6"/>
        <v>Unclear whether an adjusted model was fitted</v>
      </c>
      <c r="N77" s="175" t="str">
        <f>IF(L77="Include",IFERROR(INDEX('Data extraction'!$AC$2:$AC$58,MATCH(H77+1,'Data extraction'!$AA$2:$AA$58,0)),"not found"),"")</f>
        <v/>
      </c>
      <c r="O77" s="175" t="str">
        <f>IF(N77="","",IFERROR(INDEX('Data extraction'!$L$2:$L$58,MATCH(N77,'Data extraction'!$AC$2:$AC$58,0)),""))</f>
        <v/>
      </c>
      <c r="P77" s="176" t="str">
        <f t="shared" si="7"/>
        <v>Excluded at full text</v>
      </c>
      <c r="Q77" s="175" t="str">
        <f t="shared" si="8"/>
        <v>Analysis &amp; synthesis eligibility</v>
      </c>
      <c r="R77" s="174" t="str">
        <f>IF(P77&lt;&gt;"INCLUDED","",'Full-text screening-extraction'!M37&amp;" ("&amp;'Full-text screening-extraction'!K37&amp;"); outcome: "&amp;'Full-text screening-extraction'!P37&amp;"; multivariable: "&amp;LEFT('Full-text screening-extraction'!T37,120)&amp;" | adjusted for: "&amp;LEFT('Full-text screening-extraction'!U37,100))</f>
        <v/>
      </c>
    </row>
    <row r="78" spans="1:18" x14ac:dyDescent="0.3">
      <c r="A78" s="174">
        <f>'Abstract review'!C78</f>
        <v>74</v>
      </c>
      <c r="B78" s="174" t="str">
        <f>IFERROR(LEFT('Abstract review'!D78,FIND(";",'Abstract review'!D78)-1),'Abstract review'!D78)</f>
        <v>E. Zhang</v>
      </c>
      <c r="C78" s="180" t="str">
        <f>'Abstract review'!E78&amp;""</f>
        <v>2025</v>
      </c>
      <c r="D78" s="174" t="str">
        <f>'Abstract review'!F78</f>
        <v>Multi-omics analysis of polyamine metabolism implicates NT5E/CD73 in the progression of pancreatic cancer</v>
      </c>
      <c r="E78" s="174" t="str">
        <f>IF('Abstract review'!G78="","",'Abstract review'!G78)</f>
        <v>10.1016/j.canlet.2025.217887</v>
      </c>
      <c r="F78" s="174" t="str">
        <f>IF('Abstract review'!I78="I","Include → full text",IF('Abstract review'!I78="E","Exclude",IF('Abstract review'!I78="DUP","Duplicate — removed",'Abstract review'!I78)))</f>
        <v>Include → full text</v>
      </c>
      <c r="G78" s="174" t="str">
        <f>IF('Abstract review'!I78="E",'Abstract review'!J78,"")</f>
        <v/>
      </c>
      <c r="H78" s="174">
        <f>'Full-text screening-extraction'!A38</f>
        <v>37</v>
      </c>
      <c r="I78" s="174" t="str">
        <f>IF('Full-text screening-extraction'!AB38="","",'Full-text screening-extraction'!AB38)</f>
        <v>no</v>
      </c>
      <c r="J78" s="174" t="str">
        <f>IF('Full-text screening-extraction'!AC38="","",'Full-text screening-extraction'!AC38)</f>
        <v>NA</v>
      </c>
      <c r="K78" s="174" t="str">
        <f>IF('Full-text screening-extraction'!AG38="","",'Full-text screening-extraction'!AG38)</f>
        <v/>
      </c>
      <c r="L78" s="175" t="str">
        <f t="shared" si="5"/>
        <v>Exclude</v>
      </c>
      <c r="M78" s="175" t="str">
        <f t="shared" si="6"/>
        <v>No adjusted multivariable model fitted</v>
      </c>
      <c r="N78" s="175" t="str">
        <f>IF(L78="Include",IFERROR(INDEX('Data extraction'!$AC$2:$AC$58,MATCH(H78+1,'Data extraction'!$AA$2:$AA$58,0)),"not found"),"")</f>
        <v/>
      </c>
      <c r="O78" s="175" t="str">
        <f>IF(N78="","",IFERROR(INDEX('Data extraction'!$L$2:$L$58,MATCH(N78,'Data extraction'!$AC$2:$AC$58,0)),""))</f>
        <v/>
      </c>
      <c r="P78" s="176" t="str">
        <f t="shared" si="7"/>
        <v>Excluded at full text</v>
      </c>
      <c r="Q78" s="175" t="str">
        <f t="shared" si="8"/>
        <v>Analysis &amp; synthesis eligibility</v>
      </c>
      <c r="R78" s="174" t="str">
        <f>IF(P78&lt;&gt;"INCLUDED","",'Full-text screening-extraction'!M38&amp;" ("&amp;'Full-text screening-extraction'!K38&amp;"); outcome: "&amp;'Full-text screening-extraction'!P38&amp;"; multivariable: "&amp;LEFT('Full-text screening-extraction'!T38,120)&amp;" | adjusted for: "&amp;LEFT('Full-text screening-extraction'!U38,100))</f>
        <v/>
      </c>
    </row>
    <row r="79" spans="1:18" x14ac:dyDescent="0.3">
      <c r="A79" s="174">
        <f>'Abstract review'!C79</f>
        <v>75</v>
      </c>
      <c r="B79" s="174" t="str">
        <f>IFERROR(LEFT('Abstract review'!D79,FIND(";",'Abstract review'!D79)-1),'Abstract review'!D79)</f>
        <v>C. Zhang</v>
      </c>
      <c r="C79" s="180" t="str">
        <f>'Abstract review'!E79&amp;""</f>
        <v>2025</v>
      </c>
      <c r="D79" s="174" t="str">
        <f>'Abstract review'!F79</f>
        <v>Identification of DNA damage and repair gene-related markers in pancreatic ductal adenocarcinoma by single-cell and bulk RNA sequencing</v>
      </c>
      <c r="E79" s="174" t="str">
        <f>IF('Abstract review'!G79="","",'Abstract review'!G79)</f>
        <v>10.1007/s12672-025-02293-w</v>
      </c>
      <c r="F79" s="174" t="str">
        <f>IF('Abstract review'!I79="I","Include → full text",IF('Abstract review'!I79="E","Exclude",IF('Abstract review'!I79="DUP","Duplicate — removed",'Abstract review'!I79)))</f>
        <v>Include → full text</v>
      </c>
      <c r="G79" s="174" t="str">
        <f>IF('Abstract review'!I79="E",'Abstract review'!J79,"")</f>
        <v/>
      </c>
      <c r="H79" s="174">
        <f>'Full-text screening-extraction'!A39</f>
        <v>38</v>
      </c>
      <c r="I79" s="174" t="str">
        <f>IF('Full-text screening-extraction'!AB39="","",'Full-text screening-extraction'!AB39)</f>
        <v>yes</v>
      </c>
      <c r="J79" s="174" t="str">
        <f>IF('Full-text screening-extraction'!AC39="","",'Full-text screening-extraction'!AC39)</f>
        <v>yes</v>
      </c>
      <c r="K79" s="174" t="str">
        <f>IF('Full-text screening-extraction'!AG39="","",'Full-text screening-extraction'!AG39)</f>
        <v/>
      </c>
      <c r="L79" s="175" t="str">
        <f t="shared" si="5"/>
        <v>Include</v>
      </c>
      <c r="M79" s="175" t="str">
        <f t="shared" si="6"/>
        <v/>
      </c>
      <c r="N79" s="175" t="str">
        <f>IF(L79="Include",IFERROR(INDEX('Data extraction'!$AC$2:$AC$58,MATCH(H79+1,'Data extraction'!$AA$2:$AA$58,0)),"not found"),"")</f>
        <v>EV-35</v>
      </c>
      <c r="O79" s="175" t="str">
        <f>IF(N79="","",IFERROR(INDEX('Data extraction'!$L$2:$L$58,MATCH(N79,'Data extraction'!$AC$2:$AC$58,0)),""))</f>
        <v>A</v>
      </c>
      <c r="P79" s="176" t="str">
        <f t="shared" si="7"/>
        <v>INCLUDED</v>
      </c>
      <c r="Q79" s="175" t="str">
        <f t="shared" si="8"/>
        <v>All PICOS rows + Independent prognostic value</v>
      </c>
      <c r="R79" s="174" t="str">
        <f>IF(P79&lt;&gt;"INCLUDED","",'Full-text screening-extraction'!M39&amp;" ("&amp;'Full-text screening-extraction'!K39&amp;"); outcome: "&amp;'Full-text screening-extraction'!P39&amp;"; multivariable: "&amp;LEFT('Full-text screening-extraction'!T39,120)&amp;" | adjusted for: "&amp;LEFT('Full-text screening-extraction'!U39,100))</f>
        <v>16-gene DNA damage and repair-related prognostic risk score model; key experimental gene: LY6D (Single-cell RNA-seq + bulk RNA-seq); outcome: Overall survival (OS) / prognosis prediction; multivariable: The risk score was reported as an independent predictor of prognosis in multivariable Cox analysis | adjusted for: Age and stage explicitly mentioned; text says multivariable Cox on clinical characteristics includin</v>
      </c>
    </row>
    <row r="80" spans="1:18" x14ac:dyDescent="0.3">
      <c r="A80" s="174">
        <f>'Abstract review'!C80</f>
        <v>76</v>
      </c>
      <c r="B80" s="174" t="str">
        <f>IFERROR(LEFT('Abstract review'!D80,FIND(";",'Abstract review'!D80)-1),'Abstract review'!D80)</f>
        <v>Sun Yuan</v>
      </c>
      <c r="C80" s="180" t="str">
        <f>'Abstract review'!E80&amp;""</f>
        <v>2025</v>
      </c>
      <c r="D80" s="174" t="str">
        <f>'Abstract review'!F80</f>
        <v>Development and Validation of a Centrosome Amplification-Related Prognostic Model in Pancreatic Cancer: Multi-Omics Guided Risk Stratification and Tumor Microenvironment</v>
      </c>
      <c r="E80" s="174" t="str">
        <f>IF('Abstract review'!G80="","",'Abstract review'!G80)</f>
        <v>10.20944/preprints202508.0803.v1</v>
      </c>
      <c r="F80" s="174" t="str">
        <f>IF('Abstract review'!I80="I","Include → full text",IF('Abstract review'!I80="E","Exclude",IF('Abstract review'!I80="DUP","Duplicate — removed",'Abstract review'!I80)))</f>
        <v>Exclude</v>
      </c>
      <c r="G80" s="174" t="str">
        <f>IF('Abstract review'!I80="E",'Abstract review'!J80,"")</f>
        <v>Preprint (not peer-reviewed)</v>
      </c>
      <c r="H80" s="174"/>
      <c r="I80" s="174"/>
      <c r="J80" s="174"/>
      <c r="K80" s="174"/>
      <c r="L80" s="175" t="str">
        <f t="shared" si="5"/>
        <v/>
      </c>
      <c r="M80" s="175" t="str">
        <f t="shared" si="6"/>
        <v/>
      </c>
      <c r="N80" s="175" t="str">
        <f>IF(L80="Include",IFERROR(INDEX('Data extraction'!$AC$2:$AC$58,MATCH(H80+1,'Data extraction'!$AA$2:$AA$58,0)),"not found"),"")</f>
        <v/>
      </c>
      <c r="O80" s="175" t="str">
        <f>IF(N80="","",IFERROR(INDEX('Data extraction'!$L$2:$L$58,MATCH(N80,'Data extraction'!$AC$2:$AC$58,0)),""))</f>
        <v/>
      </c>
      <c r="P80" s="176" t="str">
        <f t="shared" si="7"/>
        <v>Excluded at title/abstract</v>
      </c>
      <c r="Q80" s="175" t="str">
        <f t="shared" si="8"/>
        <v>Study design</v>
      </c>
      <c r="R80" s="174"/>
    </row>
    <row r="81" spans="1:18" x14ac:dyDescent="0.3">
      <c r="A81" s="174">
        <f>'Abstract review'!C81</f>
        <v>77</v>
      </c>
      <c r="B81" s="174" t="str">
        <f>IFERROR(LEFT('Abstract review'!D81,FIND(";",'Abstract review'!D81)-1),'Abstract review'!D81)</f>
        <v>X. Yu</v>
      </c>
      <c r="C81" s="180" t="str">
        <f>'Abstract review'!E81&amp;""</f>
        <v>2025</v>
      </c>
      <c r="D81" s="174" t="str">
        <f>'Abstract review'!F81</f>
        <v>The role of APOBEC mutagenesis in the progression and therapeutic guidance of pancreatic cancer</v>
      </c>
      <c r="E81" s="174" t="str">
        <f>IF('Abstract review'!G81="","",'Abstract review'!G81)</f>
        <v>10.1016/j.ygeno.2025.111098</v>
      </c>
      <c r="F81" s="174" t="str">
        <f>IF('Abstract review'!I81="I","Include → full text",IF('Abstract review'!I81="E","Exclude",IF('Abstract review'!I81="DUP","Duplicate — removed",'Abstract review'!I81)))</f>
        <v>Include → full text</v>
      </c>
      <c r="G81" s="174" t="str">
        <f>IF('Abstract review'!I81="E",'Abstract review'!J81,"")</f>
        <v/>
      </c>
      <c r="H81" s="174">
        <f>'Full-text screening-extraction'!A40</f>
        <v>39</v>
      </c>
      <c r="I81" s="174" t="str">
        <f>IF('Full-text screening-extraction'!AB40="","",'Full-text screening-extraction'!AB40)</f>
        <v>yes</v>
      </c>
      <c r="J81" s="174" t="str">
        <f>IF('Full-text screening-extraction'!AC40="","",'Full-text screening-extraction'!AC40)</f>
        <v>yes</v>
      </c>
      <c r="K81" s="174" t="str">
        <f>IF('Full-text screening-extraction'!AG40="","",'Full-text screening-extraction'!AG40)</f>
        <v/>
      </c>
      <c r="L81" s="175" t="str">
        <f t="shared" si="5"/>
        <v>Include</v>
      </c>
      <c r="M81" s="175" t="str">
        <f t="shared" si="6"/>
        <v/>
      </c>
      <c r="N81" s="175" t="str">
        <f>IF(L81="Include",IFERROR(INDEX('Data extraction'!$AC$2:$AC$58,MATCH(H81+1,'Data extraction'!$AA$2:$AA$58,0)),"not found"),"")</f>
        <v>EV-09</v>
      </c>
      <c r="O81" s="175" t="str">
        <f>IF(N81="","",IFERROR(INDEX('Data extraction'!$L$2:$L$58,MATCH(N81,'Data extraction'!$AC$2:$AC$58,0)),""))</f>
        <v>A</v>
      </c>
      <c r="P81" s="176" t="str">
        <f t="shared" si="7"/>
        <v>INCLUDED</v>
      </c>
      <c r="Q81" s="175" t="str">
        <f t="shared" si="8"/>
        <v>All PICOS rows + Independent prognostic value</v>
      </c>
      <c r="R81" s="174" t="str">
        <f>IF(P81&lt;&gt;"INCLUDED","",'Full-text screening-extraction'!M40&amp;" ("&amp;'Full-text screening-extraction'!K40&amp;"); outcome: "&amp;'Full-text screening-extraction'!P40&amp;"; multivariable: "&amp;LEFT('Full-text screening-extraction'!T40,120)&amp;" | adjusted for: "&amp;LEFT('Full-text screening-extraction'!U40,100))</f>
        <v>APOBEC mutagenesis-related risk score (AMrs) derived from APOBEC-associated genes; APOBEC1 identified as key driver gene (Transcriptomics + mutational analysis + single-cell RNA-seq); outcome: Overall survival (OS); multivariable: AMrs risk score remained significant prognostic factor in multivariate Cox | adjusted for: Clinical variables including age, stage and other clinicopathologic characteristics (not fully detai</v>
      </c>
    </row>
    <row r="82" spans="1:18" x14ac:dyDescent="0.3">
      <c r="A82" s="174">
        <f>'Abstract review'!C82</f>
        <v>78</v>
      </c>
      <c r="B82" s="174" t="str">
        <f>IFERROR(LEFT('Abstract review'!D82,FIND(";",'Abstract review'!D82)-1),'Abstract review'!D82)</f>
        <v>Wenjing Yu</v>
      </c>
      <c r="C82" s="180" t="str">
        <f>'Abstract review'!E82&amp;""</f>
        <v>2025</v>
      </c>
      <c r="D82" s="174" t="str">
        <f>'Abstract review'!F82</f>
        <v>Stimulator of interferon genes signaling network-driven prognostic signature for pancreatic cancer: Hub gene discovery with multimodal validation</v>
      </c>
      <c r="E82" s="174" t="str">
        <f>IF('Abstract review'!G82="","",'Abstract review'!G82)</f>
        <v>10.3892/ol.2025.15348</v>
      </c>
      <c r="F82" s="174" t="str">
        <f>IF('Abstract review'!I82="I","Include → full text",IF('Abstract review'!I82="E","Exclude",IF('Abstract review'!I82="DUP","Duplicate — removed",'Abstract review'!I82)))</f>
        <v>Include → full text</v>
      </c>
      <c r="G82" s="174" t="str">
        <f>IF('Abstract review'!I82="E",'Abstract review'!J82,"")</f>
        <v/>
      </c>
      <c r="H82" s="174">
        <f>'Full-text screening-extraction'!A41</f>
        <v>40</v>
      </c>
      <c r="I82" s="174" t="str">
        <f>IF('Full-text screening-extraction'!AB41="","",'Full-text screening-extraction'!AB41)</f>
        <v>yes</v>
      </c>
      <c r="J82" s="174" t="str">
        <f>IF('Full-text screening-extraction'!AC41="","",'Full-text screening-extraction'!AC41)</f>
        <v>yes</v>
      </c>
      <c r="K82" s="174" t="str">
        <f>IF('Full-text screening-extraction'!AG41="","",'Full-text screening-extraction'!AG41)</f>
        <v/>
      </c>
      <c r="L82" s="175" t="str">
        <f t="shared" si="5"/>
        <v>Include</v>
      </c>
      <c r="M82" s="175" t="str">
        <f t="shared" si="6"/>
        <v/>
      </c>
      <c r="N82" s="175" t="str">
        <f>IF(L82="Include",IFERROR(INDEX('Data extraction'!$AC$2:$AC$58,MATCH(H82+1,'Data extraction'!$AA$2:$AA$58,0)),"not found"),"")</f>
        <v>EV-36</v>
      </c>
      <c r="O82" s="175" t="str">
        <f>IF(N82="","",IFERROR(INDEX('Data extraction'!$L$2:$L$58,MATCH(N82,'Data extraction'!$AC$2:$AC$58,0)),""))</f>
        <v>A</v>
      </c>
      <c r="P82" s="176" t="str">
        <f t="shared" si="7"/>
        <v>INCLUDED</v>
      </c>
      <c r="Q82" s="175" t="str">
        <f t="shared" si="8"/>
        <v>All PICOS rows + Independent prognostic value</v>
      </c>
      <c r="R82" s="174" t="str">
        <f>IF(P82&lt;&gt;"INCLUDED","",'Full-text screening-extraction'!M41&amp;" ("&amp;'Full-text screening-extraction'!K41&amp;"); outcome: "&amp;'Full-text screening-extraction'!P41&amp;"; multivariable: "&amp;LEFT('Full-text screening-extraction'!T41,120)&amp;" | adjusted for: "&amp;LEFT('Full-text screening-extraction'!U41,100))</f>
        <v>STING signaling pathway-derived 6-gene prognostic signature: DTX4, IFI16, MAVS, PRKDC, ZDHHC1, IFIT2 (Transcriptomics); outcome: Overall survival; multivariable: Risk score remained an independent prognostic factor in multivariable Cox; N stage also independent | adjusted for: Clinical features and N stage included; exact full covariate list not fully reported in the pasted t</v>
      </c>
    </row>
    <row r="83" spans="1:18" x14ac:dyDescent="0.3">
      <c r="A83" s="174">
        <f>'Abstract review'!C83</f>
        <v>79</v>
      </c>
      <c r="B83" s="174" t="str">
        <f>IFERROR(LEFT('Abstract review'!D83,FIND(";",'Abstract review'!D83)-1),'Abstract review'!D83)</f>
        <v>Z. Yousefli</v>
      </c>
      <c r="C83" s="180" t="str">
        <f>'Abstract review'!E83&amp;""</f>
        <v>2025</v>
      </c>
      <c r="D83" s="174" t="str">
        <f>'Abstract review'!F83</f>
        <v>Recent advances of circulating biomarkers with potential diagnostic, prognostic, and therapeutic value in pancreatic cancer: Limitations of clinical application</v>
      </c>
      <c r="E83" s="174" t="str">
        <f>IF('Abstract review'!G83="","",'Abstract review'!G83)</f>
        <v>10.1016/j.prp.2025.156045</v>
      </c>
      <c r="F83" s="174" t="str">
        <f>IF('Abstract review'!I83="I","Include → full text",IF('Abstract review'!I83="E","Exclude",IF('Abstract review'!I83="DUP","Duplicate — removed",'Abstract review'!I83)))</f>
        <v>Exclude</v>
      </c>
      <c r="G83" s="174" t="str">
        <f>IF('Abstract review'!I83="E",'Abstract review'!J83,"")</f>
        <v>Review</v>
      </c>
      <c r="H83" s="174"/>
      <c r="I83" s="174"/>
      <c r="J83" s="174"/>
      <c r="K83" s="174"/>
      <c r="L83" s="175" t="str">
        <f t="shared" si="5"/>
        <v/>
      </c>
      <c r="M83" s="175" t="str">
        <f t="shared" si="6"/>
        <v/>
      </c>
      <c r="N83" s="175" t="str">
        <f>IF(L83="Include",IFERROR(INDEX('Data extraction'!$AC$2:$AC$58,MATCH(H83+1,'Data extraction'!$AA$2:$AA$58,0)),"not found"),"")</f>
        <v/>
      </c>
      <c r="O83" s="175" t="str">
        <f>IF(N83="","",IFERROR(INDEX('Data extraction'!$L$2:$L$58,MATCH(N83,'Data extraction'!$AC$2:$AC$58,0)),""))</f>
        <v/>
      </c>
      <c r="P83" s="176" t="str">
        <f t="shared" si="7"/>
        <v>Excluded at title/abstract</v>
      </c>
      <c r="Q83" s="175" t="str">
        <f t="shared" si="8"/>
        <v>Study design</v>
      </c>
      <c r="R83" s="174"/>
    </row>
    <row r="84" spans="1:18" x14ac:dyDescent="0.3">
      <c r="A84" s="174">
        <f>'Abstract review'!C84</f>
        <v>80</v>
      </c>
      <c r="B84" s="174" t="str">
        <f>IFERROR(LEFT('Abstract review'!D84,FIND(";",'Abstract review'!D84)-1),'Abstract review'!D84)</f>
        <v>N. Yao</v>
      </c>
      <c r="C84" s="180" t="str">
        <f>'Abstract review'!E84&amp;""</f>
        <v>2025</v>
      </c>
      <c r="D84" s="174" t="str">
        <f>'Abstract review'!F84</f>
        <v>CEMIP2 sensitizes PDAC to chemotherapy through extracellular matrix remodeling by hyaluronan degradation</v>
      </c>
      <c r="E84" s="174" t="str">
        <f>IF('Abstract review'!G84="","",'Abstract review'!G84)</f>
        <v>10.1016/j.canlet.2025.217898</v>
      </c>
      <c r="F84" s="174" t="str">
        <f>IF('Abstract review'!I84="I","Include → full text",IF('Abstract review'!I84="E","Exclude",IF('Abstract review'!I84="DUP","Duplicate — removed",'Abstract review'!I84)))</f>
        <v>Include → full text</v>
      </c>
      <c r="G84" s="174" t="str">
        <f>IF('Abstract review'!I84="E",'Abstract review'!J84,"")</f>
        <v/>
      </c>
      <c r="H84" s="174">
        <f>'Full-text screening-extraction'!A42</f>
        <v>41</v>
      </c>
      <c r="I84" s="174" t="str">
        <f>IF('Full-text screening-extraction'!AB42="","",'Full-text screening-extraction'!AB42)</f>
        <v>unclear</v>
      </c>
      <c r="J84" s="174" t="str">
        <f>IF('Full-text screening-extraction'!AC42="","",'Full-text screening-extraction'!AC42)</f>
        <v>unclear</v>
      </c>
      <c r="K84" s="174" t="str">
        <f>IF('Full-text screening-extraction'!AG42="","",'Full-text screening-extraction'!AG42)</f>
        <v/>
      </c>
      <c r="L84" s="175" t="str">
        <f t="shared" si="5"/>
        <v>Exclude</v>
      </c>
      <c r="M84" s="175" t="str">
        <f t="shared" si="6"/>
        <v>Unclear whether an adjusted model was fitted</v>
      </c>
      <c r="N84" s="175" t="str">
        <f>IF(L84="Include",IFERROR(INDEX('Data extraction'!$AC$2:$AC$58,MATCH(H84+1,'Data extraction'!$AA$2:$AA$58,0)),"not found"),"")</f>
        <v/>
      </c>
      <c r="O84" s="175" t="str">
        <f>IF(N84="","",IFERROR(INDEX('Data extraction'!$L$2:$L$58,MATCH(N84,'Data extraction'!$AC$2:$AC$58,0)),""))</f>
        <v/>
      </c>
      <c r="P84" s="176" t="str">
        <f t="shared" si="7"/>
        <v>Excluded at full text</v>
      </c>
      <c r="Q84" s="175" t="str">
        <f t="shared" si="8"/>
        <v>Analysis &amp; synthesis eligibility</v>
      </c>
      <c r="R84" s="174" t="str">
        <f>IF(P84&lt;&gt;"INCLUDED","",'Full-text screening-extraction'!M42&amp;" ("&amp;'Full-text screening-extraction'!K42&amp;"); outcome: "&amp;'Full-text screening-extraction'!P42&amp;"; multivariable: "&amp;LEFT('Full-text screening-extraction'!T42,120)&amp;" | adjusted for: "&amp;LEFT('Full-text screening-extraction'!U42,100))</f>
        <v/>
      </c>
    </row>
    <row r="85" spans="1:18" x14ac:dyDescent="0.3">
      <c r="A85" s="174">
        <f>'Abstract review'!C85</f>
        <v>81</v>
      </c>
      <c r="B85" s="174" t="str">
        <f>IFERROR(LEFT('Abstract review'!D85,FIND(";",'Abstract review'!D85)-1),'Abstract review'!D85)</f>
        <v>Zhiqiang Yang</v>
      </c>
      <c r="C85" s="180" t="str">
        <f>'Abstract review'!E85&amp;""</f>
        <v>2025</v>
      </c>
      <c r="D85" s="174" t="str">
        <f>'Abstract review'!F85</f>
        <v>PCDH1 facilitates migration, proliferation, and stemness of pancreatic cancer cells through PI3K-Akt signaling</v>
      </c>
      <c r="E85" s="174" t="str">
        <f>IF('Abstract review'!G85="","",'Abstract review'!G85)</f>
        <v>10.3389/fonc.2025.1696695</v>
      </c>
      <c r="F85" s="174" t="str">
        <f>IF('Abstract review'!I85="I","Include → full text",IF('Abstract review'!I85="E","Exclude",IF('Abstract review'!I85="DUP","Duplicate — removed",'Abstract review'!I85)))</f>
        <v>Include → full text</v>
      </c>
      <c r="G85" s="174" t="str">
        <f>IF('Abstract review'!I85="E",'Abstract review'!J85,"")</f>
        <v/>
      </c>
      <c r="H85" s="174">
        <f>'Full-text screening-extraction'!A43</f>
        <v>42</v>
      </c>
      <c r="I85" s="174" t="str">
        <f>IF('Full-text screening-extraction'!AB43="","",'Full-text screening-extraction'!AB43)</f>
        <v>no</v>
      </c>
      <c r="J85" s="174" t="str">
        <f>IF('Full-text screening-extraction'!AC43="","",'Full-text screening-extraction'!AC43)</f>
        <v>NA</v>
      </c>
      <c r="K85" s="174" t="str">
        <f>IF('Full-text screening-extraction'!AG43="","",'Full-text screening-extraction'!AG43)</f>
        <v/>
      </c>
      <c r="L85" s="175" t="str">
        <f t="shared" si="5"/>
        <v>Exclude</v>
      </c>
      <c r="M85" s="175" t="str">
        <f t="shared" si="6"/>
        <v>No adjusted multivariable model fitted</v>
      </c>
      <c r="N85" s="175" t="str">
        <f>IF(L85="Include",IFERROR(INDEX('Data extraction'!$AC$2:$AC$58,MATCH(H85+1,'Data extraction'!$AA$2:$AA$58,0)),"not found"),"")</f>
        <v/>
      </c>
      <c r="O85" s="175" t="str">
        <f>IF(N85="","",IFERROR(INDEX('Data extraction'!$L$2:$L$58,MATCH(N85,'Data extraction'!$AC$2:$AC$58,0)),""))</f>
        <v/>
      </c>
      <c r="P85" s="176" t="str">
        <f t="shared" si="7"/>
        <v>Excluded at full text</v>
      </c>
      <c r="Q85" s="175" t="str">
        <f t="shared" si="8"/>
        <v>Analysis &amp; synthesis eligibility</v>
      </c>
      <c r="R85" s="174" t="str">
        <f>IF(P85&lt;&gt;"INCLUDED","",'Full-text screening-extraction'!M43&amp;" ("&amp;'Full-text screening-extraction'!K43&amp;"); outcome: "&amp;'Full-text screening-extraction'!P43&amp;"; multivariable: "&amp;LEFT('Full-text screening-extraction'!T43,120)&amp;" | adjusted for: "&amp;LEFT('Full-text screening-extraction'!U43,100))</f>
        <v/>
      </c>
    </row>
    <row r="86" spans="1:18" x14ac:dyDescent="0.3">
      <c r="A86" s="174">
        <f>'Abstract review'!C86</f>
        <v>82</v>
      </c>
      <c r="B86" s="174" t="str">
        <f>IFERROR(LEFT('Abstract review'!D86,FIND(";",'Abstract review'!D86)-1),'Abstract review'!D86)</f>
        <v>Qiuxia Yang</v>
      </c>
      <c r="C86" s="180" t="str">
        <f>'Abstract review'!E86&amp;""</f>
        <v>2025</v>
      </c>
      <c r="D86" s="174" t="str">
        <f>'Abstract review'!F86</f>
        <v>Noninvasive Computed Tomography-Based Quantification of Tumor Fibrosis Predicts Pancreatic Cancer Response to Gemcitabine/Nab-Paclitaxel</v>
      </c>
      <c r="E86" s="174" t="str">
        <f>IF('Abstract review'!G86="","",'Abstract review'!G86)</f>
        <v>10.34133/research.0937</v>
      </c>
      <c r="F86" s="174" t="str">
        <f>IF('Abstract review'!I86="I","Include → full text",IF('Abstract review'!I86="E","Exclude",IF('Abstract review'!I86="DUP","Duplicate — removed",'Abstract review'!I86)))</f>
        <v>Exclude</v>
      </c>
      <c r="G86" s="174" t="str">
        <f>IF('Abstract review'!I86="E",'Abstract review'!J86,"")</f>
        <v>AI-based prognosis</v>
      </c>
      <c r="H86" s="174"/>
      <c r="I86" s="174"/>
      <c r="J86" s="174"/>
      <c r="K86" s="174"/>
      <c r="L86" s="175" t="str">
        <f t="shared" si="5"/>
        <v/>
      </c>
      <c r="M86" s="175" t="str">
        <f t="shared" si="6"/>
        <v/>
      </c>
      <c r="N86" s="175" t="str">
        <f>IF(L86="Include",IFERROR(INDEX('Data extraction'!$AC$2:$AC$58,MATCH(H86+1,'Data extraction'!$AA$2:$AA$58,0)),"not found"),"")</f>
        <v/>
      </c>
      <c r="O86" s="175" t="str">
        <f>IF(N86="","",IFERROR(INDEX('Data extraction'!$L$2:$L$58,MATCH(N86,'Data extraction'!$AC$2:$AC$58,0)),""))</f>
        <v/>
      </c>
      <c r="P86" s="176" t="str">
        <f t="shared" si="7"/>
        <v>Excluded at title/abstract</v>
      </c>
      <c r="Q86" s="175" t="str">
        <f t="shared" si="8"/>
        <v>Biomarker modality &amp; sample type</v>
      </c>
      <c r="R86" s="174"/>
    </row>
    <row r="87" spans="1:18" x14ac:dyDescent="0.3">
      <c r="A87" s="174">
        <f>'Abstract review'!C87</f>
        <v>83</v>
      </c>
      <c r="B87" s="174" t="str">
        <f>IFERROR(LEFT('Abstract review'!D87,FIND(";",'Abstract review'!D87)-1),'Abstract review'!D87)</f>
        <v>Kailing Yang</v>
      </c>
      <c r="C87" s="180" t="str">
        <f>'Abstract review'!E87&amp;""</f>
        <v>2025</v>
      </c>
      <c r="D87" s="174" t="str">
        <f>'Abstract review'!F87</f>
        <v>Transcriptional deregulation by FOXM1-JUP signaling confers dual oncogenic drivers for pancreatic tumorigenesis and therapeutic resistance</v>
      </c>
      <c r="E87" s="174" t="str">
        <f>IF('Abstract review'!G87="","",'Abstract review'!G87)</f>
        <v>10.1186/s12964-025-02512-5</v>
      </c>
      <c r="F87" s="174" t="str">
        <f>IF('Abstract review'!I87="I","Include → full text",IF('Abstract review'!I87="E","Exclude",IF('Abstract review'!I87="DUP","Duplicate — removed",'Abstract review'!I87)))</f>
        <v>Include → full text</v>
      </c>
      <c r="G87" s="174" t="str">
        <f>IF('Abstract review'!I87="E",'Abstract review'!J87,"")</f>
        <v/>
      </c>
      <c r="H87" s="174">
        <f>'Full-text screening-extraction'!A44</f>
        <v>43</v>
      </c>
      <c r="I87" s="174" t="str">
        <f>IF('Full-text screening-extraction'!AB44="","",'Full-text screening-extraction'!AB44)</f>
        <v>yes</v>
      </c>
      <c r="J87" s="174" t="str">
        <f>IF('Full-text screening-extraction'!AC44="","",'Full-text screening-extraction'!AC44)</f>
        <v>yes</v>
      </c>
      <c r="K87" s="174" t="str">
        <f>IF('Full-text screening-extraction'!AG44="","",'Full-text screening-extraction'!AG44)</f>
        <v/>
      </c>
      <c r="L87" s="175" t="str">
        <f t="shared" si="5"/>
        <v>Include</v>
      </c>
      <c r="M87" s="175" t="str">
        <f t="shared" si="6"/>
        <v/>
      </c>
      <c r="N87" s="175" t="str">
        <f>IF(L87="Include",IFERROR(INDEX('Data extraction'!$AC$2:$AC$58,MATCH(H87+1,'Data extraction'!$AA$2:$AA$58,0)),"not found"),"")</f>
        <v>EV-10</v>
      </c>
      <c r="O87" s="175" t="str">
        <f>IF(N87="","",IFERROR(INDEX('Data extraction'!$L$2:$L$58,MATCH(N87,'Data extraction'!$AC$2:$AC$58,0)),""))</f>
        <v>B</v>
      </c>
      <c r="P87" s="176" t="str">
        <f t="shared" si="7"/>
        <v>INCLUDED</v>
      </c>
      <c r="Q87" s="175" t="str">
        <f t="shared" si="8"/>
        <v>All PICOS rows + Independent prognostic value</v>
      </c>
      <c r="R87" s="174" t="str">
        <f>IF(P87&lt;&gt;"INCLUDED","",'Full-text screening-extraction'!M44&amp;" ("&amp;'Full-text screening-extraction'!K44&amp;"); outcome: "&amp;'Full-text screening-extraction'!P44&amp;"; multivariable: "&amp;LEFT('Full-text screening-extraction'!T44,120)&amp;" | adjusted for: "&amp;LEFT('Full-text screening-extraction'!U44,100))</f>
        <v>JUP (junction plakoglobin) and FOXM1-JUP axis (Transcriptomics + proteomics validation); outcome: Overall survival; multivariable: JUP remained an independent prognostic factor in multivariate analysis | adjusted for: Age, disease stage, treatment response and other clinical factors</v>
      </c>
    </row>
    <row r="88" spans="1:18" x14ac:dyDescent="0.3">
      <c r="A88" s="174">
        <f>'Abstract review'!C88</f>
        <v>84</v>
      </c>
      <c r="B88" s="174" t="str">
        <f>IFERROR(LEFT('Abstract review'!D88,FIND(";",'Abstract review'!D88)-1),'Abstract review'!D88)</f>
        <v>A. Yang</v>
      </c>
      <c r="C88" s="180" t="str">
        <f>'Abstract review'!E88&amp;""</f>
        <v>2025</v>
      </c>
      <c r="D88" s="174" t="str">
        <f>'Abstract review'!F88</f>
        <v>ITGB5-mediated biomechanical regulation in pancreatic ductal adenocarcinoma stroma impacts tumor progression and prognosis</v>
      </c>
      <c r="E88" s="174" t="str">
        <f>IF('Abstract review'!G88="","",'Abstract review'!G88)</f>
        <v>10.1186/s12967-025-07119-5</v>
      </c>
      <c r="F88" s="174" t="str">
        <f>IF('Abstract review'!I88="I","Include → full text",IF('Abstract review'!I88="E","Exclude",IF('Abstract review'!I88="DUP","Duplicate — removed",'Abstract review'!I88)))</f>
        <v>Include → full text</v>
      </c>
      <c r="G88" s="174" t="str">
        <f>IF('Abstract review'!I88="E",'Abstract review'!J88,"")</f>
        <v/>
      </c>
      <c r="H88" s="174">
        <f>'Full-text screening-extraction'!A45</f>
        <v>44</v>
      </c>
      <c r="I88" s="174" t="str">
        <f>IF('Full-text screening-extraction'!AB45="","",'Full-text screening-extraction'!AB45)</f>
        <v>yes</v>
      </c>
      <c r="J88" s="174" t="str">
        <f>IF('Full-text screening-extraction'!AC45="","",'Full-text screening-extraction'!AC45)</f>
        <v>unclear</v>
      </c>
      <c r="K88" s="174" t="str">
        <f>IF('Full-text screening-extraction'!AG45="","",'Full-text screening-extraction'!AG45)</f>
        <v/>
      </c>
      <c r="L88" s="175" t="str">
        <f t="shared" si="5"/>
        <v>Exclude</v>
      </c>
      <c r="M88" s="175" t="str">
        <f t="shared" si="6"/>
        <v>Unclear whether an adjusted model was fitted</v>
      </c>
      <c r="N88" s="175" t="str">
        <f>IF(L88="Include",IFERROR(INDEX('Data extraction'!$AC$2:$AC$58,MATCH(H88+1,'Data extraction'!$AA$2:$AA$58,0)),"not found"),"")</f>
        <v/>
      </c>
      <c r="O88" s="175" t="str">
        <f>IF(N88="","",IFERROR(INDEX('Data extraction'!$L$2:$L$58,MATCH(N88,'Data extraction'!$AC$2:$AC$58,0)),""))</f>
        <v/>
      </c>
      <c r="P88" s="176" t="str">
        <f t="shared" si="7"/>
        <v>Excluded at full text</v>
      </c>
      <c r="Q88" s="175" t="str">
        <f t="shared" si="8"/>
        <v>Analysis &amp; synthesis eligibility</v>
      </c>
      <c r="R88" s="174" t="str">
        <f>IF(P88&lt;&gt;"INCLUDED","",'Full-text screening-extraction'!M45&amp;" ("&amp;'Full-text screening-extraction'!K45&amp;"); outcome: "&amp;'Full-text screening-extraction'!P45&amp;"; multivariable: "&amp;LEFT('Full-text screening-extraction'!T45,120)&amp;" | adjusted for: "&amp;LEFT('Full-text screening-extraction'!U45,100))</f>
        <v/>
      </c>
    </row>
    <row r="89" spans="1:18" x14ac:dyDescent="0.3">
      <c r="A89" s="174">
        <f>'Abstract review'!C89</f>
        <v>85</v>
      </c>
      <c r="B89" s="174" t="str">
        <f>IFERROR(LEFT('Abstract review'!D89,FIND(";",'Abstract review'!D89)-1),'Abstract review'!D89)</f>
        <v>S. N. Yamashita</v>
      </c>
      <c r="C89" s="180" t="str">
        <f>'Abstract review'!E89&amp;""</f>
        <v>2025</v>
      </c>
      <c r="D89" s="174" t="str">
        <f>'Abstract review'!F89</f>
        <v>Strong Association Between Higher Expression of Anillin Actin-binding Protein in Pancreatic Adenocarcinoma Tissues and Patient Survival Analyzed With the UALCAN and GEPIA Platforms Using the TCGA Database</v>
      </c>
      <c r="E89" s="174" t="str">
        <f>IF('Abstract review'!G89="","",'Abstract review'!G89)</f>
        <v>10.21873/cgp.20555</v>
      </c>
      <c r="F89" s="174" t="str">
        <f>IF('Abstract review'!I89="I","Include → full text",IF('Abstract review'!I89="E","Exclude",IF('Abstract review'!I89="DUP","Duplicate — removed",'Abstract review'!I89)))</f>
        <v>Include → full text</v>
      </c>
      <c r="G89" s="174" t="str">
        <f>IF('Abstract review'!I89="E",'Abstract review'!J89,"")</f>
        <v/>
      </c>
      <c r="H89" s="174">
        <f>'Full-text screening-extraction'!A46</f>
        <v>45</v>
      </c>
      <c r="I89" s="174" t="str">
        <f>IF('Full-text screening-extraction'!AB46="","",'Full-text screening-extraction'!AB46)</f>
        <v>no</v>
      </c>
      <c r="J89" s="174" t="str">
        <f>IF('Full-text screening-extraction'!AC46="","",'Full-text screening-extraction'!AC46)</f>
        <v>NA</v>
      </c>
      <c r="K89" s="174" t="str">
        <f>IF('Full-text screening-extraction'!AG46="","",'Full-text screening-extraction'!AG46)</f>
        <v/>
      </c>
      <c r="L89" s="175" t="str">
        <f t="shared" si="5"/>
        <v>Exclude</v>
      </c>
      <c r="M89" s="175" t="str">
        <f t="shared" si="6"/>
        <v>No adjusted multivariable model fitted</v>
      </c>
      <c r="N89" s="175" t="str">
        <f>IF(L89="Include",IFERROR(INDEX('Data extraction'!$AC$2:$AC$58,MATCH(H89+1,'Data extraction'!$AA$2:$AA$58,0)),"not found"),"")</f>
        <v/>
      </c>
      <c r="O89" s="175" t="str">
        <f>IF(N89="","",IFERROR(INDEX('Data extraction'!$L$2:$L$58,MATCH(N89,'Data extraction'!$AC$2:$AC$58,0)),""))</f>
        <v/>
      </c>
      <c r="P89" s="176" t="str">
        <f t="shared" si="7"/>
        <v>Excluded at full text</v>
      </c>
      <c r="Q89" s="175" t="str">
        <f t="shared" si="8"/>
        <v>Analysis &amp; synthesis eligibility</v>
      </c>
      <c r="R89" s="174" t="str">
        <f>IF(P89&lt;&gt;"INCLUDED","",'Full-text screening-extraction'!M46&amp;" ("&amp;'Full-text screening-extraction'!K46&amp;"); outcome: "&amp;'Full-text screening-extraction'!P46&amp;"; multivariable: "&amp;LEFT('Full-text screening-extraction'!T46,120)&amp;" | adjusted for: "&amp;LEFT('Full-text screening-extraction'!U46,100))</f>
        <v/>
      </c>
    </row>
    <row r="90" spans="1:18" x14ac:dyDescent="0.3">
      <c r="A90" s="174">
        <f>'Abstract review'!C90</f>
        <v>86</v>
      </c>
      <c r="B90" s="174" t="str">
        <f>IFERROR(LEFT('Abstract review'!D90,FIND(";",'Abstract review'!D90)-1),'Abstract review'!D90)</f>
        <v>S. Yadav</v>
      </c>
      <c r="C90" s="180" t="str">
        <f>'Abstract review'!E90&amp;""</f>
        <v>2025</v>
      </c>
      <c r="D90" s="174" t="str">
        <f>'Abstract review'!F90</f>
        <v>Genomic and Immune Landscape of Pancreatic Ductal Adenocarcinoma Associated with Germline Pathogenic Variants in ATM</v>
      </c>
      <c r="E90" s="174" t="str">
        <f>IF('Abstract review'!G90="","",'Abstract review'!G90)</f>
        <v>10.1158/1078-0432.Ccr-24-4120</v>
      </c>
      <c r="F90" s="174" t="str">
        <f>IF('Abstract review'!I90="I","Include → full text",IF('Abstract review'!I90="E","Exclude",IF('Abstract review'!I90="DUP","Duplicate — removed",'Abstract review'!I90)))</f>
        <v>Include → full text</v>
      </c>
      <c r="G90" s="174" t="str">
        <f>IF('Abstract review'!I90="E",'Abstract review'!J90,"")</f>
        <v/>
      </c>
      <c r="H90" s="174">
        <f>'Full-text screening-extraction'!A47</f>
        <v>46</v>
      </c>
      <c r="I90" s="174" t="str">
        <f>IF('Full-text screening-extraction'!AB47="","",'Full-text screening-extraction'!AB47)</f>
        <v>no</v>
      </c>
      <c r="J90" s="174" t="str">
        <f>IF('Full-text screening-extraction'!AC47="","",'Full-text screening-extraction'!AC47)</f>
        <v>NA</v>
      </c>
      <c r="K90" s="174" t="str">
        <f>IF('Full-text screening-extraction'!AG47="","",'Full-text screening-extraction'!AG47)</f>
        <v/>
      </c>
      <c r="L90" s="175" t="str">
        <f t="shared" si="5"/>
        <v>Exclude</v>
      </c>
      <c r="M90" s="175" t="str">
        <f t="shared" si="6"/>
        <v>No adjusted multivariable model fitted</v>
      </c>
      <c r="N90" s="175" t="str">
        <f>IF(L90="Include",IFERROR(INDEX('Data extraction'!$AC$2:$AC$58,MATCH(H90+1,'Data extraction'!$AA$2:$AA$58,0)),"not found"),"")</f>
        <v/>
      </c>
      <c r="O90" s="175" t="str">
        <f>IF(N90="","",IFERROR(INDEX('Data extraction'!$L$2:$L$58,MATCH(N90,'Data extraction'!$AC$2:$AC$58,0)),""))</f>
        <v/>
      </c>
      <c r="P90" s="176" t="str">
        <f t="shared" si="7"/>
        <v>Excluded at full text</v>
      </c>
      <c r="Q90" s="175" t="str">
        <f t="shared" si="8"/>
        <v>Analysis &amp; synthesis eligibility</v>
      </c>
      <c r="R90" s="174" t="str">
        <f>IF(P90&lt;&gt;"INCLUDED","",'Full-text screening-extraction'!M47&amp;" ("&amp;'Full-text screening-extraction'!K47&amp;"); outcome: "&amp;'Full-text screening-extraction'!P47&amp;"; multivariable: "&amp;LEFT('Full-text screening-extraction'!T47,120)&amp;" | adjusted for: "&amp;LEFT('Full-text screening-extraction'!U47,100))</f>
        <v/>
      </c>
    </row>
    <row r="91" spans="1:18" x14ac:dyDescent="0.3">
      <c r="A91" s="174">
        <f>'Abstract review'!C91</f>
        <v>87</v>
      </c>
      <c r="B91" s="174" t="str">
        <f>IFERROR(LEFT('Abstract review'!D91,FIND(";",'Abstract review'!D91)-1),'Abstract review'!D91)</f>
        <v>Z. Xuan</v>
      </c>
      <c r="C91" s="180" t="str">
        <f>'Abstract review'!E91&amp;""</f>
        <v>2025</v>
      </c>
      <c r="D91" s="174" t="str">
        <f>'Abstract review'!F91</f>
        <v>SCGB3A1-Epi and KLK10-Epi Crosstalk With Fibroblasts Promotes Liver Metastasis of Breast Cancer and Pancreatic Ductal Adenocarcinoma</v>
      </c>
      <c r="E91" s="174" t="str">
        <f>IF('Abstract review'!G91="","",'Abstract review'!G91)</f>
        <v>10.1002/cam4.70904</v>
      </c>
      <c r="F91" s="174" t="str">
        <f>IF('Abstract review'!I91="I","Include → full text",IF('Abstract review'!I91="E","Exclude",IF('Abstract review'!I91="DUP","Duplicate — removed",'Abstract review'!I91)))</f>
        <v>Exclude</v>
      </c>
      <c r="G91" s="174" t="str">
        <f>IF('Abstract review'!I91="E",'Abstract review'!J91,"")</f>
        <v>Preclinical studies</v>
      </c>
      <c r="H91" s="174"/>
      <c r="I91" s="174"/>
      <c r="J91" s="174"/>
      <c r="K91" s="174"/>
      <c r="L91" s="175" t="str">
        <f t="shared" si="5"/>
        <v/>
      </c>
      <c r="M91" s="175" t="str">
        <f t="shared" si="6"/>
        <v/>
      </c>
      <c r="N91" s="175" t="str">
        <f>IF(L91="Include",IFERROR(INDEX('Data extraction'!$AC$2:$AC$58,MATCH(H91+1,'Data extraction'!$AA$2:$AA$58,0)),"not found"),"")</f>
        <v/>
      </c>
      <c r="O91" s="175" t="str">
        <f>IF(N91="","",IFERROR(INDEX('Data extraction'!$L$2:$L$58,MATCH(N91,'Data extraction'!$AC$2:$AC$58,0)),""))</f>
        <v/>
      </c>
      <c r="P91" s="176" t="str">
        <f t="shared" si="7"/>
        <v>Excluded at title/abstract</v>
      </c>
      <c r="Q91" s="175" t="str">
        <f t="shared" si="8"/>
        <v>Study design</v>
      </c>
      <c r="R91" s="174"/>
    </row>
    <row r="92" spans="1:18" x14ac:dyDescent="0.3">
      <c r="A92" s="174">
        <f>'Abstract review'!C92</f>
        <v>88</v>
      </c>
      <c r="B92" s="174" t="str">
        <f>IFERROR(LEFT('Abstract review'!D92,FIND(";",'Abstract review'!D92)-1),'Abstract review'!D92)</f>
        <v>Y. Xu</v>
      </c>
      <c r="C92" s="180" t="str">
        <f>'Abstract review'!E92&amp;""</f>
        <v>2025</v>
      </c>
      <c r="D92" s="174" t="str">
        <f>'Abstract review'!F92</f>
        <v>Identification of A-to-I RNA editing profiles and their clinical relevance in pancreatic neuroendocrine neoplasms</v>
      </c>
      <c r="E92" s="174" t="str">
        <f>IF('Abstract review'!G92="","",'Abstract review'!G92)</f>
        <v>10.1016/j.pan.2025.09.006</v>
      </c>
      <c r="F92" s="174" t="str">
        <f>IF('Abstract review'!I92="I","Include → full text",IF('Abstract review'!I92="E","Exclude",IF('Abstract review'!I92="DUP","Duplicate — removed",'Abstract review'!I92)))</f>
        <v>Exclude</v>
      </c>
      <c r="G92" s="174" t="str">
        <f>IF('Abstract review'!I92="E",'Abstract review'!J92,"")</f>
        <v>no pdac</v>
      </c>
      <c r="H92" s="174"/>
      <c r="I92" s="174"/>
      <c r="J92" s="174"/>
      <c r="K92" s="174"/>
      <c r="L92" s="175" t="str">
        <f t="shared" si="5"/>
        <v/>
      </c>
      <c r="M92" s="175" t="str">
        <f t="shared" si="6"/>
        <v/>
      </c>
      <c r="N92" s="175" t="str">
        <f>IF(L92="Include",IFERROR(INDEX('Data extraction'!$AC$2:$AC$58,MATCH(H92+1,'Data extraction'!$AA$2:$AA$58,0)),"not found"),"")</f>
        <v/>
      </c>
      <c r="O92" s="175" t="str">
        <f>IF(N92="","",IFERROR(INDEX('Data extraction'!$L$2:$L$58,MATCH(N92,'Data extraction'!$AC$2:$AC$58,0)),""))</f>
        <v/>
      </c>
      <c r="P92" s="176" t="str">
        <f t="shared" si="7"/>
        <v>Excluded at title/abstract</v>
      </c>
      <c r="Q92" s="175" t="str">
        <f t="shared" si="8"/>
        <v>Population</v>
      </c>
      <c r="R92" s="174"/>
    </row>
    <row r="93" spans="1:18" x14ac:dyDescent="0.3">
      <c r="A93" s="174">
        <f>'Abstract review'!C93</f>
        <v>89</v>
      </c>
      <c r="B93" s="174" t="str">
        <f>IFERROR(LEFT('Abstract review'!D93,FIND(";",'Abstract review'!D93)-1),'Abstract review'!D93)</f>
        <v>Qinyu Xu</v>
      </c>
      <c r="C93" s="180" t="str">
        <f>'Abstract review'!E93&amp;""</f>
        <v>2025</v>
      </c>
      <c r="D93" s="174" t="str">
        <f>'Abstract review'!F93</f>
        <v>Single-cell Transcriptomic Profiling of Pancreatic Ductal Adenocarcinoma: Epithelial Reprogramming and Systemic Immune Exhaustion</v>
      </c>
      <c r="E93" s="174" t="str">
        <f>IF('Abstract review'!G93="","",'Abstract review'!G93)</f>
        <v>10.1101/2025.11.10.687730</v>
      </c>
      <c r="F93" s="174" t="str">
        <f>IF('Abstract review'!I93="I","Include → full text",IF('Abstract review'!I93="E","Exclude",IF('Abstract review'!I93="DUP","Duplicate — removed",'Abstract review'!I93)))</f>
        <v>Exclude</v>
      </c>
      <c r="G93" s="174" t="str">
        <f>IF('Abstract review'!I93="E",'Abstract review'!J93,"")</f>
        <v>Preclinical studies</v>
      </c>
      <c r="H93" s="174"/>
      <c r="I93" s="174"/>
      <c r="J93" s="174"/>
      <c r="K93" s="174"/>
      <c r="L93" s="175" t="str">
        <f t="shared" si="5"/>
        <v/>
      </c>
      <c r="M93" s="175" t="str">
        <f t="shared" si="6"/>
        <v/>
      </c>
      <c r="N93" s="175" t="str">
        <f>IF(L93="Include",IFERROR(INDEX('Data extraction'!$AC$2:$AC$58,MATCH(H93+1,'Data extraction'!$AA$2:$AA$58,0)),"not found"),"")</f>
        <v/>
      </c>
      <c r="O93" s="175" t="str">
        <f>IF(N93="","",IFERROR(INDEX('Data extraction'!$L$2:$L$58,MATCH(N93,'Data extraction'!$AC$2:$AC$58,0)),""))</f>
        <v/>
      </c>
      <c r="P93" s="176" t="str">
        <f t="shared" si="7"/>
        <v>Excluded at title/abstract</v>
      </c>
      <c r="Q93" s="175" t="str">
        <f t="shared" si="8"/>
        <v>Study design</v>
      </c>
      <c r="R93" s="174"/>
    </row>
    <row r="94" spans="1:18" x14ac:dyDescent="0.3">
      <c r="A94" s="174">
        <f>'Abstract review'!C94</f>
        <v>90</v>
      </c>
      <c r="B94" s="174" t="str">
        <f>IFERROR(LEFT('Abstract review'!D94,FIND(";",'Abstract review'!D94)-1),'Abstract review'!D94)</f>
        <v>N. Xu</v>
      </c>
      <c r="C94" s="180" t="str">
        <f>'Abstract review'!E94&amp;""</f>
        <v>2025</v>
      </c>
      <c r="D94" s="174" t="str">
        <f>'Abstract review'!F94</f>
        <v>Novel Machine Learning Approaches Revolutionize Pancreatic Malignancy Prognosis: Exploring Programed Cell Death</v>
      </c>
      <c r="E94" s="174" t="str">
        <f>IF('Abstract review'!G94="","",'Abstract review'!G94)</f>
        <v>10.1155/mi/4068444</v>
      </c>
      <c r="F94" s="174" t="str">
        <f>IF('Abstract review'!I94="I","Include → full text",IF('Abstract review'!I94="E","Exclude",IF('Abstract review'!I94="DUP","Duplicate — removed",'Abstract review'!I94)))</f>
        <v>Include → full text</v>
      </c>
      <c r="G94" s="174" t="str">
        <f>IF('Abstract review'!I94="E",'Abstract review'!J94,"")</f>
        <v/>
      </c>
      <c r="H94" s="174">
        <f>'Full-text screening-extraction'!A48</f>
        <v>47</v>
      </c>
      <c r="I94" s="174" t="str">
        <f>IF('Full-text screening-extraction'!AB48="","",'Full-text screening-extraction'!AB48)</f>
        <v>unclear</v>
      </c>
      <c r="J94" s="174" t="str">
        <f>IF('Full-text screening-extraction'!AC48="","",'Full-text screening-extraction'!AC48)</f>
        <v>unclear</v>
      </c>
      <c r="K94" s="174" t="str">
        <f>IF('Full-text screening-extraction'!AG48="","",'Full-text screening-extraction'!AG48)</f>
        <v/>
      </c>
      <c r="L94" s="175" t="str">
        <f t="shared" si="5"/>
        <v>Exclude</v>
      </c>
      <c r="M94" s="175" t="str">
        <f t="shared" si="6"/>
        <v>Unclear whether an adjusted model was fitted</v>
      </c>
      <c r="N94" s="175" t="str">
        <f>IF(L94="Include",IFERROR(INDEX('Data extraction'!$AC$2:$AC$58,MATCH(H94+1,'Data extraction'!$AA$2:$AA$58,0)),"not found"),"")</f>
        <v/>
      </c>
      <c r="O94" s="175" t="str">
        <f>IF(N94="","",IFERROR(INDEX('Data extraction'!$L$2:$L$58,MATCH(N94,'Data extraction'!$AC$2:$AC$58,0)),""))</f>
        <v/>
      </c>
      <c r="P94" s="176" t="str">
        <f t="shared" si="7"/>
        <v>Excluded at full text</v>
      </c>
      <c r="Q94" s="175" t="str">
        <f t="shared" si="8"/>
        <v>Analysis &amp; synthesis eligibility</v>
      </c>
      <c r="R94" s="174" t="str">
        <f>IF(P94&lt;&gt;"INCLUDED","",'Full-text screening-extraction'!M48&amp;" ("&amp;'Full-text screening-extraction'!K48&amp;"); outcome: "&amp;'Full-text screening-extraction'!P48&amp;"; multivariable: "&amp;LEFT('Full-text screening-extraction'!T48,120)&amp;" | adjusted for: "&amp;LEFT('Full-text screening-extraction'!U48,100))</f>
        <v/>
      </c>
    </row>
    <row r="95" spans="1:18" x14ac:dyDescent="0.3">
      <c r="A95" s="174">
        <f>'Abstract review'!C95</f>
        <v>91</v>
      </c>
      <c r="B95" s="174" t="str">
        <f>IFERROR(LEFT('Abstract review'!D95,FIND(";",'Abstract review'!D95)-1),'Abstract review'!D95)</f>
        <v>G. Xu</v>
      </c>
      <c r="C95" s="180" t="str">
        <f>'Abstract review'!E95&amp;""</f>
        <v>2025</v>
      </c>
      <c r="D95" s="174" t="str">
        <f>'Abstract review'!F95</f>
        <v>Diverse RNA methylation patterns in neutrophils: key drivers in hepatocellular carcinoma</v>
      </c>
      <c r="E95" s="174" t="str">
        <f>IF('Abstract review'!G95="","",'Abstract review'!G95)</f>
        <v>10.1007/s12094-024-03756-2</v>
      </c>
      <c r="F95" s="174" t="str">
        <f>IF('Abstract review'!I95="I","Include → full text",IF('Abstract review'!I95="E","Exclude",IF('Abstract review'!I95="DUP","Duplicate — removed",'Abstract review'!I95)))</f>
        <v>Exclude</v>
      </c>
      <c r="G95" s="174" t="str">
        <f>IF('Abstract review'!I95="E",'Abstract review'!J95,"")</f>
        <v>no pdac</v>
      </c>
      <c r="H95" s="174"/>
      <c r="I95" s="174"/>
      <c r="J95" s="174"/>
      <c r="K95" s="174"/>
      <c r="L95" s="175" t="str">
        <f t="shared" si="5"/>
        <v/>
      </c>
      <c r="M95" s="175" t="str">
        <f t="shared" si="6"/>
        <v/>
      </c>
      <c r="N95" s="175" t="str">
        <f>IF(L95="Include",IFERROR(INDEX('Data extraction'!$AC$2:$AC$58,MATCH(H95+1,'Data extraction'!$AA$2:$AA$58,0)),"not found"),"")</f>
        <v/>
      </c>
      <c r="O95" s="175" t="str">
        <f>IF(N95="","",IFERROR(INDEX('Data extraction'!$L$2:$L$58,MATCH(N95,'Data extraction'!$AC$2:$AC$58,0)),""))</f>
        <v/>
      </c>
      <c r="P95" s="176" t="str">
        <f t="shared" si="7"/>
        <v>Excluded at title/abstract</v>
      </c>
      <c r="Q95" s="175" t="str">
        <f t="shared" si="8"/>
        <v>Population</v>
      </c>
      <c r="R95" s="174"/>
    </row>
    <row r="96" spans="1:18" x14ac:dyDescent="0.3">
      <c r="A96" s="174">
        <f>'Abstract review'!C96</f>
        <v>92</v>
      </c>
      <c r="B96" s="174" t="str">
        <f>IFERROR(LEFT('Abstract review'!D96,FIND(";",'Abstract review'!D96)-1),'Abstract review'!D96)</f>
        <v>Zichao Xiong</v>
      </c>
      <c r="C96" s="180" t="str">
        <f>'Abstract review'!E96&amp;""</f>
        <v>2025</v>
      </c>
      <c r="D96" s="174" t="str">
        <f>'Abstract review'!F96</f>
        <v>A novel defined manganese metabolism-related gene signature for predicting the prognosis of pancreatic ductal adenocarcinoma</v>
      </c>
      <c r="E96" s="174" t="str">
        <f>IF('Abstract review'!G96="","",'Abstract review'!G96)</f>
        <v>10.3892/ol.2025.15182</v>
      </c>
      <c r="F96" s="174" t="str">
        <f>IF('Abstract review'!I96="I","Include → full text",IF('Abstract review'!I96="E","Exclude",IF('Abstract review'!I96="DUP","Duplicate — removed",'Abstract review'!I96)))</f>
        <v>Include → full text</v>
      </c>
      <c r="G96" s="174" t="str">
        <f>IF('Abstract review'!I96="E",'Abstract review'!J96,"")</f>
        <v/>
      </c>
      <c r="H96" s="174">
        <f>'Full-text screening-extraction'!A49</f>
        <v>48</v>
      </c>
      <c r="I96" s="174" t="str">
        <f>IF('Full-text screening-extraction'!AB49="","",'Full-text screening-extraction'!AB49)</f>
        <v>yes</v>
      </c>
      <c r="J96" s="174" t="str">
        <f>IF('Full-text screening-extraction'!AC49="","",'Full-text screening-extraction'!AC49)</f>
        <v>yes</v>
      </c>
      <c r="K96" s="174" t="str">
        <f>IF('Full-text screening-extraction'!AG49="","",'Full-text screening-extraction'!AG49)</f>
        <v/>
      </c>
      <c r="L96" s="175" t="str">
        <f t="shared" si="5"/>
        <v>Include</v>
      </c>
      <c r="M96" s="175" t="str">
        <f t="shared" si="6"/>
        <v/>
      </c>
      <c r="N96" s="175" t="str">
        <f>IF(L96="Include",IFERROR(INDEX('Data extraction'!$AC$2:$AC$58,MATCH(H96+1,'Data extraction'!$AA$2:$AA$58,0)),"not found"),"")</f>
        <v>EV-11</v>
      </c>
      <c r="O96" s="175" t="str">
        <f>IF(N96="","",IFERROR(INDEX('Data extraction'!$L$2:$L$58,MATCH(N96,'Data extraction'!$AC$2:$AC$58,0)),""))</f>
        <v>A</v>
      </c>
      <c r="P96" s="176" t="str">
        <f t="shared" si="7"/>
        <v>INCLUDED</v>
      </c>
      <c r="Q96" s="175" t="str">
        <f t="shared" si="8"/>
        <v>All PICOS rows + Independent prognostic value</v>
      </c>
      <c r="R96" s="174" t="str">
        <f>IF(P96&lt;&gt;"INCLUDED","",'Full-text screening-extraction'!M49&amp;" ("&amp;'Full-text screening-extraction'!K49&amp;"); outcome: "&amp;'Full-text screening-extraction'!P49&amp;"; multivariable: "&amp;LEFT('Full-text screening-extraction'!T49,120)&amp;" | adjusted for: "&amp;LEFT('Full-text screening-extraction'!U49,100))</f>
        <v>12 manganese metabolism-related gene signature (NPPA, KYNU, ITGB6, CYP27A1, CXCL10, PPP2R2B, MET, MMP3, KRT19, ATP1A3, PDXP, IL1RAPL2) (Transcriptomics); outcome: Overall survival (OS); multivariable: Risk score remained significant prognostic factor in multivariable Cox analysis | adjusted for: Age, sex, T stage, N stage, M stage, tumor stage</v>
      </c>
    </row>
    <row r="97" spans="1:18" x14ac:dyDescent="0.3">
      <c r="A97" s="174">
        <f>'Abstract review'!C97</f>
        <v>93</v>
      </c>
      <c r="B97" s="174" t="str">
        <f>IFERROR(LEFT('Abstract review'!D97,FIND(";",'Abstract review'!D97)-1),'Abstract review'!D97)</f>
        <v>J. Xia</v>
      </c>
      <c r="C97" s="180" t="str">
        <f>'Abstract review'!E97&amp;""</f>
        <v>2025</v>
      </c>
      <c r="D97" s="174" t="str">
        <f>'Abstract review'!F97</f>
        <v>Drug Resistance Analysis of Pancreatic Cancer Based on Universally Differentially Expressed Genes</v>
      </c>
      <c r="E97" s="174" t="str">
        <f>IF('Abstract review'!G97="","",'Abstract review'!G97)</f>
        <v>10.3390/ijms26093936</v>
      </c>
      <c r="F97" s="174" t="str">
        <f>IF('Abstract review'!I97="I","Include → full text",IF('Abstract review'!I97="E","Exclude",IF('Abstract review'!I97="DUP","Duplicate — removed",'Abstract review'!I97)))</f>
        <v>Include → full text</v>
      </c>
      <c r="G97" s="174" t="str">
        <f>IF('Abstract review'!I97="E",'Abstract review'!J97,"")</f>
        <v/>
      </c>
      <c r="H97" s="174">
        <f>'Full-text screening-extraction'!A50</f>
        <v>49</v>
      </c>
      <c r="I97" s="174" t="str">
        <f>IF('Full-text screening-extraction'!AB50="","",'Full-text screening-extraction'!AB50)</f>
        <v>no</v>
      </c>
      <c r="J97" s="174" t="str">
        <f>IF('Full-text screening-extraction'!AC50="","",'Full-text screening-extraction'!AC50)</f>
        <v>NA</v>
      </c>
      <c r="K97" s="174" t="str">
        <f>IF('Full-text screening-extraction'!AG50="","",'Full-text screening-extraction'!AG50)</f>
        <v/>
      </c>
      <c r="L97" s="175" t="str">
        <f t="shared" si="5"/>
        <v>Exclude</v>
      </c>
      <c r="M97" s="175" t="str">
        <f t="shared" si="6"/>
        <v>No adjusted multivariable model fitted</v>
      </c>
      <c r="N97" s="175" t="str">
        <f>IF(L97="Include",IFERROR(INDEX('Data extraction'!$AC$2:$AC$58,MATCH(H97+1,'Data extraction'!$AA$2:$AA$58,0)),"not found"),"")</f>
        <v/>
      </c>
      <c r="O97" s="175" t="str">
        <f>IF(N97="","",IFERROR(INDEX('Data extraction'!$L$2:$L$58,MATCH(N97,'Data extraction'!$AC$2:$AC$58,0)),""))</f>
        <v/>
      </c>
      <c r="P97" s="176" t="str">
        <f t="shared" si="7"/>
        <v>Excluded at full text</v>
      </c>
      <c r="Q97" s="175" t="str">
        <f t="shared" si="8"/>
        <v>Analysis &amp; synthesis eligibility</v>
      </c>
      <c r="R97" s="174" t="str">
        <f>IF(P97&lt;&gt;"INCLUDED","",'Full-text screening-extraction'!M50&amp;" ("&amp;'Full-text screening-extraction'!K50&amp;"); outcome: "&amp;'Full-text screening-extraction'!P50&amp;"; multivariable: "&amp;LEFT('Full-text screening-extraction'!T50,120)&amp;" | adjusted for: "&amp;LEFT('Full-text screening-extraction'!U50,100))</f>
        <v/>
      </c>
    </row>
    <row r="98" spans="1:18" x14ac:dyDescent="0.3">
      <c r="A98" s="174">
        <f>'Abstract review'!C98</f>
        <v>94</v>
      </c>
      <c r="B98" s="174" t="str">
        <f>IFERROR(LEFT('Abstract review'!D98,FIND(";",'Abstract review'!D98)-1),'Abstract review'!D98)</f>
        <v>Y. Wu</v>
      </c>
      <c r="C98" s="180" t="str">
        <f>'Abstract review'!E98&amp;""</f>
        <v>2025</v>
      </c>
      <c r="D98" s="174" t="str">
        <f>'Abstract review'!F98</f>
        <v>A Novel 14-Gene Panel Associated With Efferocytosis for Predicting Pancreatic Cancer Prognosis Through Bulk and Single-Cell Databases</v>
      </c>
      <c r="E98" s="174" t="str">
        <f>IF('Abstract review'!G98="","",'Abstract review'!G98)</f>
        <v>10.31083/fbl40818</v>
      </c>
      <c r="F98" s="174" t="str">
        <f>IF('Abstract review'!I98="I","Include → full text",IF('Abstract review'!I98="E","Exclude",IF('Abstract review'!I98="DUP","Duplicate — removed",'Abstract review'!I98)))</f>
        <v>Include → full text</v>
      </c>
      <c r="G98" s="174" t="str">
        <f>IF('Abstract review'!I98="E",'Abstract review'!J98,"")</f>
        <v/>
      </c>
      <c r="H98" s="174">
        <f>'Full-text screening-extraction'!A51</f>
        <v>50</v>
      </c>
      <c r="I98" s="174" t="str">
        <f>IF('Full-text screening-extraction'!AB51="","",'Full-text screening-extraction'!AB51)</f>
        <v>unclear</v>
      </c>
      <c r="J98" s="174" t="str">
        <f>IF('Full-text screening-extraction'!AC51="","",'Full-text screening-extraction'!AC51)</f>
        <v>unclear</v>
      </c>
      <c r="K98" s="174" t="str">
        <f>IF('Full-text screening-extraction'!AG51="","",'Full-text screening-extraction'!AG51)</f>
        <v/>
      </c>
      <c r="L98" s="175" t="str">
        <f t="shared" si="5"/>
        <v>Exclude</v>
      </c>
      <c r="M98" s="175" t="str">
        <f t="shared" si="6"/>
        <v>Unclear whether an adjusted model was fitted</v>
      </c>
      <c r="N98" s="175" t="str">
        <f>IF(L98="Include",IFERROR(INDEX('Data extraction'!$AC$2:$AC$58,MATCH(H98+1,'Data extraction'!$AA$2:$AA$58,0)),"not found"),"")</f>
        <v/>
      </c>
      <c r="O98" s="175" t="str">
        <f>IF(N98="","",IFERROR(INDEX('Data extraction'!$L$2:$L$58,MATCH(N98,'Data extraction'!$AC$2:$AC$58,0)),""))</f>
        <v/>
      </c>
      <c r="P98" s="176" t="str">
        <f t="shared" si="7"/>
        <v>Excluded at full text</v>
      </c>
      <c r="Q98" s="175" t="str">
        <f t="shared" si="8"/>
        <v>Analysis &amp; synthesis eligibility</v>
      </c>
      <c r="R98" s="174" t="str">
        <f>IF(P98&lt;&gt;"INCLUDED","",'Full-text screening-extraction'!M51&amp;" ("&amp;'Full-text screening-extraction'!K51&amp;"); outcome: "&amp;'Full-text screening-extraction'!P51&amp;"; multivariable: "&amp;LEFT('Full-text screening-extraction'!T51,120)&amp;" | adjusted for: "&amp;LEFT('Full-text screening-extraction'!U51,100))</f>
        <v/>
      </c>
    </row>
    <row r="99" spans="1:18" x14ac:dyDescent="0.3">
      <c r="A99" s="174">
        <f>'Abstract review'!C99</f>
        <v>95</v>
      </c>
      <c r="B99" s="174" t="str">
        <f>IFERROR(LEFT('Abstract review'!D99,FIND(";",'Abstract review'!D99)-1),'Abstract review'!D99)</f>
        <v>Y. Wu</v>
      </c>
      <c r="C99" s="180" t="str">
        <f>'Abstract review'!E99&amp;""</f>
        <v>2025</v>
      </c>
      <c r="D99" s="174" t="str">
        <f>'Abstract review'!F99</f>
        <v>Integrated analysis of scRNA-seq and bulk RNA-seq data identifies BHLHE40 as a key gene in pancreatic cancer progression and gemcitabine resistance</v>
      </c>
      <c r="E99" s="174" t="str">
        <f>IF('Abstract review'!G99="","",'Abstract review'!G99)</f>
        <v>10.1016/j.seminoncol.2025.152338</v>
      </c>
      <c r="F99" s="174" t="str">
        <f>IF('Abstract review'!I99="I","Include → full text",IF('Abstract review'!I99="E","Exclude",IF('Abstract review'!I99="DUP","Duplicate — removed",'Abstract review'!I99)))</f>
        <v>Include → full text</v>
      </c>
      <c r="G99" s="174" t="str">
        <f>IF('Abstract review'!I99="E",'Abstract review'!J99,"")</f>
        <v/>
      </c>
      <c r="H99" s="174">
        <f>'Full-text screening-extraction'!A52</f>
        <v>51</v>
      </c>
      <c r="I99" s="174" t="str">
        <f>IF('Full-text screening-extraction'!AB52="","",'Full-text screening-extraction'!AB52)</f>
        <v>unclear</v>
      </c>
      <c r="J99" s="174" t="str">
        <f>IF('Full-text screening-extraction'!AC52="","",'Full-text screening-extraction'!AC52)</f>
        <v>unclear</v>
      </c>
      <c r="K99" s="174" t="str">
        <f>IF('Full-text screening-extraction'!AG52="","",'Full-text screening-extraction'!AG52)</f>
        <v/>
      </c>
      <c r="L99" s="175" t="str">
        <f t="shared" si="5"/>
        <v>Exclude</v>
      </c>
      <c r="M99" s="175" t="str">
        <f t="shared" si="6"/>
        <v>Unclear whether an adjusted model was fitted</v>
      </c>
      <c r="N99" s="175" t="str">
        <f>IF(L99="Include",IFERROR(INDEX('Data extraction'!$AC$2:$AC$58,MATCH(H99+1,'Data extraction'!$AA$2:$AA$58,0)),"not found"),"")</f>
        <v/>
      </c>
      <c r="O99" s="175" t="str">
        <f>IF(N99="","",IFERROR(INDEX('Data extraction'!$L$2:$L$58,MATCH(N99,'Data extraction'!$AC$2:$AC$58,0)),""))</f>
        <v/>
      </c>
      <c r="P99" s="176" t="str">
        <f t="shared" si="7"/>
        <v>Excluded at full text</v>
      </c>
      <c r="Q99" s="175" t="str">
        <f t="shared" si="8"/>
        <v>Analysis &amp; synthesis eligibility</v>
      </c>
      <c r="R99" s="174" t="str">
        <f>IF(P99&lt;&gt;"INCLUDED","",'Full-text screening-extraction'!M52&amp;" ("&amp;'Full-text screening-extraction'!K52&amp;"); outcome: "&amp;'Full-text screening-extraction'!P52&amp;"; multivariable: "&amp;LEFT('Full-text screening-extraction'!T52,120)&amp;" | adjusted for: "&amp;LEFT('Full-text screening-extraction'!U52,100))</f>
        <v/>
      </c>
    </row>
    <row r="100" spans="1:18" x14ac:dyDescent="0.3">
      <c r="A100" s="174">
        <f>'Abstract review'!C100</f>
        <v>96</v>
      </c>
      <c r="B100" s="174" t="str">
        <f>IFERROR(LEFT('Abstract review'!D100,FIND(";",'Abstract review'!D100)-1),'Abstract review'!D100)</f>
        <v>X. Wu</v>
      </c>
      <c r="C100" s="180" t="str">
        <f>'Abstract review'!E100&amp;""</f>
        <v>2025</v>
      </c>
      <c r="D100" s="174" t="str">
        <f>'Abstract review'!F100</f>
        <v>The Role of the ALDH Family in Predicting Prognosis and Therapy Response in Pancreatic Cancer</v>
      </c>
      <c r="E100" s="174" t="str">
        <f>IF('Abstract review'!G100="","",'Abstract review'!G100)</f>
        <v>10.3390/biomedicines13082018</v>
      </c>
      <c r="F100" s="174" t="str">
        <f>IF('Abstract review'!I100="I","Include → full text",IF('Abstract review'!I100="E","Exclude",IF('Abstract review'!I100="DUP","Duplicate — removed",'Abstract review'!I100)))</f>
        <v>Include → full text</v>
      </c>
      <c r="G100" s="174" t="str">
        <f>IF('Abstract review'!I100="E",'Abstract review'!J100,"")</f>
        <v/>
      </c>
      <c r="H100" s="174">
        <f>'Full-text screening-extraction'!A53</f>
        <v>52</v>
      </c>
      <c r="I100" s="174" t="str">
        <f>IF('Full-text screening-extraction'!AB53="","",'Full-text screening-extraction'!AB53)</f>
        <v>yes</v>
      </c>
      <c r="J100" s="174" t="str">
        <f>IF('Full-text screening-extraction'!AC53="","",'Full-text screening-extraction'!AC53)</f>
        <v>yes</v>
      </c>
      <c r="K100" s="174" t="str">
        <f>IF('Full-text screening-extraction'!AG53="","",'Full-text screening-extraction'!AG53)</f>
        <v/>
      </c>
      <c r="L100" s="175" t="str">
        <f t="shared" si="5"/>
        <v>Include</v>
      </c>
      <c r="M100" s="175" t="str">
        <f t="shared" si="6"/>
        <v/>
      </c>
      <c r="N100" s="175" t="str">
        <f>IF(L100="Include",IFERROR(INDEX('Data extraction'!$AC$2:$AC$58,MATCH(H100+1,'Data extraction'!$AA$2:$AA$58,0)),"not found"),"")</f>
        <v>EV-12</v>
      </c>
      <c r="O100" s="175" t="str">
        <f>IF(N100="","",IFERROR(INDEX('Data extraction'!$L$2:$L$58,MATCH(N100,'Data extraction'!$AC$2:$AC$58,0)),""))</f>
        <v>B+</v>
      </c>
      <c r="P100" s="176" t="str">
        <f t="shared" si="7"/>
        <v>INCLUDED</v>
      </c>
      <c r="Q100" s="175" t="str">
        <f t="shared" si="8"/>
        <v>All PICOS rows + Independent prognostic value</v>
      </c>
      <c r="R100" s="174" t="str">
        <f>IF(P100&lt;&gt;"INCLUDED","",'Full-text screening-extraction'!M53&amp;" ("&amp;'Full-text screening-extraction'!K53&amp;"); outcome: "&amp;'Full-text screening-extraction'!P53&amp;"; multivariable: "&amp;LEFT('Full-text screening-extraction'!T53,120)&amp;" | adjusted for: "&amp;LEFT('Full-text screening-extraction'!U53,100))</f>
        <v xml:space="preserve">ALDH family members; key prognostic genes identified: ALDH1L1, ALDH3A1, ALDH3B1, ALDH5A1 (Transcriptomics with complementary single-cell and protein-level validation); outcome: Overall survival (OS); multivariable: Multivariate Cox regression supported prognostic relevance of ALDH1L1, ALDH3A1, ALDH3B1, ALDH5A1 | adjusted for: Not clearly fully specified in the article text excerpt; multivariable model appears to include the </v>
      </c>
    </row>
    <row r="101" spans="1:18" x14ac:dyDescent="0.3">
      <c r="A101" s="174">
        <f>'Abstract review'!C101</f>
        <v>97</v>
      </c>
      <c r="B101" s="174" t="str">
        <f>IFERROR(LEFT('Abstract review'!D101,FIND(";",'Abstract review'!D101)-1),'Abstract review'!D101)</f>
        <v>L. Wu</v>
      </c>
      <c r="C101" s="180" t="str">
        <f>'Abstract review'!E101&amp;""</f>
        <v>2025</v>
      </c>
      <c r="D101" s="174" t="str">
        <f>'Abstract review'!F101</f>
        <v>Identification of prognostic and therapeutic biomarkers associated with macrophage and lipid metabolism in pancreatic cancer</v>
      </c>
      <c r="E101" s="174" t="str">
        <f>IF('Abstract review'!G101="","",'Abstract review'!G101)</f>
        <v>10.1038/s41598-025-99144-z</v>
      </c>
      <c r="F101" s="174" t="str">
        <f>IF('Abstract review'!I101="I","Include → full text",IF('Abstract review'!I101="E","Exclude",IF('Abstract review'!I101="DUP","Duplicate — removed",'Abstract review'!I101)))</f>
        <v>Exclude</v>
      </c>
      <c r="G101" s="174" t="str">
        <f>IF('Abstract review'!I101="E",'Abstract review'!J101,"")</f>
        <v>Review</v>
      </c>
      <c r="H101" s="174"/>
      <c r="I101" s="174"/>
      <c r="J101" s="174"/>
      <c r="K101" s="174"/>
      <c r="L101" s="175" t="str">
        <f t="shared" si="5"/>
        <v/>
      </c>
      <c r="M101" s="175" t="str">
        <f t="shared" si="6"/>
        <v/>
      </c>
      <c r="N101" s="175" t="str">
        <f>IF(L101="Include",IFERROR(INDEX('Data extraction'!$AC$2:$AC$58,MATCH(H101+1,'Data extraction'!$AA$2:$AA$58,0)),"not found"),"")</f>
        <v/>
      </c>
      <c r="O101" s="175" t="str">
        <f>IF(N101="","",IFERROR(INDEX('Data extraction'!$L$2:$L$58,MATCH(N101,'Data extraction'!$AC$2:$AC$58,0)),""))</f>
        <v/>
      </c>
      <c r="P101" s="176" t="str">
        <f t="shared" si="7"/>
        <v>Excluded at title/abstract</v>
      </c>
      <c r="Q101" s="175" t="str">
        <f t="shared" si="8"/>
        <v>Study design</v>
      </c>
      <c r="R101" s="174"/>
    </row>
    <row r="102" spans="1:18" x14ac:dyDescent="0.3">
      <c r="A102" s="174">
        <f>'Abstract review'!C102</f>
        <v>98</v>
      </c>
      <c r="B102" s="174" t="str">
        <f>IFERROR(LEFT('Abstract review'!D102,FIND(";",'Abstract review'!D102)-1),'Abstract review'!D102)</f>
        <v>H. Wu</v>
      </c>
      <c r="C102" s="180" t="str">
        <f>'Abstract review'!E102&amp;""</f>
        <v>2025</v>
      </c>
      <c r="D102" s="174" t="str">
        <f>'Abstract review'!F102</f>
        <v>Identification of a novel prognostic marker ADGRG6 in pancreatic adenocarcinoma: multi-omics analysis and experimental validation</v>
      </c>
      <c r="E102" s="174" t="str">
        <f>IF('Abstract review'!G102="","",'Abstract review'!G102)</f>
        <v>10.3389/fimmu.2025.1530789</v>
      </c>
      <c r="F102" s="174" t="str">
        <f>IF('Abstract review'!I102="I","Include → full text",IF('Abstract review'!I102="E","Exclude",IF('Abstract review'!I102="DUP","Duplicate — removed",'Abstract review'!I102)))</f>
        <v>Include → full text</v>
      </c>
      <c r="G102" s="174" t="str">
        <f>IF('Abstract review'!I102="E",'Abstract review'!J102,"")</f>
        <v/>
      </c>
      <c r="H102" s="174">
        <f>'Full-text screening-extraction'!A54</f>
        <v>53</v>
      </c>
      <c r="I102" s="174" t="str">
        <f>IF('Full-text screening-extraction'!AB54="","",'Full-text screening-extraction'!AB54)</f>
        <v>unclear</v>
      </c>
      <c r="J102" s="174" t="str">
        <f>IF('Full-text screening-extraction'!AC54="","",'Full-text screening-extraction'!AC54)</f>
        <v>unclear</v>
      </c>
      <c r="K102" s="174" t="str">
        <f>IF('Full-text screening-extraction'!AG54="","",'Full-text screening-extraction'!AG54)</f>
        <v/>
      </c>
      <c r="L102" s="175" t="str">
        <f t="shared" si="5"/>
        <v>Exclude</v>
      </c>
      <c r="M102" s="175" t="str">
        <f t="shared" si="6"/>
        <v>Unclear whether an adjusted model was fitted</v>
      </c>
      <c r="N102" s="175" t="str">
        <f>IF(L102="Include",IFERROR(INDEX('Data extraction'!$AC$2:$AC$58,MATCH(H102+1,'Data extraction'!$AA$2:$AA$58,0)),"not found"),"")</f>
        <v/>
      </c>
      <c r="O102" s="175" t="str">
        <f>IF(N102="","",IFERROR(INDEX('Data extraction'!$L$2:$L$58,MATCH(N102,'Data extraction'!$AC$2:$AC$58,0)),""))</f>
        <v/>
      </c>
      <c r="P102" s="176" t="str">
        <f t="shared" si="7"/>
        <v>Excluded at full text</v>
      </c>
      <c r="Q102" s="175" t="str">
        <f t="shared" si="8"/>
        <v>Analysis &amp; synthesis eligibility</v>
      </c>
      <c r="R102" s="174" t="str">
        <f>IF(P102&lt;&gt;"INCLUDED","",'Full-text screening-extraction'!M54&amp;" ("&amp;'Full-text screening-extraction'!K54&amp;"); outcome: "&amp;'Full-text screening-extraction'!P54&amp;"; multivariable: "&amp;LEFT('Full-text screening-extraction'!T54,120)&amp;" | adjusted for: "&amp;LEFT('Full-text screening-extraction'!U54,100))</f>
        <v/>
      </c>
    </row>
    <row r="103" spans="1:18" x14ac:dyDescent="0.3">
      <c r="A103" s="174">
        <f>'Abstract review'!C103</f>
        <v>99</v>
      </c>
      <c r="B103" s="174" t="str">
        <f>IFERROR(LEFT('Abstract review'!D103,FIND(";",'Abstract review'!D103)-1),'Abstract review'!D103)</f>
        <v>Fang Wu</v>
      </c>
      <c r="C103" s="180" t="str">
        <f>'Abstract review'!E103&amp;""</f>
        <v>2025</v>
      </c>
      <c r="D103" s="174" t="str">
        <f>'Abstract review'!F103</f>
        <v>The Regulatory Role of Brown Adipocyte - Related Gene CALU in the Progression, Immune Microenvironment and Treatment Response of Pancreatic Cancer</v>
      </c>
      <c r="E103" s="174" t="str">
        <f>IF('Abstract review'!G103="","",'Abstract review'!G103)</f>
        <v>10.21203/rs.3.rs-6709366/v1</v>
      </c>
      <c r="F103" s="174" t="str">
        <f>IF('Abstract review'!I103="I","Include → full text",IF('Abstract review'!I103="E","Exclude",IF('Abstract review'!I103="DUP","Duplicate — removed",'Abstract review'!I103)))</f>
        <v>Duplicate — removed</v>
      </c>
      <c r="G103" s="174" t="str">
        <f>IF('Abstract review'!I103="E",'Abstract review'!J103,"")</f>
        <v/>
      </c>
      <c r="H103" s="174"/>
      <c r="I103" s="174"/>
      <c r="J103" s="174"/>
      <c r="K103" s="174"/>
      <c r="L103" s="175" t="str">
        <f t="shared" si="5"/>
        <v/>
      </c>
      <c r="M103" s="175" t="str">
        <f t="shared" si="6"/>
        <v/>
      </c>
      <c r="N103" s="175" t="str">
        <f>IF(L103="Include",IFERROR(INDEX('Data extraction'!$AC$2:$AC$58,MATCH(H103+1,'Data extraction'!$AA$2:$AA$58,0)),"not found"),"")</f>
        <v/>
      </c>
      <c r="O103" s="175" t="str">
        <f>IF(N103="","",IFERROR(INDEX('Data extraction'!$L$2:$L$58,MATCH(N103,'Data extraction'!$AC$2:$AC$58,0)),""))</f>
        <v/>
      </c>
      <c r="P103" s="176" t="str">
        <f t="shared" si="7"/>
        <v>Duplicate removed</v>
      </c>
      <c r="Q103" s="175" t="str">
        <f t="shared" si="8"/>
        <v>Duplicate record</v>
      </c>
      <c r="R103" s="174"/>
    </row>
    <row r="104" spans="1:18" x14ac:dyDescent="0.3">
      <c r="A104" s="174">
        <f>'Abstract review'!C104</f>
        <v>100</v>
      </c>
      <c r="B104" s="174" t="str">
        <f>IFERROR(LEFT('Abstract review'!D104,FIND(";",'Abstract review'!D104)-1),'Abstract review'!D104)</f>
        <v>M. A. Wood-Trageser</v>
      </c>
      <c r="C104" s="180" t="str">
        <f>'Abstract review'!E104&amp;""</f>
        <v>2025</v>
      </c>
      <c r="D104" s="174" t="str">
        <f>'Abstract review'!F104</f>
        <v>Recurrent BEND2 Fusion Genes Identified by Whole Transcriptome Sequencing of Nonfunctional Pancreatic Neuroendocrine Tumors Correlate With Poor Patient Prognosis</v>
      </c>
      <c r="E104" s="174" t="str">
        <f>IF('Abstract review'!G104="","",'Abstract review'!G104)</f>
        <v>10.1016/j.modpat.2025.100863</v>
      </c>
      <c r="F104" s="174" t="str">
        <f>IF('Abstract review'!I104="I","Include → full text",IF('Abstract review'!I104="E","Exclude",IF('Abstract review'!I104="DUP","Duplicate — removed",'Abstract review'!I104)))</f>
        <v>Exclude</v>
      </c>
      <c r="G104" s="174" t="str">
        <f>IF('Abstract review'!I104="E",'Abstract review'!J104,"")</f>
        <v>no pdac</v>
      </c>
      <c r="H104" s="174"/>
      <c r="I104" s="174"/>
      <c r="J104" s="174"/>
      <c r="K104" s="174"/>
      <c r="L104" s="175" t="str">
        <f t="shared" si="5"/>
        <v/>
      </c>
      <c r="M104" s="175" t="str">
        <f t="shared" si="6"/>
        <v/>
      </c>
      <c r="N104" s="175" t="str">
        <f>IF(L104="Include",IFERROR(INDEX('Data extraction'!$AC$2:$AC$58,MATCH(H104+1,'Data extraction'!$AA$2:$AA$58,0)),"not found"),"")</f>
        <v/>
      </c>
      <c r="O104" s="175" t="str">
        <f>IF(N104="","",IFERROR(INDEX('Data extraction'!$L$2:$L$58,MATCH(N104,'Data extraction'!$AC$2:$AC$58,0)),""))</f>
        <v/>
      </c>
      <c r="P104" s="176" t="str">
        <f t="shared" si="7"/>
        <v>Excluded at title/abstract</v>
      </c>
      <c r="Q104" s="175" t="str">
        <f t="shared" si="8"/>
        <v>Population</v>
      </c>
      <c r="R104" s="174"/>
    </row>
    <row r="105" spans="1:18" x14ac:dyDescent="0.3">
      <c r="A105" s="174">
        <f>'Abstract review'!C105</f>
        <v>101</v>
      </c>
      <c r="B105" s="174" t="str">
        <f>IFERROR(LEFT('Abstract review'!D105,FIND(";",'Abstract review'!D105)-1),'Abstract review'!D105)</f>
        <v>F. Wei</v>
      </c>
      <c r="C105" s="180" t="str">
        <f>'Abstract review'!E105&amp;""</f>
        <v>2025</v>
      </c>
      <c r="D105" s="174" t="str">
        <f>'Abstract review'!F105</f>
        <v>Unveiling FAM111B: A Pan-Cancer Biomarker for DNA Repair and Immune Infiltration</v>
      </c>
      <c r="E105" s="174" t="str">
        <f>IF('Abstract review'!G105="","",'Abstract review'!G105)</f>
        <v>10.3390/ijms26073151</v>
      </c>
      <c r="F105" s="174" t="str">
        <f>IF('Abstract review'!I105="I","Include → full text",IF('Abstract review'!I105="E","Exclude",IF('Abstract review'!I105="DUP","Duplicate — removed",'Abstract review'!I105)))</f>
        <v>Exclude</v>
      </c>
      <c r="G105" s="174" t="str">
        <f>IF('Abstract review'!I105="E",'Abstract review'!J105,"")</f>
        <v>no pdac</v>
      </c>
      <c r="H105" s="174"/>
      <c r="I105" s="174"/>
      <c r="J105" s="174"/>
      <c r="K105" s="174"/>
      <c r="L105" s="175" t="str">
        <f t="shared" si="5"/>
        <v/>
      </c>
      <c r="M105" s="175" t="str">
        <f t="shared" si="6"/>
        <v/>
      </c>
      <c r="N105" s="175" t="str">
        <f>IF(L105="Include",IFERROR(INDEX('Data extraction'!$AC$2:$AC$58,MATCH(H105+1,'Data extraction'!$AA$2:$AA$58,0)),"not found"),"")</f>
        <v/>
      </c>
      <c r="O105" s="175" t="str">
        <f>IF(N105="","",IFERROR(INDEX('Data extraction'!$L$2:$L$58,MATCH(N105,'Data extraction'!$AC$2:$AC$58,0)),""))</f>
        <v/>
      </c>
      <c r="P105" s="176" t="str">
        <f t="shared" si="7"/>
        <v>Excluded at title/abstract</v>
      </c>
      <c r="Q105" s="175" t="str">
        <f t="shared" si="8"/>
        <v>Population</v>
      </c>
      <c r="R105" s="174"/>
    </row>
    <row r="106" spans="1:18" x14ac:dyDescent="0.3">
      <c r="A106" s="174">
        <f>'Abstract review'!C106</f>
        <v>102</v>
      </c>
      <c r="B106" s="174" t="str">
        <f>IFERROR(LEFT('Abstract review'!D106,FIND(";",'Abstract review'!D106)-1),'Abstract review'!D106)</f>
        <v>Makoto Watanabe</v>
      </c>
      <c r="C106" s="180" t="str">
        <f>'Abstract review'!E106&amp;""</f>
        <v>2025</v>
      </c>
      <c r="D106" s="174" t="str">
        <f>'Abstract review'!F106</f>
        <v>Elevated plasma levels of WAP four-disulfide core domain 2 as a potential prognostic biomarker for various cancers</v>
      </c>
      <c r="E106" s="174" t="str">
        <f>IF('Abstract review'!G106="","",'Abstract review'!G106)</f>
        <v>10.3389/fonc.2025.1614102</v>
      </c>
      <c r="F106" s="174" t="str">
        <f>IF('Abstract review'!I106="I","Include → full text",IF('Abstract review'!I106="E","Exclude",IF('Abstract review'!I106="DUP","Duplicate — removed",'Abstract review'!I106)))</f>
        <v>Exclude</v>
      </c>
      <c r="G106" s="174" t="str">
        <f>IF('Abstract review'!I106="E",'Abstract review'!J106,"")</f>
        <v>no pdac</v>
      </c>
      <c r="H106" s="174"/>
      <c r="I106" s="174"/>
      <c r="J106" s="174"/>
      <c r="K106" s="174"/>
      <c r="L106" s="175" t="str">
        <f t="shared" si="5"/>
        <v/>
      </c>
      <c r="M106" s="175" t="str">
        <f t="shared" si="6"/>
        <v/>
      </c>
      <c r="N106" s="175" t="str">
        <f>IF(L106="Include",IFERROR(INDEX('Data extraction'!$AC$2:$AC$58,MATCH(H106+1,'Data extraction'!$AA$2:$AA$58,0)),"not found"),"")</f>
        <v/>
      </c>
      <c r="O106" s="175" t="str">
        <f>IF(N106="","",IFERROR(INDEX('Data extraction'!$L$2:$L$58,MATCH(N106,'Data extraction'!$AC$2:$AC$58,0)),""))</f>
        <v/>
      </c>
      <c r="P106" s="176" t="str">
        <f t="shared" si="7"/>
        <v>Excluded at title/abstract</v>
      </c>
      <c r="Q106" s="175" t="str">
        <f t="shared" si="8"/>
        <v>Population</v>
      </c>
      <c r="R106" s="174"/>
    </row>
    <row r="107" spans="1:18" x14ac:dyDescent="0.3">
      <c r="A107" s="174">
        <f>'Abstract review'!C107</f>
        <v>103</v>
      </c>
      <c r="B107" s="174" t="str">
        <f>IFERROR(LEFT('Abstract review'!D107,FIND(";",'Abstract review'!D107)-1),'Abstract review'!D107)</f>
        <v>Xuebo Wang</v>
      </c>
      <c r="C107" s="180" t="str">
        <f>'Abstract review'!E107&amp;""</f>
        <v>2025</v>
      </c>
      <c r="D107" s="174" t="str">
        <f>'Abstract review'!F107</f>
        <v>Integrative Analysis of eQTL Genes Reveals Key Biomarkers and Mechanisms for Early Diagnosis of Pancreatic Ductal Adenocarcinoma</v>
      </c>
      <c r="E107" s="174" t="str">
        <f>IF('Abstract review'!G107="","",'Abstract review'!G107)</f>
        <v>10.1177/11769351251400465</v>
      </c>
      <c r="F107" s="174" t="str">
        <f>IF('Abstract review'!I107="I","Include → full text",IF('Abstract review'!I107="E","Exclude",IF('Abstract review'!I107="DUP","Duplicate — removed",'Abstract review'!I107)))</f>
        <v>Exclude</v>
      </c>
      <c r="G107" s="174" t="str">
        <f>IF('Abstract review'!I107="E",'Abstract review'!J107,"")</f>
        <v>Diagnostic value</v>
      </c>
      <c r="H107" s="174"/>
      <c r="I107" s="174"/>
      <c r="J107" s="174"/>
      <c r="K107" s="174"/>
      <c r="L107" s="175" t="str">
        <f t="shared" si="5"/>
        <v/>
      </c>
      <c r="M107" s="175" t="str">
        <f t="shared" si="6"/>
        <v/>
      </c>
      <c r="N107" s="175" t="str">
        <f>IF(L107="Include",IFERROR(INDEX('Data extraction'!$AC$2:$AC$58,MATCH(H107+1,'Data extraction'!$AA$2:$AA$58,0)),"not found"),"")</f>
        <v/>
      </c>
      <c r="O107" s="175" t="str">
        <f>IF(N107="","",IFERROR(INDEX('Data extraction'!$L$2:$L$58,MATCH(N107,'Data extraction'!$AC$2:$AC$58,0)),""))</f>
        <v/>
      </c>
      <c r="P107" s="176" t="str">
        <f t="shared" si="7"/>
        <v>Excluded at title/abstract</v>
      </c>
      <c r="Q107" s="175" t="str">
        <f t="shared" si="8"/>
        <v>Outcomes</v>
      </c>
      <c r="R107" s="174"/>
    </row>
    <row r="108" spans="1:18" x14ac:dyDescent="0.3">
      <c r="A108" s="174">
        <f>'Abstract review'!C108</f>
        <v>104</v>
      </c>
      <c r="B108" s="174" t="str">
        <f>IFERROR(LEFT('Abstract review'!D108,FIND(";",'Abstract review'!D108)-1),'Abstract review'!D108)</f>
        <v>X. Wang</v>
      </c>
      <c r="C108" s="180" t="str">
        <f>'Abstract review'!E108&amp;""</f>
        <v>2025</v>
      </c>
      <c r="D108" s="174" t="str">
        <f>'Abstract review'!F108</f>
        <v>A autophagy related gene signature to predict the prognosis of pancreatic carcinoma and tumor immune microenvironment evaluation</v>
      </c>
      <c r="E108" s="174" t="str">
        <f>IF('Abstract review'!G108="","",'Abstract review'!G108)</f>
        <v>10.1038/s41598-025-26358-6</v>
      </c>
      <c r="F108" s="174" t="str">
        <f>IF('Abstract review'!I108="I","Include → full text",IF('Abstract review'!I108="E","Exclude",IF('Abstract review'!I108="DUP","Duplicate — removed",'Abstract review'!I108)))</f>
        <v>Include → full text</v>
      </c>
      <c r="G108" s="174" t="str">
        <f>IF('Abstract review'!I108="E",'Abstract review'!J108,"")</f>
        <v/>
      </c>
      <c r="H108" s="174">
        <f>'Full-text screening-extraction'!A55</f>
        <v>54</v>
      </c>
      <c r="I108" s="174" t="str">
        <f>IF('Full-text screening-extraction'!AB55="","",'Full-text screening-extraction'!AB55)</f>
        <v>yes</v>
      </c>
      <c r="J108" s="174" t="str">
        <f>IF('Full-text screening-extraction'!AC55="","",'Full-text screening-extraction'!AC55)</f>
        <v>yes</v>
      </c>
      <c r="K108" s="174" t="str">
        <f>IF('Full-text screening-extraction'!AG55="","",'Full-text screening-extraction'!AG55)</f>
        <v/>
      </c>
      <c r="L108" s="175" t="str">
        <f t="shared" si="5"/>
        <v>Include</v>
      </c>
      <c r="M108" s="175" t="str">
        <f t="shared" si="6"/>
        <v/>
      </c>
      <c r="N108" s="175" t="str">
        <f>IF(L108="Include",IFERROR(INDEX('Data extraction'!$AC$2:$AC$58,MATCH(H108+1,'Data extraction'!$AA$2:$AA$58,0)),"not found"),"")</f>
        <v>EV-64</v>
      </c>
      <c r="O108" s="175" t="str">
        <f>IF(N108="","",IFERROR(INDEX('Data extraction'!$L$2:$L$58,MATCH(N108,'Data extraction'!$AC$2:$AC$58,0)),""))</f>
        <v>A-</v>
      </c>
      <c r="P108" s="176" t="str">
        <f t="shared" si="7"/>
        <v>INCLUDED</v>
      </c>
      <c r="Q108" s="175" t="str">
        <f t="shared" si="8"/>
        <v>All PICOS rows + Independent prognostic value</v>
      </c>
      <c r="R108" s="174" t="str">
        <f>IF(P108&lt;&gt;"INCLUDED","",'Full-text screening-extraction'!M55&amp;" ("&amp;'Full-text screening-extraction'!K55&amp;"); outcome: "&amp;'Full-text screening-extraction'!P55&amp;"; multivariable: "&amp;LEFT('Full-text screening-extraction'!T55,120)&amp;" | adjusted for: "&amp;LEFT('Full-text screening-extraction'!U55,100))</f>
        <v>13-gene autophagy-related signature (EIF4EBP1, HDAC6, GABARAP, CASP4, ATG16L2, BCL2L1, BAG3, ATG4B, TNFSF10, PTK6, ITGA3, BIRC5, BAK1) (Bulk transcriptomics with ancillary methylation/CNV/mutation analyses); outcome: OS; multivariable: Risk score independent for OS: HR 4.237 (95% CI 2.836–6.331), p&lt;0.001 | adjusted for: Clinicopathological variables included; exact full list not fully specified</v>
      </c>
    </row>
    <row r="109" spans="1:18" x14ac:dyDescent="0.3">
      <c r="A109" s="174">
        <f>'Abstract review'!C109</f>
        <v>105</v>
      </c>
      <c r="B109" s="174" t="str">
        <f>IFERROR(LEFT('Abstract review'!D109,FIND(";",'Abstract review'!D109)-1),'Abstract review'!D109)</f>
        <v>Xiangjun Wang</v>
      </c>
      <c r="C109" s="180" t="str">
        <f>'Abstract review'!E109&amp;""</f>
        <v>2025</v>
      </c>
      <c r="D109" s="174" t="str">
        <f>'Abstract review'!F109</f>
        <v>Efferocytosis-associated genes serve as prognostic biomarkers for pancreatic ductal adenocarcinoma and identify P2RY6 as a therapeutic target</v>
      </c>
      <c r="E109" s="174" t="str">
        <f>IF('Abstract review'!G109="","",'Abstract review'!G109)</f>
        <v>10.3389/fimmu.2025.1708441</v>
      </c>
      <c r="F109" s="174" t="str">
        <f>IF('Abstract review'!I109="I","Include → full text",IF('Abstract review'!I109="E","Exclude",IF('Abstract review'!I109="DUP","Duplicate — removed",'Abstract review'!I109)))</f>
        <v>Include → full text</v>
      </c>
      <c r="G109" s="174" t="str">
        <f>IF('Abstract review'!I109="E",'Abstract review'!J109,"")</f>
        <v/>
      </c>
      <c r="H109" s="174">
        <f>'Full-text screening-extraction'!A56</f>
        <v>55</v>
      </c>
      <c r="I109" s="174" t="str">
        <f>IF('Full-text screening-extraction'!AB56="","",'Full-text screening-extraction'!AB56)</f>
        <v>yes</v>
      </c>
      <c r="J109" s="174" t="str">
        <f>IF('Full-text screening-extraction'!AC56="","",'Full-text screening-extraction'!AC56)</f>
        <v>yes</v>
      </c>
      <c r="K109" s="174" t="str">
        <f>IF('Full-text screening-extraction'!AG56="","",'Full-text screening-extraction'!AG56)</f>
        <v/>
      </c>
      <c r="L109" s="175" t="str">
        <f t="shared" si="5"/>
        <v>Include</v>
      </c>
      <c r="M109" s="175" t="str">
        <f t="shared" si="6"/>
        <v/>
      </c>
      <c r="N109" s="175" t="str">
        <f>IF(L109="Include",IFERROR(INDEX('Data extraction'!$AC$2:$AC$58,MATCH(H109+1,'Data extraction'!$AA$2:$AA$58,0)),"not found"),"")</f>
        <v>EV-13</v>
      </c>
      <c r="O109" s="175" t="str">
        <f>IF(N109="","",IFERROR(INDEX('Data extraction'!$L$2:$L$58,MATCH(N109,'Data extraction'!$AC$2:$AC$58,0)),""))</f>
        <v>A</v>
      </c>
      <c r="P109" s="176" t="str">
        <f t="shared" si="7"/>
        <v>INCLUDED</v>
      </c>
      <c r="Q109" s="175" t="str">
        <f t="shared" si="8"/>
        <v>All PICOS rows + Independent prognostic value</v>
      </c>
      <c r="R109" s="174" t="str">
        <f>IF(P109&lt;&gt;"INCLUDED","",'Full-text screening-extraction'!M56&amp;" ("&amp;'Full-text screening-extraction'!K56&amp;"); outcome: "&amp;'Full-text screening-extraction'!P56&amp;"; multivariable: "&amp;LEFT('Full-text screening-extraction'!T56,120)&amp;" | adjusted for: "&amp;LEFT('Full-text screening-extraction'!U56,100))</f>
        <v>EFFscore (ADAM9, P2RY6, CD36); P2RY6 (Bulk RNA-seq; scRNA-seq; RNA-seq; protein validation); outcome: Overall Survival (OS); multivariable: EFFscore and age independent prognostic factors; P2RY6 multivariable independence not clearly shown | adjusted for: Age; sex; grade; stage included in modeling/nomogram</v>
      </c>
    </row>
    <row r="110" spans="1:18" x14ac:dyDescent="0.3">
      <c r="A110" s="174">
        <f>'Abstract review'!C110</f>
        <v>106</v>
      </c>
      <c r="B110" s="174" t="str">
        <f>IFERROR(LEFT('Abstract review'!D110,FIND(";",'Abstract review'!D110)-1),'Abstract review'!D110)</f>
        <v>W. Wang</v>
      </c>
      <c r="C110" s="180" t="str">
        <f>'Abstract review'!E110&amp;""</f>
        <v>2025</v>
      </c>
      <c r="D110" s="174" t="str">
        <f>'Abstract review'!F110</f>
        <v>Identification of a fibroblast-derived gene signature reveals prognostic and therapeutic insights in pancreatic cancer</v>
      </c>
      <c r="E110" s="174" t="str">
        <f>IF('Abstract review'!G110="","",'Abstract review'!G110)</f>
        <v>10.1007/s10238-025-01801-0</v>
      </c>
      <c r="F110" s="174" t="str">
        <f>IF('Abstract review'!I110="I","Include → full text",IF('Abstract review'!I110="E","Exclude",IF('Abstract review'!I110="DUP","Duplicate — removed",'Abstract review'!I110)))</f>
        <v>Include → full text</v>
      </c>
      <c r="G110" s="174" t="str">
        <f>IF('Abstract review'!I110="E",'Abstract review'!J110,"")</f>
        <v/>
      </c>
      <c r="H110" s="174">
        <f>'Full-text screening-extraction'!A57</f>
        <v>56</v>
      </c>
      <c r="I110" s="174" t="str">
        <f>IF('Full-text screening-extraction'!AB57="","",'Full-text screening-extraction'!AB57)</f>
        <v>yes</v>
      </c>
      <c r="J110" s="174" t="str">
        <f>IF('Full-text screening-extraction'!AC57="","",'Full-text screening-extraction'!AC57)</f>
        <v>yes</v>
      </c>
      <c r="K110" s="174" t="str">
        <f>IF('Full-text screening-extraction'!AG57="","",'Full-text screening-extraction'!AG57)</f>
        <v/>
      </c>
      <c r="L110" s="175" t="str">
        <f t="shared" si="5"/>
        <v>Include</v>
      </c>
      <c r="M110" s="175" t="str">
        <f t="shared" si="6"/>
        <v/>
      </c>
      <c r="N110" s="175" t="str">
        <f>IF(L110="Include",IFERROR(INDEX('Data extraction'!$AC$2:$AC$58,MATCH(H110+1,'Data extraction'!$AA$2:$AA$58,0)),"not found"),"")</f>
        <v>EV-65</v>
      </c>
      <c r="O110" s="175" t="str">
        <f>IF(N110="","",IFERROR(INDEX('Data extraction'!$L$2:$L$58,MATCH(N110,'Data extraction'!$AC$2:$AC$58,0)),""))</f>
        <v>A</v>
      </c>
      <c r="P110" s="176" t="str">
        <f t="shared" si="7"/>
        <v>INCLUDED</v>
      </c>
      <c r="Q110" s="175" t="str">
        <f t="shared" si="8"/>
        <v>All PICOS rows + Independent prognostic value</v>
      </c>
      <c r="R110" s="174" t="str">
        <f>IF(P110&lt;&gt;"INCLUDED","",'Full-text screening-extraction'!M57&amp;" ("&amp;'Full-text screening-extraction'!K57&amp;"); outcome: "&amp;'Full-text screening-extraction'!P57&amp;"; multivariable: "&amp;LEFT('Full-text screening-extraction'!T57,120)&amp;" | adjusted for: "&amp;LEFT('Full-text screening-extraction'!U57,100))</f>
        <v>Fibroblast-related 14-gene prognostic signature (risk score model) (Bulk RNA-seq; scRNA-seq); outcome: Overall Survival (OS); multivariable: Risk score confirmed as independent prognostic factor | adjusted for: Age; gender; tumor grade; stage</v>
      </c>
    </row>
    <row r="111" spans="1:18" x14ac:dyDescent="0.3">
      <c r="A111" s="174">
        <f>'Abstract review'!C111</f>
        <v>107</v>
      </c>
      <c r="B111" s="174" t="str">
        <f>IFERROR(LEFT('Abstract review'!D111,FIND(";",'Abstract review'!D111)-1),'Abstract review'!D111)</f>
        <v>S. Wang</v>
      </c>
      <c r="C111" s="180" t="str">
        <f>'Abstract review'!E111&amp;""</f>
        <v>2025</v>
      </c>
      <c r="D111" s="174" t="str">
        <f>'Abstract review'!F111</f>
        <v>Exploring the causal relationship between hemoglobin and pancreatic cancer and its potential mechanisms through bioinformatics and Mendelian randomization</v>
      </c>
      <c r="E111" s="174" t="str">
        <f>IF('Abstract review'!G111="","",'Abstract review'!G111)</f>
        <v>10.1007/s12672-025-03352-y</v>
      </c>
      <c r="F111" s="174" t="str">
        <f>IF('Abstract review'!I111="I","Include → full text",IF('Abstract review'!I111="E","Exclude",IF('Abstract review'!I111="DUP","Duplicate — removed",'Abstract review'!I111)))</f>
        <v>Include → full text</v>
      </c>
      <c r="G111" s="174" t="str">
        <f>IF('Abstract review'!I111="E",'Abstract review'!J111,"")</f>
        <v/>
      </c>
      <c r="H111" s="174">
        <f>'Full-text screening-extraction'!A58</f>
        <v>57</v>
      </c>
      <c r="I111" s="174" t="str">
        <f>IF('Full-text screening-extraction'!AB58="","",'Full-text screening-extraction'!AB58)</f>
        <v>yes</v>
      </c>
      <c r="J111" s="174" t="str">
        <f>IF('Full-text screening-extraction'!AC58="","",'Full-text screening-extraction'!AC58)</f>
        <v>yes</v>
      </c>
      <c r="K111" s="174" t="str">
        <f>IF('Full-text screening-extraction'!AG58="","",'Full-text screening-extraction'!AG58)</f>
        <v>Excluded — primary question not prognostic-biomarker: study addresses haemoglobin and Mendelian randomisation; the transcriptomic HGB-related signature is secondary and adjustment for clinicopathological factors is not clearly reported</v>
      </c>
      <c r="L111" s="175" t="str">
        <f t="shared" si="5"/>
        <v>Exclude</v>
      </c>
      <c r="M111" s="175" t="str">
        <f t="shared" si="6"/>
        <v>Primary question not prognostic; adjustment unclear</v>
      </c>
      <c r="N111" s="175" t="str">
        <f>IF(L111="Include",IFERROR(INDEX('Data extraction'!$AC$2:$AC$58,MATCH(H111+1,'Data extraction'!$AA$2:$AA$58,0)),"not found"),"")</f>
        <v/>
      </c>
      <c r="O111" s="175" t="str">
        <f>IF(N111="","",IFERROR(INDEX('Data extraction'!$L$2:$L$58,MATCH(N111,'Data extraction'!$AC$2:$AC$58,0)),""))</f>
        <v/>
      </c>
      <c r="P111" s="176" t="str">
        <f t="shared" si="7"/>
        <v>Excluded at full text</v>
      </c>
      <c r="Q111" s="175" t="str">
        <f t="shared" si="8"/>
        <v>Independent prognostic value</v>
      </c>
      <c r="R111" s="174" t="str">
        <f>IF(P111&lt;&gt;"INCLUDED","",'Full-text screening-extraction'!M58&amp;" ("&amp;'Full-text screening-extraction'!K58&amp;"); outcome: "&amp;'Full-text screening-extraction'!P58&amp;"; multivariable: "&amp;LEFT('Full-text screening-extraction'!T58,120)&amp;" | adjusted for: "&amp;LEFT('Full-text screening-extraction'!U58,100))</f>
        <v/>
      </c>
    </row>
    <row r="112" spans="1:18" x14ac:dyDescent="0.3">
      <c r="A112" s="174">
        <f>'Abstract review'!C112</f>
        <v>108</v>
      </c>
      <c r="B112" s="174" t="str">
        <f>IFERROR(LEFT('Abstract review'!D112,FIND(";",'Abstract review'!D112)-1),'Abstract review'!D112)</f>
        <v>R. Wang</v>
      </c>
      <c r="C112" s="180" t="str">
        <f>'Abstract review'!E112&amp;""</f>
        <v>2025</v>
      </c>
      <c r="D112" s="174" t="str">
        <f>'Abstract review'!F112</f>
        <v>Integrated multiomics analysis identifies PHLDA1+ fibroblasts as prognostic biomarkers and mediators of biological functions in pancreatic cancer</v>
      </c>
      <c r="E112" s="174" t="str">
        <f>IF('Abstract review'!G112="","",'Abstract review'!G112)</f>
        <v>10.3389/fimmu.2025.1592416</v>
      </c>
      <c r="F112" s="174" t="str">
        <f>IF('Abstract review'!I112="I","Include → full text",IF('Abstract review'!I112="E","Exclude",IF('Abstract review'!I112="DUP","Duplicate — removed",'Abstract review'!I112)))</f>
        <v>Include → full text</v>
      </c>
      <c r="G112" s="174" t="str">
        <f>IF('Abstract review'!I112="E",'Abstract review'!J112,"")</f>
        <v/>
      </c>
      <c r="H112" s="174">
        <f>'Full-text screening-extraction'!A59</f>
        <v>58</v>
      </c>
      <c r="I112" s="174" t="str">
        <f>IF('Full-text screening-extraction'!AB59="","",'Full-text screening-extraction'!AB59)</f>
        <v>yes</v>
      </c>
      <c r="J112" s="174" t="str">
        <f>IF('Full-text screening-extraction'!AC59="","",'Full-text screening-extraction'!AC59)</f>
        <v>yes</v>
      </c>
      <c r="K112" s="174" t="str">
        <f>IF('Full-text screening-extraction'!AG59="","",'Full-text screening-extraction'!AG59)</f>
        <v/>
      </c>
      <c r="L112" s="175" t="str">
        <f t="shared" si="5"/>
        <v>Include</v>
      </c>
      <c r="M112" s="175" t="str">
        <f t="shared" si="6"/>
        <v/>
      </c>
      <c r="N112" s="175" t="str">
        <f>IF(L112="Include",IFERROR(INDEX('Data extraction'!$AC$2:$AC$58,MATCH(H112+1,'Data extraction'!$AA$2:$AA$58,0)),"not found"),"")</f>
        <v>EV-14</v>
      </c>
      <c r="O112" s="175" t="str">
        <f>IF(N112="","",IFERROR(INDEX('Data extraction'!$L$2:$L$58,MATCH(N112,'Data extraction'!$AC$2:$AC$58,0)),""))</f>
        <v>A</v>
      </c>
      <c r="P112" s="176" t="str">
        <f t="shared" si="7"/>
        <v>INCLUDED</v>
      </c>
      <c r="Q112" s="175" t="str">
        <f t="shared" si="8"/>
        <v>All PICOS rows + Independent prognostic value</v>
      </c>
      <c r="R112" s="174" t="str">
        <f>IF(P112&lt;&gt;"INCLUDED","",'Full-text screening-extraction'!M59&amp;" ("&amp;'Full-text screening-extraction'!K59&amp;"); outcome: "&amp;'Full-text screening-extraction'!P59&amp;"; multivariable: "&amp;LEFT('Full-text screening-extraction'!T59,120)&amp;" | adjusted for: "&amp;LEFT('Full-text screening-extraction'!U59,100))</f>
        <v>7-gene mCAF-related prognostic signature (USP36, KLF5, MT2A, KDM6B, PHLDA1, REL, DDIT4); key single marker/target: PHLDA1 (Bulk transcriptomics; scRNA-seq; spatial transcriptomics; pan-cancer transcriptomics; protein and RNA validation); outcome: Overall survival (OS); multivariable: Prognostic risk score showed robust performance with average C-index 0.748; exact single multivariable HRs/covariates no | adjusted for: clinical models appear to incorporate standard clinical features and risk score</v>
      </c>
    </row>
    <row r="113" spans="1:18" x14ac:dyDescent="0.3">
      <c r="A113" s="174">
        <f>'Abstract review'!C113</f>
        <v>109</v>
      </c>
      <c r="B113" s="174" t="str">
        <f>IFERROR(LEFT('Abstract review'!D113,FIND(";",'Abstract review'!D113)-1),'Abstract review'!D113)</f>
        <v>K. Wang</v>
      </c>
      <c r="C113" s="180" t="str">
        <f>'Abstract review'!E113&amp;""</f>
        <v>2025</v>
      </c>
      <c r="D113" s="174" t="str">
        <f>'Abstract review'!F113</f>
        <v>Establishment and validation of an immune-related nomogram for the prognosis of pancreatic adenocarcinoma</v>
      </c>
      <c r="E113" s="174" t="str">
        <f>IF('Abstract review'!G113="","",'Abstract review'!G113)</f>
        <v>10.1038/s41598-025-98503-0</v>
      </c>
      <c r="F113" s="174" t="str">
        <f>IF('Abstract review'!I113="I","Include → full text",IF('Abstract review'!I113="E","Exclude",IF('Abstract review'!I113="DUP","Duplicate — removed",'Abstract review'!I113)))</f>
        <v>Include → full text</v>
      </c>
      <c r="G113" s="174" t="str">
        <f>IF('Abstract review'!I113="E",'Abstract review'!J113,"")</f>
        <v/>
      </c>
      <c r="H113" s="174">
        <f>'Full-text screening-extraction'!A60</f>
        <v>59</v>
      </c>
      <c r="I113" s="174" t="str">
        <f>IF('Full-text screening-extraction'!AB60="","",'Full-text screening-extraction'!AB60)</f>
        <v>yes</v>
      </c>
      <c r="J113" s="174" t="str">
        <f>IF('Full-text screening-extraction'!AC60="","",'Full-text screening-extraction'!AC60)</f>
        <v>yes</v>
      </c>
      <c r="K113" s="174" t="str">
        <f>IF('Full-text screening-extraction'!AG60="","",'Full-text screening-extraction'!AG60)</f>
        <v/>
      </c>
      <c r="L113" s="175" t="str">
        <f t="shared" si="5"/>
        <v>Include</v>
      </c>
      <c r="M113" s="175" t="str">
        <f t="shared" si="6"/>
        <v/>
      </c>
      <c r="N113" s="175" t="str">
        <f>IF(L113="Include",IFERROR(INDEX('Data extraction'!$AC$2:$AC$58,MATCH(H113+1,'Data extraction'!$AA$2:$AA$58,0)),"not found"),"")</f>
        <v>EV-15</v>
      </c>
      <c r="O113" s="175" t="str">
        <f>IF(N113="","",IFERROR(INDEX('Data extraction'!$L$2:$L$58,MATCH(N113,'Data extraction'!$AC$2:$AC$58,0)),""))</f>
        <v>A</v>
      </c>
      <c r="P113" s="176" t="str">
        <f t="shared" si="7"/>
        <v>INCLUDED</v>
      </c>
      <c r="Q113" s="175" t="str">
        <f t="shared" si="8"/>
        <v>All PICOS rows + Independent prognostic value</v>
      </c>
      <c r="R113" s="174" t="str">
        <f>IF(P113&lt;&gt;"INCLUDED","",'Full-text screening-extraction'!M60&amp;" ("&amp;'Full-text screening-extraction'!K60&amp;"); outcome: "&amp;'Full-text screening-extraction'!P60&amp;"; multivariable: "&amp;LEFT('Full-text screening-extraction'!T60,120)&amp;" | adjusted for: "&amp;LEFT('Full-text screening-extraction'!U60,100))</f>
        <v>18-gene immune-related prognostic signature; key highlighted gene: IL6R (Bulk transcriptomics (RNA-seq)); outcome: Overall survival (OS); multivariable: Multivariate Cox confirmed risk score as independent prognostic factor (P&lt;0.05); nomogram included risk score + stage +  | adjusted for: Adjusted for clinical variables: age, gender, tumor grade, stage, treatment, comorbidities, lifestyl</v>
      </c>
    </row>
    <row r="114" spans="1:18" x14ac:dyDescent="0.3">
      <c r="A114" s="174">
        <f>'Abstract review'!C114</f>
        <v>110</v>
      </c>
      <c r="B114" s="174" t="str">
        <f>IFERROR(LEFT('Abstract review'!D114,FIND(";",'Abstract review'!D114)-1),'Abstract review'!D114)</f>
        <v>D. Wang</v>
      </c>
      <c r="C114" s="180" t="str">
        <f>'Abstract review'!E114&amp;""</f>
        <v>2025</v>
      </c>
      <c r="D114" s="174" t="str">
        <f>'Abstract review'!F114</f>
        <v>Integrated multi-omics and single-cell analysis identify SERPINE1 as a key mediator of the inflammatory tumor microenvironment in PDAC</v>
      </c>
      <c r="E114" s="174" t="str">
        <f>IF('Abstract review'!G114="","",'Abstract review'!G114)</f>
        <v>10.3389/fimmu.2025.1716878</v>
      </c>
      <c r="F114" s="174" t="str">
        <f>IF('Abstract review'!I114="I","Include → full text",IF('Abstract review'!I114="E","Exclude",IF('Abstract review'!I114="DUP","Duplicate — removed",'Abstract review'!I114)))</f>
        <v>Include → full text</v>
      </c>
      <c r="G114" s="174" t="str">
        <f>IF('Abstract review'!I114="E",'Abstract review'!J114,"")</f>
        <v/>
      </c>
      <c r="H114" s="174">
        <f>'Full-text screening-extraction'!A61</f>
        <v>60</v>
      </c>
      <c r="I114" s="174" t="str">
        <f>IF('Full-text screening-extraction'!AB61="","",'Full-text screening-extraction'!AB61)</f>
        <v>yes</v>
      </c>
      <c r="J114" s="174" t="str">
        <f>IF('Full-text screening-extraction'!AC61="","",'Full-text screening-extraction'!AC61)</f>
        <v>yes</v>
      </c>
      <c r="K114" s="174" t="str">
        <f>IF('Full-text screening-extraction'!AG61="","",'Full-text screening-extraction'!AG61)</f>
        <v/>
      </c>
      <c r="L114" s="175" t="str">
        <f t="shared" si="5"/>
        <v>Include</v>
      </c>
      <c r="M114" s="175" t="str">
        <f t="shared" si="6"/>
        <v/>
      </c>
      <c r="N114" s="175" t="str">
        <f>IF(L114="Include",IFERROR(INDEX('Data extraction'!$AC$2:$AC$58,MATCH(H114+1,'Data extraction'!$AA$2:$AA$58,0)),"not found"),"")</f>
        <v>EV-39</v>
      </c>
      <c r="O114" s="175" t="str">
        <f>IF(N114="","",IFERROR(INDEX('Data extraction'!$L$2:$L$58,MATCH(N114,'Data extraction'!$AC$2:$AC$58,0)),""))</f>
        <v>A</v>
      </c>
      <c r="P114" s="176" t="str">
        <f t="shared" si="7"/>
        <v>INCLUDED</v>
      </c>
      <c r="Q114" s="175" t="str">
        <f t="shared" si="8"/>
        <v>All PICOS rows + Independent prognostic value</v>
      </c>
      <c r="R114" s="174" t="str">
        <f>IF(P114&lt;&gt;"INCLUDED","",'Full-text screening-extraction'!M61&amp;" ("&amp;'Full-text screening-extraction'!K61&amp;"); outcome: "&amp;'Full-text screening-extraction'!P61&amp;"; multivariable: "&amp;LEFT('Full-text screening-extraction'!T61,120)&amp;" | adjusted for: "&amp;LEFT('Full-text screening-extraction'!U61,100))</f>
        <v>SERPINE1 (Bulk transcriptomics; scRNA-seq; methylation; somatic mutation/TMB; immune deconvolution; protein and serum validation); outcome: Overall survival (OS); multivariable: Age, lymph node metastasis, and SERPINE1 remained independent prognostic factors in multivariable Cox | adjusted for: Age and lymph node metastasis explicitly reported with SERPINE1 in final nomogram</v>
      </c>
    </row>
    <row r="115" spans="1:18" x14ac:dyDescent="0.3">
      <c r="A115" s="174">
        <f>'Abstract review'!C115</f>
        <v>111</v>
      </c>
      <c r="B115" s="174" t="str">
        <f>IFERROR(LEFT('Abstract review'!D115,FIND(";",'Abstract review'!D115)-1),'Abstract review'!D115)</f>
        <v>Chunyan Wang</v>
      </c>
      <c r="C115" s="180" t="str">
        <f>'Abstract review'!E115&amp;""</f>
        <v>2025</v>
      </c>
      <c r="D115" s="174" t="str">
        <f>'Abstract review'!F115</f>
        <v>Single-cell Sequencing Analysis Reveals Cell Subtypes With High Expression of Coagulation Factor 3 and Their Possible Roles in Pancreatic Ductal Adenocarcinoma</v>
      </c>
      <c r="E115" s="174" t="str">
        <f>IF('Abstract review'!G115="","",'Abstract review'!G115)</f>
        <v>10.31083/fbl44029</v>
      </c>
      <c r="F115" s="174" t="str">
        <f>IF('Abstract review'!I115="I","Include → full text",IF('Abstract review'!I115="E","Exclude",IF('Abstract review'!I115="DUP","Duplicate — removed",'Abstract review'!I115)))</f>
        <v>Include → full text</v>
      </c>
      <c r="G115" s="174" t="str">
        <f>IF('Abstract review'!I115="E",'Abstract review'!J115,"")</f>
        <v/>
      </c>
      <c r="H115" s="174">
        <f>'Full-text screening-extraction'!A62</f>
        <v>61</v>
      </c>
      <c r="I115" s="174" t="str">
        <f>IF('Full-text screening-extraction'!AB62="","",'Full-text screening-extraction'!AB62)</f>
        <v>no</v>
      </c>
      <c r="J115" s="174" t="str">
        <f>IF('Full-text screening-extraction'!AC62="","",'Full-text screening-extraction'!AC62)</f>
        <v>NA</v>
      </c>
      <c r="K115" s="174" t="str">
        <f>IF('Full-text screening-extraction'!AG62="","",'Full-text screening-extraction'!AG62)</f>
        <v/>
      </c>
      <c r="L115" s="175" t="str">
        <f t="shared" si="5"/>
        <v>Exclude</v>
      </c>
      <c r="M115" s="175" t="str">
        <f t="shared" si="6"/>
        <v>No adjusted multivariable model fitted</v>
      </c>
      <c r="N115" s="175" t="str">
        <f>IF(L115="Include",IFERROR(INDEX('Data extraction'!$AC$2:$AC$58,MATCH(H115+1,'Data extraction'!$AA$2:$AA$58,0)),"not found"),"")</f>
        <v/>
      </c>
      <c r="O115" s="175" t="str">
        <f>IF(N115="","",IFERROR(INDEX('Data extraction'!$L$2:$L$58,MATCH(N115,'Data extraction'!$AC$2:$AC$58,0)),""))</f>
        <v/>
      </c>
      <c r="P115" s="176" t="str">
        <f t="shared" si="7"/>
        <v>Excluded at full text</v>
      </c>
      <c r="Q115" s="175" t="str">
        <f t="shared" si="8"/>
        <v>Analysis &amp; synthesis eligibility</v>
      </c>
      <c r="R115" s="174" t="str">
        <f>IF(P115&lt;&gt;"INCLUDED","",'Full-text screening-extraction'!M62&amp;" ("&amp;'Full-text screening-extraction'!K62&amp;"); outcome: "&amp;'Full-text screening-extraction'!P62&amp;"; multivariable: "&amp;LEFT('Full-text screening-extraction'!T62,120)&amp;" | adjusted for: "&amp;LEFT('Full-text screening-extraction'!U62,100))</f>
        <v/>
      </c>
    </row>
    <row r="116" spans="1:18" x14ac:dyDescent="0.3">
      <c r="A116" s="174">
        <f>'Abstract review'!C116</f>
        <v>112</v>
      </c>
      <c r="B116" s="174" t="str">
        <f>IFERROR(LEFT('Abstract review'!D116,FIND(";",'Abstract review'!D116)-1),'Abstract review'!D116)</f>
        <v>B. Wang</v>
      </c>
      <c r="C116" s="180" t="str">
        <f>'Abstract review'!E116&amp;""</f>
        <v>2025</v>
      </c>
      <c r="D116" s="174" t="str">
        <f>'Abstract review'!F116</f>
        <v>Machine learning-based construction of a programmed cell death-related model reveals prognosis and immune infiltration in pancreatic adenocarcinoma patients</v>
      </c>
      <c r="E116" s="174" t="str">
        <f>IF('Abstract review'!G116="","",'Abstract review'!G116)</f>
        <v>10.1038/s41598-025-10847-9</v>
      </c>
      <c r="F116" s="174" t="str">
        <f>IF('Abstract review'!I116="I","Include → full text",IF('Abstract review'!I116="E","Exclude",IF('Abstract review'!I116="DUP","Duplicate — removed",'Abstract review'!I116)))</f>
        <v>Include → full text</v>
      </c>
      <c r="G116" s="174" t="str">
        <f>IF('Abstract review'!I116="E",'Abstract review'!J116,"")</f>
        <v/>
      </c>
      <c r="H116" s="174">
        <f>'Full-text screening-extraction'!A63</f>
        <v>62</v>
      </c>
      <c r="I116" s="174" t="str">
        <f>IF('Full-text screening-extraction'!AB63="","",'Full-text screening-extraction'!AB63)</f>
        <v>yes</v>
      </c>
      <c r="J116" s="174" t="str">
        <f>IF('Full-text screening-extraction'!AC63="","",'Full-text screening-extraction'!AC63)</f>
        <v>yes</v>
      </c>
      <c r="K116" s="174" t="str">
        <f>IF('Full-text screening-extraction'!AG63="","",'Full-text screening-extraction'!AG63)</f>
        <v/>
      </c>
      <c r="L116" s="175" t="str">
        <f t="shared" si="5"/>
        <v>Include</v>
      </c>
      <c r="M116" s="175" t="str">
        <f t="shared" si="6"/>
        <v/>
      </c>
      <c r="N116" s="175" t="str">
        <f>IF(L116="Include",IFERROR(INDEX('Data extraction'!$AC$2:$AC$58,MATCH(H116+1,'Data extraction'!$AA$2:$AA$58,0)),"not found"),"")</f>
        <v>EV-16</v>
      </c>
      <c r="O116" s="175" t="str">
        <f>IF(N116="","",IFERROR(INDEX('Data extraction'!$L$2:$L$58,MATCH(N116,'Data extraction'!$AC$2:$AC$58,0)),""))</f>
        <v>A</v>
      </c>
      <c r="P116" s="176" t="str">
        <f t="shared" si="7"/>
        <v>INCLUDED</v>
      </c>
      <c r="Q116" s="175" t="str">
        <f t="shared" si="8"/>
        <v>All PICOS rows + Independent prognostic value</v>
      </c>
      <c r="R116" s="174" t="str">
        <f>IF(P116&lt;&gt;"INCLUDED","",'Full-text screening-extraction'!M63&amp;" ("&amp;'Full-text screening-extraction'!K63&amp;"); outcome: "&amp;'Full-text screening-extraction'!P63&amp;"; multivariable: "&amp;LEFT('Full-text screening-extraction'!T63,120)&amp;" | adjusted for: "&amp;LEFT('Full-text screening-extraction'!U63,100))</f>
        <v>6-gene PCD-related signature: ITGA3, CDCP1, IL1RAP, CLU, PBK, PLAU (Bulk transcriptomics (RNA expression)); outcome: Overall survival (OS); multivariable: Multivariate Cox: risk score independently associated with OS along with grade, T stage, N stage, tumor position | adjusted for: Grade, T stage, N stage, tumor position, risk score</v>
      </c>
    </row>
    <row r="117" spans="1:18" x14ac:dyDescent="0.3">
      <c r="A117" s="174">
        <f>'Abstract review'!C117</f>
        <v>113</v>
      </c>
      <c r="B117" s="174" t="str">
        <f>IFERROR(LEFT('Abstract review'!D117,FIND(";",'Abstract review'!D117)-1),'Abstract review'!D117)</f>
        <v>Yu Wan</v>
      </c>
      <c r="C117" s="180" t="str">
        <f>'Abstract review'!E117&amp;""</f>
        <v>2025</v>
      </c>
      <c r="D117" s="174" t="str">
        <f>'Abstract review'!F117</f>
        <v>Heterogenous cancer-associated fibroblasts related tumor microenvironment marked by CD10/KLF4/TIAM1 were identified in pancreatic adenocarcinoma by integrated transcriptomics</v>
      </c>
      <c r="E117" s="174" t="str">
        <f>IF('Abstract review'!G117="","",'Abstract review'!G117)</f>
        <v>10.3389/fimmu.2025.1557698</v>
      </c>
      <c r="F117" s="174" t="str">
        <f>IF('Abstract review'!I117="I","Include → full text",IF('Abstract review'!I117="E","Exclude",IF('Abstract review'!I117="DUP","Duplicate — removed",'Abstract review'!I117)))</f>
        <v>Exclude</v>
      </c>
      <c r="G117" s="174" t="str">
        <f>IF('Abstract review'!I117="E",'Abstract review'!J117,"")</f>
        <v>No survival outcome</v>
      </c>
      <c r="H117" s="174"/>
      <c r="I117" s="174"/>
      <c r="J117" s="174"/>
      <c r="K117" s="174"/>
      <c r="L117" s="175" t="str">
        <f t="shared" si="5"/>
        <v/>
      </c>
      <c r="M117" s="175" t="str">
        <f t="shared" si="6"/>
        <v/>
      </c>
      <c r="N117" s="175" t="str">
        <f>IF(L117="Include",IFERROR(INDEX('Data extraction'!$AC$2:$AC$58,MATCH(H117+1,'Data extraction'!$AA$2:$AA$58,0)),"not found"),"")</f>
        <v/>
      </c>
      <c r="O117" s="175" t="str">
        <f>IF(N117="","",IFERROR(INDEX('Data extraction'!$L$2:$L$58,MATCH(N117,'Data extraction'!$AC$2:$AC$58,0)),""))</f>
        <v/>
      </c>
      <c r="P117" s="176" t="str">
        <f t="shared" si="7"/>
        <v>Excluded at title/abstract</v>
      </c>
      <c r="Q117" s="175" t="str">
        <f t="shared" si="8"/>
        <v>Outcomes</v>
      </c>
      <c r="R117" s="174"/>
    </row>
    <row r="118" spans="1:18" x14ac:dyDescent="0.3">
      <c r="A118" s="174">
        <f>'Abstract review'!C118</f>
        <v>114</v>
      </c>
      <c r="B118" s="174" t="str">
        <f>IFERROR(LEFT('Abstract review'!D118,FIND(";",'Abstract review'!D118)-1),'Abstract review'!D118)</f>
        <v>P. Villoslada-Blanco</v>
      </c>
      <c r="C118" s="180" t="str">
        <f>'Abstract review'!E118&amp;""</f>
        <v>2025</v>
      </c>
      <c r="D118" s="174" t="str">
        <f>'Abstract review'!F118</f>
        <v>Development of a consensus molecular classifier for pancreatic ductal adenocarcinoma</v>
      </c>
      <c r="E118" s="174" t="str">
        <f>IF('Abstract review'!G118="","",'Abstract review'!G118)</f>
        <v>10.1186/s13073-025-01568-9</v>
      </c>
      <c r="F118" s="174" t="str">
        <f>IF('Abstract review'!I118="I","Include → full text",IF('Abstract review'!I118="E","Exclude",IF('Abstract review'!I118="DUP","Duplicate — removed",'Abstract review'!I118)))</f>
        <v>Exclude</v>
      </c>
      <c r="G118" s="174" t="str">
        <f>IF('Abstract review'!I118="E",'Abstract review'!J118,"")</f>
        <v>No survival outcome</v>
      </c>
      <c r="H118" s="174"/>
      <c r="I118" s="174"/>
      <c r="J118" s="174"/>
      <c r="K118" s="174"/>
      <c r="L118" s="175" t="str">
        <f t="shared" si="5"/>
        <v/>
      </c>
      <c r="M118" s="175" t="str">
        <f t="shared" si="6"/>
        <v/>
      </c>
      <c r="N118" s="175" t="str">
        <f>IF(L118="Include",IFERROR(INDEX('Data extraction'!$AC$2:$AC$58,MATCH(H118+1,'Data extraction'!$AA$2:$AA$58,0)),"not found"),"")</f>
        <v/>
      </c>
      <c r="O118" s="175" t="str">
        <f>IF(N118="","",IFERROR(INDEX('Data extraction'!$L$2:$L$58,MATCH(N118,'Data extraction'!$AC$2:$AC$58,0)),""))</f>
        <v/>
      </c>
      <c r="P118" s="176" t="str">
        <f t="shared" si="7"/>
        <v>Excluded at title/abstract</v>
      </c>
      <c r="Q118" s="175" t="str">
        <f t="shared" si="8"/>
        <v>Outcomes</v>
      </c>
      <c r="R118" s="174"/>
    </row>
    <row r="119" spans="1:18" x14ac:dyDescent="0.3">
      <c r="A119" s="174">
        <f>'Abstract review'!C119</f>
        <v>115</v>
      </c>
      <c r="B119" s="174" t="str">
        <f>IFERROR(LEFT('Abstract review'!D119,FIND(";",'Abstract review'!D119)-1),'Abstract review'!D119)</f>
        <v>E. M. Verdugo-Sivianes</v>
      </c>
      <c r="C119" s="180" t="str">
        <f>'Abstract review'!E119&amp;""</f>
        <v>2025</v>
      </c>
      <c r="D119" s="174" t="str">
        <f>'Abstract review'!F119</f>
        <v>Efficacy of NAMPT Inhibitors in Pancreatic Cancer After Stratification by MAP17 (PDZK1IP1) Levels</v>
      </c>
      <c r="E119" s="174" t="str">
        <f>IF('Abstract review'!G119="","",'Abstract review'!G119)</f>
        <v>10.3390/cancers17152575</v>
      </c>
      <c r="F119" s="174" t="str">
        <f>IF('Abstract review'!I119="I","Include → full text",IF('Abstract review'!I119="E","Exclude",IF('Abstract review'!I119="DUP","Duplicate — removed",'Abstract review'!I119)))</f>
        <v>Exclude</v>
      </c>
      <c r="G119" s="174" t="str">
        <f>IF('Abstract review'!I119="E",'Abstract review'!J119,"")</f>
        <v>Preclinical studies</v>
      </c>
      <c r="H119" s="174"/>
      <c r="I119" s="174"/>
      <c r="J119" s="174"/>
      <c r="K119" s="174"/>
      <c r="L119" s="175" t="str">
        <f t="shared" si="5"/>
        <v/>
      </c>
      <c r="M119" s="175" t="str">
        <f t="shared" si="6"/>
        <v/>
      </c>
      <c r="N119" s="175" t="str">
        <f>IF(L119="Include",IFERROR(INDEX('Data extraction'!$AC$2:$AC$58,MATCH(H119+1,'Data extraction'!$AA$2:$AA$58,0)),"not found"),"")</f>
        <v/>
      </c>
      <c r="O119" s="175" t="str">
        <f>IF(N119="","",IFERROR(INDEX('Data extraction'!$L$2:$L$58,MATCH(N119,'Data extraction'!$AC$2:$AC$58,0)),""))</f>
        <v/>
      </c>
      <c r="P119" s="176" t="str">
        <f t="shared" si="7"/>
        <v>Excluded at title/abstract</v>
      </c>
      <c r="Q119" s="175" t="str">
        <f t="shared" si="8"/>
        <v>Study design</v>
      </c>
      <c r="R119" s="174"/>
    </row>
    <row r="120" spans="1:18" x14ac:dyDescent="0.3">
      <c r="A120" s="174">
        <f>'Abstract review'!C120</f>
        <v>116</v>
      </c>
      <c r="B120" s="174" t="str">
        <f>IFERROR(LEFT('Abstract review'!D120,FIND(";",'Abstract review'!D120)-1),'Abstract review'!D120)</f>
        <v>M. Tsuda</v>
      </c>
      <c r="C120" s="180" t="str">
        <f>'Abstract review'!E120&amp;""</f>
        <v>2025</v>
      </c>
      <c r="D120" s="174" t="str">
        <f>'Abstract review'!F120</f>
        <v>A window trial in metastatic pancreatic ductal adenocarcinoma reveals resistance mechanisms to targeting the KRAS-MEK pathway</v>
      </c>
      <c r="E120" s="174" t="str">
        <f>IF('Abstract review'!G120="","",'Abstract review'!G120)</f>
        <v>10.64898/2025.12.12.693851</v>
      </c>
      <c r="F120" s="174" t="str">
        <f>IF('Abstract review'!I120="I","Include → full text",IF('Abstract review'!I120="E","Exclude",IF('Abstract review'!I120="DUP","Duplicate — removed",'Abstract review'!I120)))</f>
        <v>Exclude</v>
      </c>
      <c r="G120" s="174" t="str">
        <f>IF('Abstract review'!I120="E",'Abstract review'!J120,"")</f>
        <v>No survival outcome</v>
      </c>
      <c r="H120" s="174"/>
      <c r="I120" s="174"/>
      <c r="J120" s="174"/>
      <c r="K120" s="174"/>
      <c r="L120" s="175" t="str">
        <f t="shared" si="5"/>
        <v/>
      </c>
      <c r="M120" s="175" t="str">
        <f t="shared" si="6"/>
        <v/>
      </c>
      <c r="N120" s="175" t="str">
        <f>IF(L120="Include",IFERROR(INDEX('Data extraction'!$AC$2:$AC$58,MATCH(H120+1,'Data extraction'!$AA$2:$AA$58,0)),"not found"),"")</f>
        <v/>
      </c>
      <c r="O120" s="175" t="str">
        <f>IF(N120="","",IFERROR(INDEX('Data extraction'!$L$2:$L$58,MATCH(N120,'Data extraction'!$AC$2:$AC$58,0)),""))</f>
        <v/>
      </c>
      <c r="P120" s="176" t="str">
        <f t="shared" si="7"/>
        <v>Excluded at title/abstract</v>
      </c>
      <c r="Q120" s="175" t="str">
        <f t="shared" si="8"/>
        <v>Outcomes</v>
      </c>
      <c r="R120" s="174"/>
    </row>
    <row r="121" spans="1:18" x14ac:dyDescent="0.3">
      <c r="A121" s="174">
        <f>'Abstract review'!C121</f>
        <v>117</v>
      </c>
      <c r="B121" s="174" t="str">
        <f>IFERROR(LEFT('Abstract review'!D121,FIND(";",'Abstract review'!D121)-1),'Abstract review'!D121)</f>
        <v>H. E. Trembath</v>
      </c>
      <c r="C121" s="180" t="str">
        <f>'Abstract review'!E121&amp;""</f>
        <v>2025</v>
      </c>
      <c r="D121" s="174" t="str">
        <f>'Abstract review'!F121</f>
        <v>New Onset Diabetes in Pancreatic Adenocarcinoma Does Not Correlate With Molecular Subtype</v>
      </c>
      <c r="E121" s="174" t="str">
        <f>IF('Abstract review'!G121="","",'Abstract review'!G121)</f>
        <v>10.1002/jso.28044</v>
      </c>
      <c r="F121" s="174" t="str">
        <f>IF('Abstract review'!I121="I","Include → full text",IF('Abstract review'!I121="E","Exclude",IF('Abstract review'!I121="DUP","Duplicate — removed",'Abstract review'!I121)))</f>
        <v>Include → full text</v>
      </c>
      <c r="G121" s="174" t="str">
        <f>IF('Abstract review'!I121="E",'Abstract review'!J121,"")</f>
        <v/>
      </c>
      <c r="H121" s="174">
        <f>'Full-text screening-extraction'!A64</f>
        <v>63</v>
      </c>
      <c r="I121" s="174" t="str">
        <f>IF('Full-text screening-extraction'!AB64="","",'Full-text screening-extraction'!AB64)</f>
        <v>yes</v>
      </c>
      <c r="J121" s="174" t="str">
        <f>IF('Full-text screening-extraction'!AC64="","",'Full-text screening-extraction'!AC64)</f>
        <v>no</v>
      </c>
      <c r="K121" s="174" t="str">
        <f>IF('Full-text screening-extraction'!AG64="","",'Full-text screening-extraction'!AG64)</f>
        <v/>
      </c>
      <c r="L121" s="175" t="str">
        <f t="shared" si="5"/>
        <v>Exclude</v>
      </c>
      <c r="M121" s="175" t="str">
        <f t="shared" si="6"/>
        <v>Biomarker not independent after adjustment</v>
      </c>
      <c r="N121" s="175" t="str">
        <f>IF(L121="Include",IFERROR(INDEX('Data extraction'!$AC$2:$AC$58,MATCH(H121+1,'Data extraction'!$AA$2:$AA$58,0)),"not found"),"")</f>
        <v/>
      </c>
      <c r="O121" s="175" t="str">
        <f>IF(N121="","",IFERROR(INDEX('Data extraction'!$L$2:$L$58,MATCH(N121,'Data extraction'!$AC$2:$AC$58,0)),""))</f>
        <v/>
      </c>
      <c r="P121" s="176" t="str">
        <f t="shared" si="7"/>
        <v>Excluded at full text</v>
      </c>
      <c r="Q121" s="175" t="str">
        <f t="shared" si="8"/>
        <v>Independent prognostic value</v>
      </c>
      <c r="R121" s="174" t="str">
        <f>IF(P121&lt;&gt;"INCLUDED","",'Full-text screening-extraction'!M64&amp;" ("&amp;'Full-text screening-extraction'!K64&amp;"); outcome: "&amp;'Full-text screening-extraction'!P64&amp;"; multivariable: "&amp;LEFT('Full-text screening-extraction'!T64,120)&amp;" | adjusted for: "&amp;LEFT('Full-text screening-extraction'!U64,100))</f>
        <v/>
      </c>
    </row>
    <row r="122" spans="1:18" x14ac:dyDescent="0.3">
      <c r="A122" s="174">
        <f>'Abstract review'!C122</f>
        <v>118</v>
      </c>
      <c r="B122" s="174" t="str">
        <f>IFERROR(LEFT('Abstract review'!D122,FIND(";",'Abstract review'!D122)-1),'Abstract review'!D122)</f>
        <v>Halit Topal</v>
      </c>
      <c r="C122" s="180" t="str">
        <f>'Abstract review'!E122&amp;""</f>
        <v>2025</v>
      </c>
      <c r="D122" s="174" t="str">
        <f>'Abstract review'!F122</f>
        <v>Progression-free survival for unresectable non-metastatic locally advanced pancreatic cancer after surgical microwave ablation plus durvalumab and tremelimumab: phase-2 non-randomized prospective clinical trial</v>
      </c>
      <c r="E122" s="174" t="str">
        <f>IF('Abstract review'!G122="","",'Abstract review'!G122)</f>
        <v>10.1038/s43856-025-01186-x</v>
      </c>
      <c r="F122" s="174" t="str">
        <f>IF('Abstract review'!I122="I","Include → full text",IF('Abstract review'!I122="E","Exclude",IF('Abstract review'!I122="DUP","Duplicate — removed",'Abstract review'!I122)))</f>
        <v>Exclude</v>
      </c>
      <c r="G122" s="174" t="str">
        <f>IF('Abstract review'!I122="E",'Abstract review'!J122,"")</f>
        <v>No survival outcome</v>
      </c>
      <c r="H122" s="174"/>
      <c r="I122" s="174"/>
      <c r="J122" s="174"/>
      <c r="K122" s="174"/>
      <c r="L122" s="175" t="str">
        <f t="shared" si="5"/>
        <v/>
      </c>
      <c r="M122" s="175" t="str">
        <f t="shared" si="6"/>
        <v/>
      </c>
      <c r="N122" s="175" t="str">
        <f>IF(L122="Include",IFERROR(INDEX('Data extraction'!$AC$2:$AC$58,MATCH(H122+1,'Data extraction'!$AA$2:$AA$58,0)),"not found"),"")</f>
        <v/>
      </c>
      <c r="O122" s="175" t="str">
        <f>IF(N122="","",IFERROR(INDEX('Data extraction'!$L$2:$L$58,MATCH(N122,'Data extraction'!$AC$2:$AC$58,0)),""))</f>
        <v/>
      </c>
      <c r="P122" s="176" t="str">
        <f t="shared" si="7"/>
        <v>Excluded at title/abstract</v>
      </c>
      <c r="Q122" s="175" t="str">
        <f t="shared" si="8"/>
        <v>Outcomes</v>
      </c>
      <c r="R122" s="174"/>
    </row>
    <row r="123" spans="1:18" x14ac:dyDescent="0.3">
      <c r="A123" s="174">
        <f>'Abstract review'!C123</f>
        <v>119</v>
      </c>
      <c r="B123" s="174" t="str">
        <f>IFERROR(LEFT('Abstract review'!D123,FIND(";",'Abstract review'!D123)-1),'Abstract review'!D123)</f>
        <v>Marco Tognetti</v>
      </c>
      <c r="C123" s="180" t="str">
        <f>'Abstract review'!E123&amp;""</f>
        <v>2025</v>
      </c>
      <c r="D123" s="174" t="str">
        <f>'Abstract review'!F123</f>
        <v>Serum proteomics reveals survival-associated biomarkers in pancreatic cancer patients treated with chemoimmunotherapy</v>
      </c>
      <c r="E123" s="174" t="str">
        <f>IF('Abstract review'!G123="","",'Abstract review'!G123)</f>
        <v>10.1016/j.isci.2025.112230</v>
      </c>
      <c r="F123" s="174" t="str">
        <f>IF('Abstract review'!I123="I","Include → full text",IF('Abstract review'!I123="E","Exclude",IF('Abstract review'!I123="DUP","Duplicate — removed",'Abstract review'!I123)))</f>
        <v>Exclude</v>
      </c>
      <c r="G123" s="174" t="str">
        <f>IF('Abstract review'!I123="E",'Abstract review'!J123,"")</f>
        <v>Liquid biopsy / circulating biomarker only</v>
      </c>
      <c r="H123" s="174"/>
      <c r="I123" s="174"/>
      <c r="J123" s="174"/>
      <c r="K123" s="174"/>
      <c r="L123" s="175" t="str">
        <f t="shared" si="5"/>
        <v/>
      </c>
      <c r="M123" s="175" t="str">
        <f t="shared" si="6"/>
        <v/>
      </c>
      <c r="N123" s="175" t="str">
        <f>IF(L123="Include",IFERROR(INDEX('Data extraction'!$AC$2:$AC$58,MATCH(H123+1,'Data extraction'!$AA$2:$AA$58,0)),"not found"),"")</f>
        <v/>
      </c>
      <c r="O123" s="175" t="str">
        <f>IF(N123="","",IFERROR(INDEX('Data extraction'!$L$2:$L$58,MATCH(N123,'Data extraction'!$AC$2:$AC$58,0)),""))</f>
        <v/>
      </c>
      <c r="P123" s="176" t="str">
        <f t="shared" si="7"/>
        <v>Excluded at title/abstract</v>
      </c>
      <c r="Q123" s="175" t="str">
        <f t="shared" si="8"/>
        <v>Biomarker modality &amp; sample type</v>
      </c>
      <c r="R123" s="174"/>
    </row>
    <row r="124" spans="1:18" x14ac:dyDescent="0.3">
      <c r="A124" s="174">
        <f>'Abstract review'!C124</f>
        <v>120</v>
      </c>
      <c r="B124" s="174" t="str">
        <f>IFERROR(LEFT('Abstract review'!D124,FIND(";",'Abstract review'!D124)-1),'Abstract review'!D124)</f>
        <v>M. Tao</v>
      </c>
      <c r="C124" s="180" t="str">
        <f>'Abstract review'!E124&amp;""</f>
        <v>2025</v>
      </c>
      <c r="D124" s="174" t="str">
        <f>'Abstract review'!F124</f>
        <v>Transcriptome Landscape of Cancer-Associated Fibroblasts in Human PDAC</v>
      </c>
      <c r="E124" s="174" t="str">
        <f>IF('Abstract review'!G124="","",'Abstract review'!G124)</f>
        <v>10.1002/advs.202415196</v>
      </c>
      <c r="F124" s="174" t="str">
        <f>IF('Abstract review'!I124="I","Include → full text",IF('Abstract review'!I124="E","Exclude",IF('Abstract review'!I124="DUP","Duplicate — removed",'Abstract review'!I124)))</f>
        <v>Exclude</v>
      </c>
      <c r="G124" s="174" t="str">
        <f>IF('Abstract review'!I124="E",'Abstract review'!J124,"")</f>
        <v>No survival outcome</v>
      </c>
      <c r="H124" s="174"/>
      <c r="I124" s="174"/>
      <c r="J124" s="174"/>
      <c r="K124" s="174"/>
      <c r="L124" s="175" t="str">
        <f t="shared" si="5"/>
        <v/>
      </c>
      <c r="M124" s="175" t="str">
        <f t="shared" si="6"/>
        <v/>
      </c>
      <c r="N124" s="175" t="str">
        <f>IF(L124="Include",IFERROR(INDEX('Data extraction'!$AC$2:$AC$58,MATCH(H124+1,'Data extraction'!$AA$2:$AA$58,0)),"not found"),"")</f>
        <v/>
      </c>
      <c r="O124" s="175" t="str">
        <f>IF(N124="","",IFERROR(INDEX('Data extraction'!$L$2:$L$58,MATCH(N124,'Data extraction'!$AC$2:$AC$58,0)),""))</f>
        <v/>
      </c>
      <c r="P124" s="176" t="str">
        <f t="shared" si="7"/>
        <v>Excluded at title/abstract</v>
      </c>
      <c r="Q124" s="175" t="str">
        <f t="shared" si="8"/>
        <v>Outcomes</v>
      </c>
      <c r="R124" s="174"/>
    </row>
    <row r="125" spans="1:18" x14ac:dyDescent="0.3">
      <c r="A125" s="174">
        <f>'Abstract review'!C125</f>
        <v>121</v>
      </c>
      <c r="B125" s="174" t="str">
        <f>IFERROR(LEFT('Abstract review'!D125,FIND(";",'Abstract review'!D125)-1),'Abstract review'!D125)</f>
        <v>E. Tanıl</v>
      </c>
      <c r="C125" s="180" t="str">
        <f>'Abstract review'!E125&amp;""</f>
        <v>2025</v>
      </c>
      <c r="D125" s="174" t="str">
        <f>'Abstract review'!F125</f>
        <v>Multi-omic data integration and exploiting metabolic models using systems biology approach increase precision in subtyping and early diagnosis of cancer</v>
      </c>
      <c r="E125" s="174" t="str">
        <f>IF('Abstract review'!G125="","",'Abstract review'!G125)</f>
        <v>10.1002/qub2.70012</v>
      </c>
      <c r="F125" s="174" t="str">
        <f>IF('Abstract review'!I125="I","Include → full text",IF('Abstract review'!I125="E","Exclude",IF('Abstract review'!I125="DUP","Duplicate — removed",'Abstract review'!I125)))</f>
        <v>Exclude</v>
      </c>
      <c r="G125" s="174" t="str">
        <f>IF('Abstract review'!I125="E",'Abstract review'!J125,"")</f>
        <v>no pdac</v>
      </c>
      <c r="H125" s="174"/>
      <c r="I125" s="174"/>
      <c r="J125" s="174"/>
      <c r="K125" s="174"/>
      <c r="L125" s="175" t="str">
        <f t="shared" si="5"/>
        <v/>
      </c>
      <c r="M125" s="175" t="str">
        <f t="shared" si="6"/>
        <v/>
      </c>
      <c r="N125" s="175" t="str">
        <f>IF(L125="Include",IFERROR(INDEX('Data extraction'!$AC$2:$AC$58,MATCH(H125+1,'Data extraction'!$AA$2:$AA$58,0)),"not found"),"")</f>
        <v/>
      </c>
      <c r="O125" s="175" t="str">
        <f>IF(N125="","",IFERROR(INDEX('Data extraction'!$L$2:$L$58,MATCH(N125,'Data extraction'!$AC$2:$AC$58,0)),""))</f>
        <v/>
      </c>
      <c r="P125" s="176" t="str">
        <f t="shared" si="7"/>
        <v>Excluded at title/abstract</v>
      </c>
      <c r="Q125" s="175" t="str">
        <f t="shared" si="8"/>
        <v>Population</v>
      </c>
      <c r="R125" s="174"/>
    </row>
    <row r="126" spans="1:18" x14ac:dyDescent="0.3">
      <c r="A126" s="174">
        <f>'Abstract review'!C126</f>
        <v>122</v>
      </c>
      <c r="B126" s="174" t="str">
        <f>IFERROR(LEFT('Abstract review'!D126,FIND(";",'Abstract review'!D126)-1),'Abstract review'!D126)</f>
        <v>H. Tan</v>
      </c>
      <c r="C126" s="180" t="str">
        <f>'Abstract review'!E126&amp;""</f>
        <v>2025</v>
      </c>
      <c r="D126" s="174" t="str">
        <f>'Abstract review'!F126</f>
        <v>Ferroptosis-induced remodeling of glycosylation the immune microenvironment and improves survival in pancreatic cancer</v>
      </c>
      <c r="E126" s="174" t="str">
        <f>IF('Abstract review'!G126="","",'Abstract review'!G126)</f>
        <v>10.1186/s12957-025-04146-w</v>
      </c>
      <c r="F126" s="174" t="str">
        <f>IF('Abstract review'!I126="I","Include → full text",IF('Abstract review'!I126="E","Exclude",IF('Abstract review'!I126="DUP","Duplicate — removed",'Abstract review'!I126)))</f>
        <v>Exclude</v>
      </c>
      <c r="G126" s="174" t="str">
        <f>IF('Abstract review'!I126="E",'Abstract review'!J126,"")</f>
        <v>Preclinical studies</v>
      </c>
      <c r="H126" s="174"/>
      <c r="I126" s="174"/>
      <c r="J126" s="174"/>
      <c r="K126" s="174"/>
      <c r="L126" s="175" t="str">
        <f t="shared" si="5"/>
        <v/>
      </c>
      <c r="M126" s="175" t="str">
        <f t="shared" si="6"/>
        <v/>
      </c>
      <c r="N126" s="175" t="str">
        <f>IF(L126="Include",IFERROR(INDEX('Data extraction'!$AC$2:$AC$58,MATCH(H126+1,'Data extraction'!$AA$2:$AA$58,0)),"not found"),"")</f>
        <v/>
      </c>
      <c r="O126" s="175" t="str">
        <f>IF(N126="","",IFERROR(INDEX('Data extraction'!$L$2:$L$58,MATCH(N126,'Data extraction'!$AC$2:$AC$58,0)),""))</f>
        <v/>
      </c>
      <c r="P126" s="176" t="str">
        <f t="shared" si="7"/>
        <v>Excluded at title/abstract</v>
      </c>
      <c r="Q126" s="175" t="str">
        <f t="shared" si="8"/>
        <v>Study design</v>
      </c>
      <c r="R126" s="174"/>
    </row>
    <row r="127" spans="1:18" x14ac:dyDescent="0.3">
      <c r="A127" s="174">
        <f>'Abstract review'!C127</f>
        <v>123</v>
      </c>
      <c r="B127" s="174" t="str">
        <f>IFERROR(LEFT('Abstract review'!D127,FIND(";",'Abstract review'!D127)-1),'Abstract review'!D127)</f>
        <v>M. Tacelli</v>
      </c>
      <c r="C127" s="180" t="str">
        <f>'Abstract review'!E127&amp;""</f>
        <v>2025</v>
      </c>
      <c r="D127" s="174" t="str">
        <f>'Abstract review'!F127</f>
        <v>Pancreatic neuroendocrine neoplasms (pNENs): Genetic and environmental biomarkers for risk of occurrence and prognosis</v>
      </c>
      <c r="E127" s="174" t="str">
        <f>IF('Abstract review'!G127="","",'Abstract review'!G127)</f>
        <v>10.1016/j.semcancer.2025.03.005</v>
      </c>
      <c r="F127" s="174" t="str">
        <f>IF('Abstract review'!I127="I","Include → full text",IF('Abstract review'!I127="E","Exclude",IF('Abstract review'!I127="DUP","Duplicate — removed",'Abstract review'!I127)))</f>
        <v>Exclude</v>
      </c>
      <c r="G127" s="174" t="str">
        <f>IF('Abstract review'!I127="E",'Abstract review'!J127,"")</f>
        <v>no pdac</v>
      </c>
      <c r="H127" s="174"/>
      <c r="I127" s="174"/>
      <c r="J127" s="174"/>
      <c r="K127" s="174"/>
      <c r="L127" s="175" t="str">
        <f t="shared" si="5"/>
        <v/>
      </c>
      <c r="M127" s="175" t="str">
        <f t="shared" si="6"/>
        <v/>
      </c>
      <c r="N127" s="175" t="str">
        <f>IF(L127="Include",IFERROR(INDEX('Data extraction'!$AC$2:$AC$58,MATCH(H127+1,'Data extraction'!$AA$2:$AA$58,0)),"not found"),"")</f>
        <v/>
      </c>
      <c r="O127" s="175" t="str">
        <f>IF(N127="","",IFERROR(INDEX('Data extraction'!$L$2:$L$58,MATCH(N127,'Data extraction'!$AC$2:$AC$58,0)),""))</f>
        <v/>
      </c>
      <c r="P127" s="176" t="str">
        <f t="shared" si="7"/>
        <v>Excluded at title/abstract</v>
      </c>
      <c r="Q127" s="175" t="str">
        <f t="shared" si="8"/>
        <v>Population</v>
      </c>
      <c r="R127" s="174"/>
    </row>
    <row r="128" spans="1:18" x14ac:dyDescent="0.3">
      <c r="A128" s="174">
        <f>'Abstract review'!C128</f>
        <v>124</v>
      </c>
      <c r="B128" s="174" t="str">
        <f>IFERROR(LEFT('Abstract review'!D128,FIND(";",'Abstract review'!D128)-1),'Abstract review'!D128)</f>
        <v>Y. N. Sung</v>
      </c>
      <c r="C128" s="180" t="str">
        <f>'Abstract review'!E128&amp;""</f>
        <v>2025</v>
      </c>
      <c r="D128" s="174" t="str">
        <f>'Abstract review'!F128</f>
        <v>Tissue inhibitor of metalloproteinase 1 as a biomarker of venous invasion in pancreatic ductal adenocarcinoma</v>
      </c>
      <c r="E128" s="174" t="str">
        <f>IF('Abstract review'!G128="","",'Abstract review'!G128)</f>
        <v>10.62347/ovuj4436</v>
      </c>
      <c r="F128" s="174" t="str">
        <f>IF('Abstract review'!I128="I","Include → full text",IF('Abstract review'!I128="E","Exclude",IF('Abstract review'!I128="DUP","Duplicate — removed",'Abstract review'!I128)))</f>
        <v>Exclude</v>
      </c>
      <c r="G128" s="174" t="str">
        <f>IF('Abstract review'!I128="E",'Abstract review'!J128,"")</f>
        <v>No survival outcome</v>
      </c>
      <c r="H128" s="174"/>
      <c r="I128" s="174"/>
      <c r="J128" s="174"/>
      <c r="K128" s="174"/>
      <c r="L128" s="175" t="str">
        <f t="shared" si="5"/>
        <v/>
      </c>
      <c r="M128" s="175" t="str">
        <f t="shared" si="6"/>
        <v/>
      </c>
      <c r="N128" s="175" t="str">
        <f>IF(L128="Include",IFERROR(INDEX('Data extraction'!$AC$2:$AC$58,MATCH(H128+1,'Data extraction'!$AA$2:$AA$58,0)),"not found"),"")</f>
        <v/>
      </c>
      <c r="O128" s="175" t="str">
        <f>IF(N128="","",IFERROR(INDEX('Data extraction'!$L$2:$L$58,MATCH(N128,'Data extraction'!$AC$2:$AC$58,0)),""))</f>
        <v/>
      </c>
      <c r="P128" s="176" t="str">
        <f t="shared" si="7"/>
        <v>Excluded at title/abstract</v>
      </c>
      <c r="Q128" s="175" t="str">
        <f t="shared" si="8"/>
        <v>Outcomes</v>
      </c>
      <c r="R128" s="174"/>
    </row>
    <row r="129" spans="1:18" x14ac:dyDescent="0.3">
      <c r="A129" s="174">
        <f>'Abstract review'!C129</f>
        <v>125</v>
      </c>
      <c r="B129" s="174" t="str">
        <f>IFERROR(LEFT('Abstract review'!D129,FIND(";",'Abstract review'!D129)-1),'Abstract review'!D129)</f>
        <v>Y. Sun</v>
      </c>
      <c r="C129" s="180" t="str">
        <f>'Abstract review'!E129&amp;""</f>
        <v>2025</v>
      </c>
      <c r="D129" s="174" t="str">
        <f>'Abstract review'!F129</f>
        <v>ARP2/3 complex affects myofibroblast differentiation and migration in pancreatic ductal adenocarcinoma</v>
      </c>
      <c r="E129" s="174" t="str">
        <f>IF('Abstract review'!G129="","",'Abstract review'!G129)</f>
        <v>10.1002/ijc.35246</v>
      </c>
      <c r="F129" s="174" t="str">
        <f>IF('Abstract review'!I129="I","Include → full text",IF('Abstract review'!I129="E","Exclude",IF('Abstract review'!I129="DUP","Duplicate — removed",'Abstract review'!I129)))</f>
        <v>Exclude</v>
      </c>
      <c r="G129" s="174" t="str">
        <f>IF('Abstract review'!I129="E",'Abstract review'!J129,"")</f>
        <v>Preclinical studies</v>
      </c>
      <c r="H129" s="174"/>
      <c r="I129" s="174"/>
      <c r="J129" s="174"/>
      <c r="K129" s="174"/>
      <c r="L129" s="175" t="str">
        <f t="shared" si="5"/>
        <v/>
      </c>
      <c r="M129" s="175" t="str">
        <f t="shared" si="6"/>
        <v/>
      </c>
      <c r="N129" s="175" t="str">
        <f>IF(L129="Include",IFERROR(INDEX('Data extraction'!$AC$2:$AC$58,MATCH(H129+1,'Data extraction'!$AA$2:$AA$58,0)),"not found"),"")</f>
        <v/>
      </c>
      <c r="O129" s="175" t="str">
        <f>IF(N129="","",IFERROR(INDEX('Data extraction'!$L$2:$L$58,MATCH(N129,'Data extraction'!$AC$2:$AC$58,0)),""))</f>
        <v/>
      </c>
      <c r="P129" s="176" t="str">
        <f t="shared" si="7"/>
        <v>Excluded at title/abstract</v>
      </c>
      <c r="Q129" s="175" t="str">
        <f t="shared" si="8"/>
        <v>Study design</v>
      </c>
      <c r="R129" s="174"/>
    </row>
    <row r="130" spans="1:18" x14ac:dyDescent="0.3">
      <c r="A130" s="174">
        <f>'Abstract review'!C130</f>
        <v>126</v>
      </c>
      <c r="B130" s="174" t="str">
        <f>IFERROR(LEFT('Abstract review'!D130,FIND(";",'Abstract review'!D130)-1),'Abstract review'!D130)</f>
        <v>Rui Zhuang Sun</v>
      </c>
      <c r="C130" s="180" t="str">
        <f>'Abstract review'!E130&amp;""</f>
        <v>2025</v>
      </c>
      <c r="D130" s="174" t="str">
        <f>'Abstract review'!F130</f>
        <v>Analysis of the SH3-Domain Kinase Binding Protein 1 Predictive Model for Pancreatic Ductal Adenocarcinoma and CCCTC-Binding Factor Transcriptional Regulatory Study</v>
      </c>
      <c r="E130" s="174" t="str">
        <f>IF('Abstract review'!G130="","",'Abstract review'!G130)</f>
        <v>10.14740/wjon2668</v>
      </c>
      <c r="F130" s="174" t="str">
        <f>IF('Abstract review'!I130="I","Include → full text",IF('Abstract review'!I130="E","Exclude",IF('Abstract review'!I130="DUP","Duplicate — removed",'Abstract review'!I130)))</f>
        <v>Include → full text</v>
      </c>
      <c r="G130" s="174" t="str">
        <f>IF('Abstract review'!I130="E",'Abstract review'!J130,"")</f>
        <v/>
      </c>
      <c r="H130" s="174">
        <f>'Full-text screening-extraction'!A65</f>
        <v>64</v>
      </c>
      <c r="I130" s="174" t="str">
        <f>IF('Full-text screening-extraction'!AB65="","",'Full-text screening-extraction'!AB65)</f>
        <v>no</v>
      </c>
      <c r="J130" s="174" t="str">
        <f>IF('Full-text screening-extraction'!AC65="","",'Full-text screening-extraction'!AC65)</f>
        <v>NA</v>
      </c>
      <c r="K130" s="174" t="str">
        <f>IF('Full-text screening-extraction'!AG65="","",'Full-text screening-extraction'!AG65)</f>
        <v/>
      </c>
      <c r="L130" s="175" t="str">
        <f t="shared" si="5"/>
        <v>Exclude</v>
      </c>
      <c r="M130" s="175" t="str">
        <f t="shared" si="6"/>
        <v>No adjusted multivariable model fitted</v>
      </c>
      <c r="N130" s="175" t="str">
        <f>IF(L130="Include",IFERROR(INDEX('Data extraction'!$AC$2:$AC$58,MATCH(H130+1,'Data extraction'!$AA$2:$AA$58,0)),"not found"),"")</f>
        <v/>
      </c>
      <c r="O130" s="175" t="str">
        <f>IF(N130="","",IFERROR(INDEX('Data extraction'!$L$2:$L$58,MATCH(N130,'Data extraction'!$AC$2:$AC$58,0)),""))</f>
        <v/>
      </c>
      <c r="P130" s="176" t="str">
        <f t="shared" si="7"/>
        <v>Excluded at full text</v>
      </c>
      <c r="Q130" s="175" t="str">
        <f t="shared" si="8"/>
        <v>Analysis &amp; synthesis eligibility</v>
      </c>
      <c r="R130" s="174" t="str">
        <f>IF(P130&lt;&gt;"INCLUDED","",'Full-text screening-extraction'!M65&amp;" ("&amp;'Full-text screening-extraction'!K65&amp;"); outcome: "&amp;'Full-text screening-extraction'!P65&amp;"; multivariable: "&amp;LEFT('Full-text screening-extraction'!T65,120)&amp;" | adjusted for: "&amp;LEFT('Full-text screening-extraction'!U65,100))</f>
        <v/>
      </c>
    </row>
    <row r="131" spans="1:18" x14ac:dyDescent="0.3">
      <c r="A131" s="174">
        <f>'Abstract review'!C131</f>
        <v>127</v>
      </c>
      <c r="B131" s="174" t="str">
        <f>IFERROR(LEFT('Abstract review'!D131,FIND(";",'Abstract review'!D131)-1),'Abstract review'!D131)</f>
        <v>D. Su</v>
      </c>
      <c r="C131" s="180" t="str">
        <f>'Abstract review'!E131&amp;""</f>
        <v>2025</v>
      </c>
      <c r="D131" s="174" t="str">
        <f>'Abstract review'!F131</f>
        <v>Molecular Subtyping and Genomic Profiling Expand Precision Medicine in KRAS Wild-Type Pancreatic Cancer</v>
      </c>
      <c r="E131" s="174" t="str">
        <f>IF('Abstract review'!G131="","",'Abstract review'!G131)</f>
        <v>10.1111/cas.16456</v>
      </c>
      <c r="F131" s="174" t="str">
        <f>IF('Abstract review'!I131="I","Include → full text",IF('Abstract review'!I131="E","Exclude",IF('Abstract review'!I131="DUP","Duplicate — removed",'Abstract review'!I131)))</f>
        <v>Exclude</v>
      </c>
      <c r="G131" s="174" t="str">
        <f>IF('Abstract review'!I131="E",'Abstract review'!J131,"")</f>
        <v>No prognostic value</v>
      </c>
      <c r="H131" s="174"/>
      <c r="I131" s="174"/>
      <c r="J131" s="174"/>
      <c r="K131" s="174"/>
      <c r="L131" s="175" t="str">
        <f t="shared" si="5"/>
        <v/>
      </c>
      <c r="M131" s="175" t="str">
        <f t="shared" si="6"/>
        <v/>
      </c>
      <c r="N131" s="175" t="str">
        <f>IF(L131="Include",IFERROR(INDEX('Data extraction'!$AC$2:$AC$58,MATCH(H131+1,'Data extraction'!$AA$2:$AA$58,0)),"not found"),"")</f>
        <v/>
      </c>
      <c r="O131" s="175" t="str">
        <f>IF(N131="","",IFERROR(INDEX('Data extraction'!$L$2:$L$58,MATCH(N131,'Data extraction'!$AC$2:$AC$58,0)),""))</f>
        <v/>
      </c>
      <c r="P131" s="176" t="str">
        <f t="shared" si="7"/>
        <v>Excluded at title/abstract</v>
      </c>
      <c r="Q131" s="175" t="str">
        <f t="shared" si="8"/>
        <v>Outcomes</v>
      </c>
      <c r="R131" s="174"/>
    </row>
    <row r="132" spans="1:18" x14ac:dyDescent="0.3">
      <c r="A132" s="174">
        <f>'Abstract review'!C132</f>
        <v>128</v>
      </c>
      <c r="B132" s="174" t="str">
        <f>IFERROR(LEFT('Abstract review'!D132,FIND(";",'Abstract review'!D132)-1),'Abstract review'!D132)</f>
        <v>N. G. Steele</v>
      </c>
      <c r="C132" s="180" t="str">
        <f>'Abstract review'!E132&amp;""</f>
        <v>2025</v>
      </c>
      <c r="D132" s="174" t="str">
        <f>'Abstract review'!F132</f>
        <v>Primary and metastatic cellular landscapes in human pancreatic cancer</v>
      </c>
      <c r="E132" s="174" t="str">
        <f>IF('Abstract review'!G132="","",'Abstract review'!G132)</f>
        <v>10.1016/j.isci.2025.113012</v>
      </c>
      <c r="F132" s="174" t="str">
        <f>IF('Abstract review'!I132="I","Include → full text",IF('Abstract review'!I132="E","Exclude",IF('Abstract review'!I132="DUP","Duplicate — removed",'Abstract review'!I132)))</f>
        <v>Include → full text</v>
      </c>
      <c r="G132" s="174" t="str">
        <f>IF('Abstract review'!I132="E",'Abstract review'!J132,"")</f>
        <v/>
      </c>
      <c r="H132" s="174">
        <f>'Full-text screening-extraction'!A66</f>
        <v>65</v>
      </c>
      <c r="I132" s="174" t="str">
        <f>IF('Full-text screening-extraction'!AB66="","",'Full-text screening-extraction'!AB66)</f>
        <v>no</v>
      </c>
      <c r="J132" s="174" t="str">
        <f>IF('Full-text screening-extraction'!AC66="","",'Full-text screening-extraction'!AC66)</f>
        <v>NA</v>
      </c>
      <c r="K132" s="174" t="str">
        <f>IF('Full-text screening-extraction'!AG66="","",'Full-text screening-extraction'!AG66)</f>
        <v/>
      </c>
      <c r="L132" s="175" t="str">
        <f t="shared" si="5"/>
        <v>Exclude</v>
      </c>
      <c r="M132" s="175" t="str">
        <f t="shared" si="6"/>
        <v>No adjusted multivariable model fitted</v>
      </c>
      <c r="N132" s="175" t="str">
        <f>IF(L132="Include",IFERROR(INDEX('Data extraction'!$AC$2:$AC$58,MATCH(H132+1,'Data extraction'!$AA$2:$AA$58,0)),"not found"),"")</f>
        <v/>
      </c>
      <c r="O132" s="175" t="str">
        <f>IF(N132="","",IFERROR(INDEX('Data extraction'!$L$2:$L$58,MATCH(N132,'Data extraction'!$AC$2:$AC$58,0)),""))</f>
        <v/>
      </c>
      <c r="P132" s="176" t="str">
        <f t="shared" si="7"/>
        <v>Excluded at full text</v>
      </c>
      <c r="Q132" s="175" t="str">
        <f t="shared" si="8"/>
        <v>Analysis &amp; synthesis eligibility</v>
      </c>
      <c r="R132" s="174" t="str">
        <f>IF(P132&lt;&gt;"INCLUDED","",'Full-text screening-extraction'!M66&amp;" ("&amp;'Full-text screening-extraction'!K66&amp;"); outcome: "&amp;'Full-text screening-extraction'!P66&amp;"; multivariable: "&amp;LEFT('Full-text screening-extraction'!T66,120)&amp;" | adjusted for: "&amp;LEFT('Full-text screening-extraction'!U66,100))</f>
        <v/>
      </c>
    </row>
    <row r="133" spans="1:18" x14ac:dyDescent="0.3">
      <c r="A133" s="174">
        <f>'Abstract review'!C133</f>
        <v>129</v>
      </c>
      <c r="B133" s="174" t="str">
        <f>IFERROR(LEFT('Abstract review'!D133,FIND(";",'Abstract review'!D133)-1),'Abstract review'!D133)</f>
        <v>S. M. Stålberg</v>
      </c>
      <c r="C133" s="180" t="str">
        <f>'Abstract review'!E133&amp;""</f>
        <v>2025</v>
      </c>
      <c r="D133" s="174" t="str">
        <f>'Abstract review'!F133</f>
        <v>Elevated KRAS protein level is associated with better survival in pancreatic cancer</v>
      </c>
      <c r="E133" s="174" t="str">
        <f>IF('Abstract review'!G133="","",'Abstract review'!G133)</f>
        <v>10.1186/s12885-025-14461-w</v>
      </c>
      <c r="F133" s="174" t="str">
        <f>IF('Abstract review'!I133="I","Include → full text",IF('Abstract review'!I133="E","Exclude",IF('Abstract review'!I133="DUP","Duplicate — removed",'Abstract review'!I133)))</f>
        <v>Include → full text</v>
      </c>
      <c r="G133" s="174" t="str">
        <f>IF('Abstract review'!I133="E",'Abstract review'!J133,"")</f>
        <v/>
      </c>
      <c r="H133" s="174">
        <f>'Full-text screening-extraction'!A67</f>
        <v>66</v>
      </c>
      <c r="I133" s="174" t="str">
        <f>IF('Full-text screening-extraction'!AB67="","",'Full-text screening-extraction'!AB67)</f>
        <v>yes</v>
      </c>
      <c r="J133" s="174" t="str">
        <f>IF('Full-text screening-extraction'!AC67="","",'Full-text screening-extraction'!AC67)</f>
        <v>yes</v>
      </c>
      <c r="K133" s="174" t="str">
        <f>IF('Full-text screening-extraction'!AG67="","",'Full-text screening-extraction'!AG67)</f>
        <v/>
      </c>
      <c r="L133" s="175" t="str">
        <f t="shared" ref="L133:L196" si="9">IF(H133="","",IF(K133&lt;&gt;"","Exclude",IF(J133="yes","Include","Exclude")))</f>
        <v>Include</v>
      </c>
      <c r="M133" s="175" t="str">
        <f t="shared" ref="M133:M196" si="10">IF(L133&lt;&gt;"Exclude","",IF(K133&lt;&gt;"",IF(ISNUMBER(SEARCH("biomarker modality",K133)),"Biomarker modality not transcriptomic/proteomic","Primary question not prognostic; adjustment unclear"),IF(J133="NA","No adjusted multivariable model fitted",IF(J133="no","Biomarker not independent after adjustment","Unclear whether an adjusted model was fitted"))))</f>
        <v/>
      </c>
      <c r="N133" s="175" t="str">
        <f>IF(L133="Include",IFERROR(INDEX('Data extraction'!$AC$2:$AC$58,MATCH(H133+1,'Data extraction'!$AA$2:$AA$58,0)),"not found"),"")</f>
        <v>EV-41</v>
      </c>
      <c r="O133" s="175" t="str">
        <f>IF(N133="","",IFERROR(INDEX('Data extraction'!$L$2:$L$58,MATCH(N133,'Data extraction'!$AC$2:$AC$58,0)),""))</f>
        <v>B</v>
      </c>
      <c r="P133" s="176" t="str">
        <f t="shared" ref="P133:P196" si="11">IF(F133="Exclude","Excluded at title/abstract",IF(LEFT(F133,9)="Duplicate","Duplicate removed",IF(L133="Include","INCLUDED","Excluded at full text")))</f>
        <v>INCLUDED</v>
      </c>
      <c r="Q133" s="175" t="str">
        <f t="shared" ref="Q133:Q196" si="12">IF(P133="INCLUDED",$W$23,IFERROR(INDEX($W$5:$W$22,MATCH(IF(G133&lt;&gt;"",G133,M133),$V$5:$V$22,0)),IF(P133="Duplicate removed","Duplicate record","")))</f>
        <v>All PICOS rows + Independent prognostic value</v>
      </c>
      <c r="R133" s="174" t="str">
        <f>IF(P133&lt;&gt;"INCLUDED","",'Full-text screening-extraction'!M67&amp;" ("&amp;'Full-text screening-extraction'!K67&amp;"); outcome: "&amp;'Full-text screening-extraction'!P67&amp;"; multivariable: "&amp;LEFT('Full-text screening-extraction'!T67,120)&amp;" | adjusted for: "&amp;LEFT('Full-text screening-extraction'!U67,100))</f>
        <v xml:space="preserve">KRAS protein level, KRAS mRNA expression, KRAS mutation status/subtype (Proteomics, transcriptomics, mutation analysis); outcome: Overall survival (OS); multivariable: KRAS protein level and KRAS mutation status were independently associated with OS in Cox model; KRAS mRNA was not | adjusted for: Clinicopathological variables considered included age, sex, blood type, CA19-9, surgery type, tumor </v>
      </c>
    </row>
    <row r="134" spans="1:18" x14ac:dyDescent="0.3">
      <c r="A134" s="174">
        <f>'Abstract review'!C134</f>
        <v>130</v>
      </c>
      <c r="B134" s="174" t="str">
        <f>IFERROR(LEFT('Abstract review'!D134,FIND(";",'Abstract review'!D134)-1),'Abstract review'!D134)</f>
        <v>P. Sousa</v>
      </c>
      <c r="C134" s="180" t="str">
        <f>'Abstract review'!E134&amp;""</f>
        <v>2025</v>
      </c>
      <c r="D134" s="174" t="str">
        <f>'Abstract review'!F134</f>
        <v>Integrating OMICS-based platforms and analytical tools for diagnosis and management of pancreatic cancer: a review</v>
      </c>
      <c r="E134" s="174" t="str">
        <f>IF('Abstract review'!G134="","",'Abstract review'!G134)</f>
        <v>10.1039/d4mo00187g</v>
      </c>
      <c r="F134" s="174" t="str">
        <f>IF('Abstract review'!I134="I","Include → full text",IF('Abstract review'!I134="E","Exclude",IF('Abstract review'!I134="DUP","Duplicate — removed",'Abstract review'!I134)))</f>
        <v>Exclude</v>
      </c>
      <c r="G134" s="174" t="str">
        <f>IF('Abstract review'!I134="E",'Abstract review'!J134,"")</f>
        <v>Review</v>
      </c>
      <c r="H134" s="174"/>
      <c r="I134" s="174"/>
      <c r="J134" s="174"/>
      <c r="K134" s="174"/>
      <c r="L134" s="175" t="str">
        <f t="shared" si="9"/>
        <v/>
      </c>
      <c r="M134" s="175" t="str">
        <f t="shared" si="10"/>
        <v/>
      </c>
      <c r="N134" s="175" t="str">
        <f>IF(L134="Include",IFERROR(INDEX('Data extraction'!$AC$2:$AC$58,MATCH(H134+1,'Data extraction'!$AA$2:$AA$58,0)),"not found"),"")</f>
        <v/>
      </c>
      <c r="O134" s="175" t="str">
        <f>IF(N134="","",IFERROR(INDEX('Data extraction'!$L$2:$L$58,MATCH(N134,'Data extraction'!$AC$2:$AC$58,0)),""))</f>
        <v/>
      </c>
      <c r="P134" s="176" t="str">
        <f t="shared" si="11"/>
        <v>Excluded at title/abstract</v>
      </c>
      <c r="Q134" s="175" t="str">
        <f t="shared" si="12"/>
        <v>Study design</v>
      </c>
      <c r="R134" s="174"/>
    </row>
    <row r="135" spans="1:18" x14ac:dyDescent="0.3">
      <c r="A135" s="174">
        <f>'Abstract review'!C135</f>
        <v>131</v>
      </c>
      <c r="B135" s="174" t="str">
        <f>IFERROR(LEFT('Abstract review'!D135,FIND(";",'Abstract review'!D135)-1),'Abstract review'!D135)</f>
        <v>Dahlak D. Solomon</v>
      </c>
      <c r="C135" s="180" t="str">
        <f>'Abstract review'!E135&amp;""</f>
        <v>2025</v>
      </c>
      <c r="D135" s="174" t="str">
        <f>'Abstract review'!F135</f>
        <v>A machine learning framework using urinary biomarkers for pancreatic ductal adenocarcinoma prediction with post hoc validation via single-cell transcriptomics</v>
      </c>
      <c r="E135" s="174" t="str">
        <f>IF('Abstract review'!G135="","",'Abstract review'!G135)</f>
        <v>10.1093/bib/bbaf583</v>
      </c>
      <c r="F135" s="174" t="str">
        <f>IF('Abstract review'!I135="I","Include → full text",IF('Abstract review'!I135="E","Exclude",IF('Abstract review'!I135="DUP","Duplicate — removed",'Abstract review'!I135)))</f>
        <v>Exclude</v>
      </c>
      <c r="G135" s="174" t="str">
        <f>IF('Abstract review'!I135="E",'Abstract review'!J135,"")</f>
        <v>Diagnostic value</v>
      </c>
      <c r="H135" s="174"/>
      <c r="I135" s="174"/>
      <c r="J135" s="174"/>
      <c r="K135" s="174"/>
      <c r="L135" s="175" t="str">
        <f t="shared" si="9"/>
        <v/>
      </c>
      <c r="M135" s="175" t="str">
        <f t="shared" si="10"/>
        <v/>
      </c>
      <c r="N135" s="175" t="str">
        <f>IF(L135="Include",IFERROR(INDEX('Data extraction'!$AC$2:$AC$58,MATCH(H135+1,'Data extraction'!$AA$2:$AA$58,0)),"not found"),"")</f>
        <v/>
      </c>
      <c r="O135" s="175" t="str">
        <f>IF(N135="","",IFERROR(INDEX('Data extraction'!$L$2:$L$58,MATCH(N135,'Data extraction'!$AC$2:$AC$58,0)),""))</f>
        <v/>
      </c>
      <c r="P135" s="176" t="str">
        <f t="shared" si="11"/>
        <v>Excluded at title/abstract</v>
      </c>
      <c r="Q135" s="175" t="str">
        <f t="shared" si="12"/>
        <v>Outcomes</v>
      </c>
      <c r="R135" s="174"/>
    </row>
    <row r="136" spans="1:18" x14ac:dyDescent="0.3">
      <c r="A136" s="174">
        <f>'Abstract review'!C136</f>
        <v>132</v>
      </c>
      <c r="B136" s="174" t="str">
        <f>IFERROR(LEFT('Abstract review'!D136,FIND(";",'Abstract review'!D136)-1),'Abstract review'!D136)</f>
        <v>Kazuyuki Sogawa</v>
      </c>
      <c r="C136" s="180" t="str">
        <f>'Abstract review'!E136&amp;""</f>
        <v>2025</v>
      </c>
      <c r="D136" s="174" t="str">
        <f>'Abstract review'!F136</f>
        <v>Serum fucosylated receptor expression-enhancing protein 5 as a biomarker for early stage pancreatic cancer</v>
      </c>
      <c r="E136" s="174" t="str">
        <f>IF('Abstract review'!G136="","",'Abstract review'!G136)</f>
        <v>10.3892/ol.2025.15302</v>
      </c>
      <c r="F136" s="174" t="str">
        <f>IF('Abstract review'!I136="I","Include → full text",IF('Abstract review'!I136="E","Exclude",IF('Abstract review'!I136="DUP","Duplicate — removed",'Abstract review'!I136)))</f>
        <v>Exclude</v>
      </c>
      <c r="G136" s="174" t="str">
        <f>IF('Abstract review'!I136="E",'Abstract review'!J136,"")</f>
        <v>Diagnostic value</v>
      </c>
      <c r="H136" s="174"/>
      <c r="I136" s="174"/>
      <c r="J136" s="174"/>
      <c r="K136" s="174"/>
      <c r="L136" s="175" t="str">
        <f t="shared" si="9"/>
        <v/>
      </c>
      <c r="M136" s="175" t="str">
        <f t="shared" si="10"/>
        <v/>
      </c>
      <c r="N136" s="175" t="str">
        <f>IF(L136="Include",IFERROR(INDEX('Data extraction'!$AC$2:$AC$58,MATCH(H136+1,'Data extraction'!$AA$2:$AA$58,0)),"not found"),"")</f>
        <v/>
      </c>
      <c r="O136" s="175" t="str">
        <f>IF(N136="","",IFERROR(INDEX('Data extraction'!$L$2:$L$58,MATCH(N136,'Data extraction'!$AC$2:$AC$58,0)),""))</f>
        <v/>
      </c>
      <c r="P136" s="176" t="str">
        <f t="shared" si="11"/>
        <v>Excluded at title/abstract</v>
      </c>
      <c r="Q136" s="175" t="str">
        <f t="shared" si="12"/>
        <v>Outcomes</v>
      </c>
      <c r="R136" s="174"/>
    </row>
    <row r="137" spans="1:18" x14ac:dyDescent="0.3">
      <c r="A137" s="174">
        <f>'Abstract review'!C137</f>
        <v>133</v>
      </c>
      <c r="B137" s="174" t="str">
        <f>IFERROR(LEFT('Abstract review'!D137,FIND(";",'Abstract review'!D137)-1),'Abstract review'!D137)</f>
        <v>D. N. Sidiropoulos</v>
      </c>
      <c r="C137" s="180" t="str">
        <f>'Abstract review'!E137&amp;""</f>
        <v>2025</v>
      </c>
      <c r="D137" s="174" t="str">
        <f>'Abstract review'!F137</f>
        <v>Neoadjuvant Immunotherapy Promotes the Formation of Mature Tertiary Lymphoid Structures in a Remodeled Pancreatic Tumor Microenvironment</v>
      </c>
      <c r="E137" s="174" t="str">
        <f>IF('Abstract review'!G137="","",'Abstract review'!G137)</f>
        <v>10.1158/2326-6066.Cir-25-0387</v>
      </c>
      <c r="F137" s="174" t="str">
        <f>IF('Abstract review'!I137="I","Include → full text",IF('Abstract review'!I137="E","Exclude",IF('Abstract review'!I137="DUP","Duplicate — removed",'Abstract review'!I137)))</f>
        <v>Include → full text</v>
      </c>
      <c r="G137" s="174" t="str">
        <f>IF('Abstract review'!I137="E",'Abstract review'!J137,"")</f>
        <v/>
      </c>
      <c r="H137" s="174">
        <f>'Full-text screening-extraction'!A68</f>
        <v>67</v>
      </c>
      <c r="I137" s="174" t="str">
        <f>IF('Full-text screening-extraction'!AB68="","",'Full-text screening-extraction'!AB68)</f>
        <v>no</v>
      </c>
      <c r="J137" s="174" t="str">
        <f>IF('Full-text screening-extraction'!AC68="","",'Full-text screening-extraction'!AC68)</f>
        <v>NA</v>
      </c>
      <c r="K137" s="174" t="str">
        <f>IF('Full-text screening-extraction'!AG68="","",'Full-text screening-extraction'!AG68)</f>
        <v/>
      </c>
      <c r="L137" s="175" t="str">
        <f t="shared" si="9"/>
        <v>Exclude</v>
      </c>
      <c r="M137" s="175" t="str">
        <f t="shared" si="10"/>
        <v>No adjusted multivariable model fitted</v>
      </c>
      <c r="N137" s="175" t="str">
        <f>IF(L137="Include",IFERROR(INDEX('Data extraction'!$AC$2:$AC$58,MATCH(H137+1,'Data extraction'!$AA$2:$AA$58,0)),"not found"),"")</f>
        <v/>
      </c>
      <c r="O137" s="175" t="str">
        <f>IF(N137="","",IFERROR(INDEX('Data extraction'!$L$2:$L$58,MATCH(N137,'Data extraction'!$AC$2:$AC$58,0)),""))</f>
        <v/>
      </c>
      <c r="P137" s="176" t="str">
        <f t="shared" si="11"/>
        <v>Excluded at full text</v>
      </c>
      <c r="Q137" s="175" t="str">
        <f t="shared" si="12"/>
        <v>Analysis &amp; synthesis eligibility</v>
      </c>
      <c r="R137" s="174" t="str">
        <f>IF(P137&lt;&gt;"INCLUDED","",'Full-text screening-extraction'!M68&amp;" ("&amp;'Full-text screening-extraction'!K68&amp;"); outcome: "&amp;'Full-text screening-extraction'!P68&amp;"; multivariable: "&amp;LEFT('Full-text screening-extraction'!T68,120)&amp;" | adjusted for: "&amp;LEFT('Full-text screening-extraction'!U68,100))</f>
        <v/>
      </c>
    </row>
    <row r="138" spans="1:18" x14ac:dyDescent="0.3">
      <c r="A138" s="174">
        <f>'Abstract review'!C138</f>
        <v>134</v>
      </c>
      <c r="B138" s="174" t="str">
        <f>IFERROR(LEFT('Abstract review'!D138,FIND(";",'Abstract review'!D138)-1),'Abstract review'!D138)</f>
        <v>Q. A. Shu</v>
      </c>
      <c r="C138" s="180" t="str">
        <f>'Abstract review'!E138&amp;""</f>
        <v>2025</v>
      </c>
      <c r="D138" s="174" t="str">
        <f>'Abstract review'!F138</f>
        <v>ARHGAP11A is a potential prognostic biomarker and therapeutic target for pancreatic adenocarcinoma</v>
      </c>
      <c r="E138" s="174" t="str">
        <f>IF('Abstract review'!G138="","",'Abstract review'!G138)</f>
        <v>10.1016/j.biocel.2025.106804</v>
      </c>
      <c r="F138" s="174" t="str">
        <f>IF('Abstract review'!I138="I","Include → full text",IF('Abstract review'!I138="E","Exclude",IF('Abstract review'!I138="DUP","Duplicate — removed",'Abstract review'!I138)))</f>
        <v>Include → full text</v>
      </c>
      <c r="G138" s="174" t="str">
        <f>IF('Abstract review'!I138="E",'Abstract review'!J138,"")</f>
        <v/>
      </c>
      <c r="H138" s="174">
        <f>'Full-text screening-extraction'!A69</f>
        <v>68</v>
      </c>
      <c r="I138" s="174" t="str">
        <f>IF('Full-text screening-extraction'!AB69="","",'Full-text screening-extraction'!AB69)</f>
        <v>unclear</v>
      </c>
      <c r="J138" s="174" t="str">
        <f>IF('Full-text screening-extraction'!AC69="","",'Full-text screening-extraction'!AC69)</f>
        <v>unclear</v>
      </c>
      <c r="K138" s="174" t="str">
        <f>IF('Full-text screening-extraction'!AG69="","",'Full-text screening-extraction'!AG69)</f>
        <v/>
      </c>
      <c r="L138" s="175" t="str">
        <f t="shared" si="9"/>
        <v>Exclude</v>
      </c>
      <c r="M138" s="175" t="str">
        <f t="shared" si="10"/>
        <v>Unclear whether an adjusted model was fitted</v>
      </c>
      <c r="N138" s="175" t="str">
        <f>IF(L138="Include",IFERROR(INDEX('Data extraction'!$AC$2:$AC$58,MATCH(H138+1,'Data extraction'!$AA$2:$AA$58,0)),"not found"),"")</f>
        <v/>
      </c>
      <c r="O138" s="175" t="str">
        <f>IF(N138="","",IFERROR(INDEX('Data extraction'!$L$2:$L$58,MATCH(N138,'Data extraction'!$AC$2:$AC$58,0)),""))</f>
        <v/>
      </c>
      <c r="P138" s="176" t="str">
        <f t="shared" si="11"/>
        <v>Excluded at full text</v>
      </c>
      <c r="Q138" s="175" t="str">
        <f t="shared" si="12"/>
        <v>Analysis &amp; synthesis eligibility</v>
      </c>
      <c r="R138" s="174" t="str">
        <f>IF(P138&lt;&gt;"INCLUDED","",'Full-text screening-extraction'!M69&amp;" ("&amp;'Full-text screening-extraction'!K69&amp;"); outcome: "&amp;'Full-text screening-extraction'!P69&amp;"; multivariable: "&amp;LEFT('Full-text screening-extraction'!T69,120)&amp;" | adjusted for: "&amp;LEFT('Full-text screening-extraction'!U69,100))</f>
        <v/>
      </c>
    </row>
    <row r="139" spans="1:18" x14ac:dyDescent="0.3">
      <c r="A139" s="174">
        <f>'Abstract review'!C139</f>
        <v>135</v>
      </c>
      <c r="B139" s="174" t="str">
        <f>IFERROR(LEFT('Abstract review'!D139,FIND(";",'Abstract review'!D139)-1),'Abstract review'!D139)</f>
        <v>Y. Shi</v>
      </c>
      <c r="C139" s="180" t="str">
        <f>'Abstract review'!E139&amp;""</f>
        <v>2025</v>
      </c>
      <c r="D139" s="174" t="str">
        <f>'Abstract review'!F139</f>
        <v>METTL3/IGF2BP3 mediates ORC6 via N6-methyladenosine modification to promote the progression of pancreatic ductal adenocarcinoma</v>
      </c>
      <c r="E139" s="174" t="str">
        <f>IF('Abstract review'!G139="","",'Abstract review'!G139)</f>
        <v>10.1016/j.gene.2025.149468</v>
      </c>
      <c r="F139" s="174" t="str">
        <f>IF('Abstract review'!I139="I","Include → full text",IF('Abstract review'!I139="E","Exclude",IF('Abstract review'!I139="DUP","Duplicate — removed",'Abstract review'!I139)))</f>
        <v>Exclude</v>
      </c>
      <c r="G139" s="174" t="str">
        <f>IF('Abstract review'!I139="E",'Abstract review'!J139,"")</f>
        <v>No survival outcome</v>
      </c>
      <c r="H139" s="174"/>
      <c r="I139" s="174"/>
      <c r="J139" s="174"/>
      <c r="K139" s="174"/>
      <c r="L139" s="175" t="str">
        <f t="shared" si="9"/>
        <v/>
      </c>
      <c r="M139" s="175" t="str">
        <f t="shared" si="10"/>
        <v/>
      </c>
      <c r="N139" s="175" t="str">
        <f>IF(L139="Include",IFERROR(INDEX('Data extraction'!$AC$2:$AC$58,MATCH(H139+1,'Data extraction'!$AA$2:$AA$58,0)),"not found"),"")</f>
        <v/>
      </c>
      <c r="O139" s="175" t="str">
        <f>IF(N139="","",IFERROR(INDEX('Data extraction'!$L$2:$L$58,MATCH(N139,'Data extraction'!$AC$2:$AC$58,0)),""))</f>
        <v/>
      </c>
      <c r="P139" s="176" t="str">
        <f t="shared" si="11"/>
        <v>Excluded at title/abstract</v>
      </c>
      <c r="Q139" s="175" t="str">
        <f t="shared" si="12"/>
        <v>Outcomes</v>
      </c>
      <c r="R139" s="174"/>
    </row>
    <row r="140" spans="1:18" x14ac:dyDescent="0.3">
      <c r="A140" s="174">
        <f>'Abstract review'!C140</f>
        <v>136</v>
      </c>
      <c r="B140" s="174" t="str">
        <f>IFERROR(LEFT('Abstract review'!D140,FIND(";",'Abstract review'!D140)-1),'Abstract review'!D140)</f>
        <v>M. Shi</v>
      </c>
      <c r="C140" s="180" t="str">
        <f>'Abstract review'!E140&amp;""</f>
        <v>2025</v>
      </c>
      <c r="D140" s="174" t="str">
        <f>'Abstract review'!F140</f>
        <v>Senescence-driven molecular subtyping in pancreatic cancer: a multi-omics framework for precision medicine</v>
      </c>
      <c r="E140" s="174" t="str">
        <f>IF('Abstract review'!G140="","",'Abstract review'!G140)</f>
        <v>10.1186/s12885-025-15341-z</v>
      </c>
      <c r="F140" s="174" t="str">
        <f>IF('Abstract review'!I140="I","Include → full text",IF('Abstract review'!I140="E","Exclude",IF('Abstract review'!I140="DUP","Duplicate — removed",'Abstract review'!I140)))</f>
        <v>Exclude</v>
      </c>
      <c r="G140" s="174" t="str">
        <f>IF('Abstract review'!I140="E",'Abstract review'!J140,"")</f>
        <v>No survival outcome</v>
      </c>
      <c r="H140" s="174"/>
      <c r="I140" s="174"/>
      <c r="J140" s="174"/>
      <c r="K140" s="174"/>
      <c r="L140" s="175" t="str">
        <f t="shared" si="9"/>
        <v/>
      </c>
      <c r="M140" s="175" t="str">
        <f t="shared" si="10"/>
        <v/>
      </c>
      <c r="N140" s="175" t="str">
        <f>IF(L140="Include",IFERROR(INDEX('Data extraction'!$AC$2:$AC$58,MATCH(H140+1,'Data extraction'!$AA$2:$AA$58,0)),"not found"),"")</f>
        <v/>
      </c>
      <c r="O140" s="175" t="str">
        <f>IF(N140="","",IFERROR(INDEX('Data extraction'!$L$2:$L$58,MATCH(N140,'Data extraction'!$AC$2:$AC$58,0)),""))</f>
        <v/>
      </c>
      <c r="P140" s="176" t="str">
        <f t="shared" si="11"/>
        <v>Excluded at title/abstract</v>
      </c>
      <c r="Q140" s="175" t="str">
        <f t="shared" si="12"/>
        <v>Outcomes</v>
      </c>
      <c r="R140" s="174"/>
    </row>
    <row r="141" spans="1:18" x14ac:dyDescent="0.3">
      <c r="A141" s="174">
        <f>'Abstract review'!C141</f>
        <v>137</v>
      </c>
      <c r="B141" s="174" t="str">
        <f>IFERROR(LEFT('Abstract review'!D141,FIND(";",'Abstract review'!D141)-1),'Abstract review'!D141)</f>
        <v>S. Shen</v>
      </c>
      <c r="C141" s="180" t="str">
        <f>'Abstract review'!E141&amp;""</f>
        <v>2025</v>
      </c>
      <c r="D141" s="174" t="str">
        <f>'Abstract review'!F141</f>
        <v>Single-cell transcriptomic analysis reveals key cell types and pathogenic genes associated with metastasis in pancreatic adenocarcinoma</v>
      </c>
      <c r="E141" s="174" t="str">
        <f>IF('Abstract review'!G141="","",'Abstract review'!G141)</f>
        <v>10.1007/s10238-025-01974-8</v>
      </c>
      <c r="F141" s="174" t="str">
        <f>IF('Abstract review'!I141="I","Include → full text",IF('Abstract review'!I141="E","Exclude",IF('Abstract review'!I141="DUP","Duplicate — removed",'Abstract review'!I141)))</f>
        <v>Include → full text</v>
      </c>
      <c r="G141" s="174" t="str">
        <f>IF('Abstract review'!I141="E",'Abstract review'!J141,"")</f>
        <v/>
      </c>
      <c r="H141" s="174">
        <f>'Full-text screening-extraction'!A70</f>
        <v>69</v>
      </c>
      <c r="I141" s="174" t="str">
        <f>IF('Full-text screening-extraction'!AB70="","",'Full-text screening-extraction'!AB70)</f>
        <v>unclear</v>
      </c>
      <c r="J141" s="174" t="str">
        <f>IF('Full-text screening-extraction'!AC70="","",'Full-text screening-extraction'!AC70)</f>
        <v>unclear</v>
      </c>
      <c r="K141" s="174" t="str">
        <f>IF('Full-text screening-extraction'!AG70="","",'Full-text screening-extraction'!AG70)</f>
        <v/>
      </c>
      <c r="L141" s="175" t="str">
        <f t="shared" si="9"/>
        <v>Exclude</v>
      </c>
      <c r="M141" s="175" t="str">
        <f t="shared" si="10"/>
        <v>Unclear whether an adjusted model was fitted</v>
      </c>
      <c r="N141" s="175" t="str">
        <f>IF(L141="Include",IFERROR(INDEX('Data extraction'!$AC$2:$AC$58,MATCH(H141+1,'Data extraction'!$AA$2:$AA$58,0)),"not found"),"")</f>
        <v/>
      </c>
      <c r="O141" s="175" t="str">
        <f>IF(N141="","",IFERROR(INDEX('Data extraction'!$L$2:$L$58,MATCH(N141,'Data extraction'!$AC$2:$AC$58,0)),""))</f>
        <v/>
      </c>
      <c r="P141" s="176" t="str">
        <f t="shared" si="11"/>
        <v>Excluded at full text</v>
      </c>
      <c r="Q141" s="175" t="str">
        <f t="shared" si="12"/>
        <v>Analysis &amp; synthesis eligibility</v>
      </c>
      <c r="R141" s="174" t="str">
        <f>IF(P141&lt;&gt;"INCLUDED","",'Full-text screening-extraction'!M70&amp;" ("&amp;'Full-text screening-extraction'!K70&amp;"); outcome: "&amp;'Full-text screening-extraction'!P70&amp;"; multivariable: "&amp;LEFT('Full-text screening-extraction'!T70,120)&amp;" | adjusted for: "&amp;LEFT('Full-text screening-extraction'!U70,100))</f>
        <v/>
      </c>
    </row>
    <row r="142" spans="1:18" x14ac:dyDescent="0.3">
      <c r="A142" s="174">
        <f>'Abstract review'!C142</f>
        <v>138</v>
      </c>
      <c r="B142" s="174" t="str">
        <f>IFERROR(LEFT('Abstract review'!D142,FIND(";",'Abstract review'!D142)-1),'Abstract review'!D142)</f>
        <v>R. Sharma</v>
      </c>
      <c r="C142" s="180" t="str">
        <f>'Abstract review'!E142&amp;""</f>
        <v>2025</v>
      </c>
      <c r="D142" s="174" t="str">
        <f>'Abstract review'!F142</f>
        <v>Advances in pancreatic cancer diagnosis: from DNA methylation to AI-assisted imaging</v>
      </c>
      <c r="E142" s="174" t="str">
        <f>IF('Abstract review'!G142="","",'Abstract review'!G142)</f>
        <v>10.1080/14737159.2025.2509022</v>
      </c>
      <c r="F142" s="174" t="str">
        <f>IF('Abstract review'!I142="I","Include → full text",IF('Abstract review'!I142="E","Exclude",IF('Abstract review'!I142="DUP","Duplicate — removed",'Abstract review'!I142)))</f>
        <v>Exclude</v>
      </c>
      <c r="G142" s="174" t="str">
        <f>IF('Abstract review'!I142="E",'Abstract review'!J142,"")</f>
        <v>Diagnostic value</v>
      </c>
      <c r="H142" s="174"/>
      <c r="I142" s="174"/>
      <c r="J142" s="174"/>
      <c r="K142" s="174"/>
      <c r="L142" s="175" t="str">
        <f t="shared" si="9"/>
        <v/>
      </c>
      <c r="M142" s="175" t="str">
        <f t="shared" si="10"/>
        <v/>
      </c>
      <c r="N142" s="175" t="str">
        <f>IF(L142="Include",IFERROR(INDEX('Data extraction'!$AC$2:$AC$58,MATCH(H142+1,'Data extraction'!$AA$2:$AA$58,0)),"not found"),"")</f>
        <v/>
      </c>
      <c r="O142" s="175" t="str">
        <f>IF(N142="","",IFERROR(INDEX('Data extraction'!$L$2:$L$58,MATCH(N142,'Data extraction'!$AC$2:$AC$58,0)),""))</f>
        <v/>
      </c>
      <c r="P142" s="176" t="str">
        <f t="shared" si="11"/>
        <v>Excluded at title/abstract</v>
      </c>
      <c r="Q142" s="175" t="str">
        <f t="shared" si="12"/>
        <v>Outcomes</v>
      </c>
      <c r="R142" s="174"/>
    </row>
    <row r="143" spans="1:18" x14ac:dyDescent="0.3">
      <c r="A143" s="174">
        <f>'Abstract review'!C143</f>
        <v>139</v>
      </c>
      <c r="B143" s="174" t="str">
        <f>IFERROR(LEFT('Abstract review'!D143,FIND(";",'Abstract review'!D143)-1),'Abstract review'!D143)</f>
        <v>Y. D. Seo</v>
      </c>
      <c r="C143" s="180" t="str">
        <f>'Abstract review'!E143&amp;""</f>
        <v>2025</v>
      </c>
      <c r="D143" s="174" t="str">
        <f>'Abstract review'!F143</f>
        <v>The Landmark Series: The Future of Pancreatic Cancer Clinical Trials</v>
      </c>
      <c r="E143" s="174" t="str">
        <f>IF('Abstract review'!G143="","",'Abstract review'!G143)</f>
        <v>10.1245/s10434-024-16840-2</v>
      </c>
      <c r="F143" s="174" t="str">
        <f>IF('Abstract review'!I143="I","Include → full text",IF('Abstract review'!I143="E","Exclude",IF('Abstract review'!I143="DUP","Duplicate — removed",'Abstract review'!I143)))</f>
        <v>Exclude</v>
      </c>
      <c r="G143" s="174" t="str">
        <f>IF('Abstract review'!I143="E",'Abstract review'!J143,"")</f>
        <v>Review</v>
      </c>
      <c r="H143" s="174"/>
      <c r="I143" s="174"/>
      <c r="J143" s="174"/>
      <c r="K143" s="174"/>
      <c r="L143" s="175" t="str">
        <f t="shared" si="9"/>
        <v/>
      </c>
      <c r="M143" s="175" t="str">
        <f t="shared" si="10"/>
        <v/>
      </c>
      <c r="N143" s="175" t="str">
        <f>IF(L143="Include",IFERROR(INDEX('Data extraction'!$AC$2:$AC$58,MATCH(H143+1,'Data extraction'!$AA$2:$AA$58,0)),"not found"),"")</f>
        <v/>
      </c>
      <c r="O143" s="175" t="str">
        <f>IF(N143="","",IFERROR(INDEX('Data extraction'!$L$2:$L$58,MATCH(N143,'Data extraction'!$AC$2:$AC$58,0)),""))</f>
        <v/>
      </c>
      <c r="P143" s="176" t="str">
        <f t="shared" si="11"/>
        <v>Excluded at title/abstract</v>
      </c>
      <c r="Q143" s="175" t="str">
        <f t="shared" si="12"/>
        <v>Study design</v>
      </c>
      <c r="R143" s="174"/>
    </row>
    <row r="144" spans="1:18" x14ac:dyDescent="0.3">
      <c r="A144" s="174">
        <f>'Abstract review'!C144</f>
        <v>140</v>
      </c>
      <c r="B144" s="174" t="str">
        <f>IFERROR(LEFT('Abstract review'!D144,FIND(";",'Abstract review'!D144)-1),'Abstract review'!D144)</f>
        <v>Oier Azurmendi Senar</v>
      </c>
      <c r="C144" s="180" t="str">
        <f>'Abstract review'!E144&amp;""</f>
        <v>2025</v>
      </c>
      <c r="D144" s="174" t="str">
        <f>'Abstract review'!F144</f>
        <v>Glycation Stress–Driven Transcriptomic Signature Predicts Survival Benefit from Adjuvant Gemcitabine in Resectable Pancreatic Cancer</v>
      </c>
      <c r="E144" s="174" t="str">
        <f>IF('Abstract review'!G144="","",'Abstract review'!G144)</f>
        <v>10.1101/2025.07.07.663493</v>
      </c>
      <c r="F144" s="174" t="str">
        <f>IF('Abstract review'!I144="I","Include → full text",IF('Abstract review'!I144="E","Exclude",IF('Abstract review'!I144="DUP","Duplicate — removed",'Abstract review'!I144)))</f>
        <v>Exclude</v>
      </c>
      <c r="G144" s="174" t="str">
        <f>IF('Abstract review'!I144="E",'Abstract review'!J144,"")</f>
        <v>Preprint (not peer-reviewed)</v>
      </c>
      <c r="H144" s="174"/>
      <c r="I144" s="174"/>
      <c r="J144" s="174"/>
      <c r="K144" s="174"/>
      <c r="L144" s="175" t="str">
        <f t="shared" si="9"/>
        <v/>
      </c>
      <c r="M144" s="175" t="str">
        <f t="shared" si="10"/>
        <v/>
      </c>
      <c r="N144" s="175" t="str">
        <f>IF(L144="Include",IFERROR(INDEX('Data extraction'!$AC$2:$AC$58,MATCH(H144+1,'Data extraction'!$AA$2:$AA$58,0)),"not found"),"")</f>
        <v/>
      </c>
      <c r="O144" s="175" t="str">
        <f>IF(N144="","",IFERROR(INDEX('Data extraction'!$L$2:$L$58,MATCH(N144,'Data extraction'!$AC$2:$AC$58,0)),""))</f>
        <v/>
      </c>
      <c r="P144" s="176" t="str">
        <f t="shared" si="11"/>
        <v>Excluded at title/abstract</v>
      </c>
      <c r="Q144" s="175" t="str">
        <f t="shared" si="12"/>
        <v>Study design</v>
      </c>
      <c r="R144" s="174"/>
    </row>
    <row r="145" spans="1:18" x14ac:dyDescent="0.3">
      <c r="A145" s="174">
        <f>'Abstract review'!C145</f>
        <v>141</v>
      </c>
      <c r="B145" s="174" t="str">
        <f>IFERROR(LEFT('Abstract review'!D145,FIND(";",'Abstract review'!D145)-1),'Abstract review'!D145)</f>
        <v>Grazia Scuderi</v>
      </c>
      <c r="C145" s="180" t="str">
        <f>'Abstract review'!E145&amp;""</f>
        <v>2025</v>
      </c>
      <c r="D145" s="174" t="str">
        <f>'Abstract review'!F145</f>
        <v>Transcriptomic and Clinical Profiling Reveals &lt;i&gt;LGALS3&lt;/i&gt; as a Prognostic Oncogene in Pancreatic Cancer</v>
      </c>
      <c r="E145" s="174" t="str">
        <f>IF('Abstract review'!G145="","",'Abstract review'!G145)</f>
        <v>10.3390/genes16101170</v>
      </c>
      <c r="F145" s="174" t="str">
        <f>IF('Abstract review'!I145="I","Include → full text",IF('Abstract review'!I145="E","Exclude",IF('Abstract review'!I145="DUP","Duplicate — removed",'Abstract review'!I145)))</f>
        <v>Exclude</v>
      </c>
      <c r="G145" s="174" t="str">
        <f>IF('Abstract review'!I145="E",'Abstract review'!J145,"")</f>
        <v>no pdac</v>
      </c>
      <c r="H145" s="174"/>
      <c r="I145" s="174"/>
      <c r="J145" s="174"/>
      <c r="K145" s="174"/>
      <c r="L145" s="175" t="str">
        <f t="shared" si="9"/>
        <v/>
      </c>
      <c r="M145" s="175" t="str">
        <f t="shared" si="10"/>
        <v/>
      </c>
      <c r="N145" s="175" t="str">
        <f>IF(L145="Include",IFERROR(INDEX('Data extraction'!$AC$2:$AC$58,MATCH(H145+1,'Data extraction'!$AA$2:$AA$58,0)),"not found"),"")</f>
        <v/>
      </c>
      <c r="O145" s="175" t="str">
        <f>IF(N145="","",IFERROR(INDEX('Data extraction'!$L$2:$L$58,MATCH(N145,'Data extraction'!$AC$2:$AC$58,0)),""))</f>
        <v/>
      </c>
      <c r="P145" s="176" t="str">
        <f t="shared" si="11"/>
        <v>Excluded at title/abstract</v>
      </c>
      <c r="Q145" s="175" t="str">
        <f t="shared" si="12"/>
        <v>Population</v>
      </c>
      <c r="R145" s="174"/>
    </row>
    <row r="146" spans="1:18" x14ac:dyDescent="0.3">
      <c r="A146" s="174">
        <f>'Abstract review'!C146</f>
        <v>142</v>
      </c>
      <c r="B146" s="174" t="str">
        <f>IFERROR(LEFT('Abstract review'!D146,FIND(";",'Abstract review'!D146)-1),'Abstract review'!D146)</f>
        <v>G. Scuderi</v>
      </c>
      <c r="C146" s="180" t="str">
        <f>'Abstract review'!E146&amp;""</f>
        <v>2025</v>
      </c>
      <c r="D146" s="174" t="str">
        <f>'Abstract review'!F146</f>
        <v>Transcriptomic and Clinical Profiling Reveals LGALS3 as a Prognostic Oncogene in Pancreatic Cancer</v>
      </c>
      <c r="E146" s="174" t="str">
        <f>IF('Abstract review'!G146="","",'Abstract review'!G146)</f>
        <v>10.3390/genes16101170</v>
      </c>
      <c r="F146" s="174" t="str">
        <f>IF('Abstract review'!I146="I","Include → full text",IF('Abstract review'!I146="E","Exclude",IF('Abstract review'!I146="DUP","Duplicate — removed",'Abstract review'!I146)))</f>
        <v>Duplicate — removed</v>
      </c>
      <c r="G146" s="174" t="str">
        <f>IF('Abstract review'!I146="E",'Abstract review'!J146,"")</f>
        <v/>
      </c>
      <c r="H146" s="174"/>
      <c r="I146" s="174"/>
      <c r="J146" s="174"/>
      <c r="K146" s="174"/>
      <c r="L146" s="175" t="str">
        <f t="shared" si="9"/>
        <v/>
      </c>
      <c r="M146" s="175" t="str">
        <f t="shared" si="10"/>
        <v/>
      </c>
      <c r="N146" s="175" t="str">
        <f>IF(L146="Include",IFERROR(INDEX('Data extraction'!$AC$2:$AC$58,MATCH(H146+1,'Data extraction'!$AA$2:$AA$58,0)),"not found"),"")</f>
        <v/>
      </c>
      <c r="O146" s="175" t="str">
        <f>IF(N146="","",IFERROR(INDEX('Data extraction'!$L$2:$L$58,MATCH(N146,'Data extraction'!$AC$2:$AC$58,0)),""))</f>
        <v/>
      </c>
      <c r="P146" s="176" t="str">
        <f t="shared" si="11"/>
        <v>Duplicate removed</v>
      </c>
      <c r="Q146" s="175" t="str">
        <f t="shared" si="12"/>
        <v>Duplicate record</v>
      </c>
      <c r="R146" s="174"/>
    </row>
    <row r="147" spans="1:18" x14ac:dyDescent="0.3">
      <c r="A147" s="174">
        <f>'Abstract review'!C147</f>
        <v>143</v>
      </c>
      <c r="B147" s="174" t="str">
        <f>IFERROR(LEFT('Abstract review'!D147,FIND(";",'Abstract review'!D147)-1),'Abstract review'!D147)</f>
        <v>Muhammad Usman Saleem</v>
      </c>
      <c r="C147" s="180" t="str">
        <f>'Abstract review'!E147&amp;""</f>
        <v>2025</v>
      </c>
      <c r="D147" s="174" t="str">
        <f>'Abstract review'!F147</f>
        <v>Novel Insights into T-Cell Exhaustion and Cancer Biomarkers in PDAC Using ScRNA-Seq</v>
      </c>
      <c r="E147" s="174" t="str">
        <f>IF('Abstract review'!G147="","",'Abstract review'!G147)</f>
        <v>10.3390/biology14081015</v>
      </c>
      <c r="F147" s="174" t="str">
        <f>IF('Abstract review'!I147="I","Include → full text",IF('Abstract review'!I147="E","Exclude",IF('Abstract review'!I147="DUP","Duplicate — removed",'Abstract review'!I147)))</f>
        <v>Exclude</v>
      </c>
      <c r="G147" s="174" t="str">
        <f>IF('Abstract review'!I147="E",'Abstract review'!J147,"")</f>
        <v>No prognostic value</v>
      </c>
      <c r="H147" s="174"/>
      <c r="I147" s="174"/>
      <c r="J147" s="174"/>
      <c r="K147" s="174"/>
      <c r="L147" s="175" t="str">
        <f t="shared" si="9"/>
        <v/>
      </c>
      <c r="M147" s="175" t="str">
        <f t="shared" si="10"/>
        <v/>
      </c>
      <c r="N147" s="175" t="str">
        <f>IF(L147="Include",IFERROR(INDEX('Data extraction'!$AC$2:$AC$58,MATCH(H147+1,'Data extraction'!$AA$2:$AA$58,0)),"not found"),"")</f>
        <v/>
      </c>
      <c r="O147" s="175" t="str">
        <f>IF(N147="","",IFERROR(INDEX('Data extraction'!$L$2:$L$58,MATCH(N147,'Data extraction'!$AC$2:$AC$58,0)),""))</f>
        <v/>
      </c>
      <c r="P147" s="176" t="str">
        <f t="shared" si="11"/>
        <v>Excluded at title/abstract</v>
      </c>
      <c r="Q147" s="175" t="str">
        <f t="shared" si="12"/>
        <v>Outcomes</v>
      </c>
      <c r="R147" s="174"/>
    </row>
    <row r="148" spans="1:18" x14ac:dyDescent="0.3">
      <c r="A148" s="174">
        <f>'Abstract review'!C148</f>
        <v>144</v>
      </c>
      <c r="B148" s="174" t="str">
        <f>IFERROR(LEFT('Abstract review'!D148,FIND(";",'Abstract review'!D148)-1),'Abstract review'!D148)</f>
        <v>Mariana T. Ruckert</v>
      </c>
      <c r="C148" s="180" t="str">
        <f>'Abstract review'!E148&amp;""</f>
        <v>2025</v>
      </c>
      <c r="D148" s="174" t="str">
        <f>'Abstract review'!F148</f>
        <v>DUSP6 is upregulated in metastasis and influences migration and metabolism in pancreatic cancer cells</v>
      </c>
      <c r="E148" s="174" t="str">
        <f>IF('Abstract review'!G148="","",'Abstract review'!G148)</f>
        <v>10.1038/s41598-025-12967-8</v>
      </c>
      <c r="F148" s="174" t="str">
        <f>IF('Abstract review'!I148="I","Include → full text",IF('Abstract review'!I148="E","Exclude",IF('Abstract review'!I148="DUP","Duplicate — removed",'Abstract review'!I148)))</f>
        <v>Exclude</v>
      </c>
      <c r="G148" s="174" t="str">
        <f>IF('Abstract review'!I148="E",'Abstract review'!J148,"")</f>
        <v>Preclinical studies</v>
      </c>
      <c r="H148" s="174"/>
      <c r="I148" s="174"/>
      <c r="J148" s="174"/>
      <c r="K148" s="174"/>
      <c r="L148" s="175" t="str">
        <f t="shared" si="9"/>
        <v/>
      </c>
      <c r="M148" s="175" t="str">
        <f t="shared" si="10"/>
        <v/>
      </c>
      <c r="N148" s="175" t="str">
        <f>IF(L148="Include",IFERROR(INDEX('Data extraction'!$AC$2:$AC$58,MATCH(H148+1,'Data extraction'!$AA$2:$AA$58,0)),"not found"),"")</f>
        <v/>
      </c>
      <c r="O148" s="175" t="str">
        <f>IF(N148="","",IFERROR(INDEX('Data extraction'!$L$2:$L$58,MATCH(N148,'Data extraction'!$AC$2:$AC$58,0)),""))</f>
        <v/>
      </c>
      <c r="P148" s="176" t="str">
        <f t="shared" si="11"/>
        <v>Excluded at title/abstract</v>
      </c>
      <c r="Q148" s="175" t="str">
        <f t="shared" si="12"/>
        <v>Study design</v>
      </c>
      <c r="R148" s="174"/>
    </row>
    <row r="149" spans="1:18" x14ac:dyDescent="0.3">
      <c r="A149" s="174">
        <f>'Abstract review'!C149</f>
        <v>145</v>
      </c>
      <c r="B149" s="174" t="str">
        <f>IFERROR(LEFT('Abstract review'!D149,FIND(";",'Abstract review'!D149)-1),'Abstract review'!D149)</f>
        <v>F. Rezagholizadeh</v>
      </c>
      <c r="C149" s="180" t="str">
        <f>'Abstract review'!E149&amp;""</f>
        <v>2025</v>
      </c>
      <c r="D149" s="174" t="str">
        <f>'Abstract review'!F149</f>
        <v>Transcriptomic analysis of laser-capture microdissected tumors reveals RAD51AP1 as a tumor-specific marker associated progression from pancreatic intraepithelial neoplasia to invasive pancreatic cancer</v>
      </c>
      <c r="E149" s="174" t="str">
        <f>IF('Abstract review'!G149="","",'Abstract review'!G149)</f>
        <v>10.1186/s12935-025-03810-1</v>
      </c>
      <c r="F149" s="174" t="str">
        <f>IF('Abstract review'!I149="I","Include → full text",IF('Abstract review'!I149="E","Exclude",IF('Abstract review'!I149="DUP","Duplicate — removed",'Abstract review'!I149)))</f>
        <v>Include → full text</v>
      </c>
      <c r="G149" s="174" t="str">
        <f>IF('Abstract review'!I149="E",'Abstract review'!J149,"")</f>
        <v/>
      </c>
      <c r="H149" s="174">
        <f>'Full-text screening-extraction'!A71</f>
        <v>70</v>
      </c>
      <c r="I149" s="174" t="str">
        <f>IF('Full-text screening-extraction'!AB71="","",'Full-text screening-extraction'!AB71)</f>
        <v>yes</v>
      </c>
      <c r="J149" s="174" t="str">
        <f>IF('Full-text screening-extraction'!AC71="","",'Full-text screening-extraction'!AC71)</f>
        <v>yes</v>
      </c>
      <c r="K149" s="174" t="str">
        <f>IF('Full-text screening-extraction'!AG71="","",'Full-text screening-extraction'!AG71)</f>
        <v/>
      </c>
      <c r="L149" s="175" t="str">
        <f t="shared" si="9"/>
        <v>Include</v>
      </c>
      <c r="M149" s="175" t="str">
        <f t="shared" si="10"/>
        <v/>
      </c>
      <c r="N149" s="175" t="str">
        <f>IF(L149="Include",IFERROR(INDEX('Data extraction'!$AC$2:$AC$58,MATCH(H149+1,'Data extraction'!$AA$2:$AA$58,0)),"not found"),"")</f>
        <v>EV-42</v>
      </c>
      <c r="O149" s="175" t="str">
        <f>IF(N149="","",IFERROR(INDEX('Data extraction'!$L$2:$L$58,MATCH(N149,'Data extraction'!$AC$2:$AC$58,0)),""))</f>
        <v>A-</v>
      </c>
      <c r="P149" s="176" t="str">
        <f t="shared" si="11"/>
        <v>INCLUDED</v>
      </c>
      <c r="Q149" s="175" t="str">
        <f t="shared" si="12"/>
        <v>All PICOS rows + Independent prognostic value</v>
      </c>
      <c r="R149" s="174" t="str">
        <f>IF(P149&lt;&gt;"INCLUDED","",'Full-text screening-extraction'!M71&amp;" ("&amp;'Full-text screening-extraction'!K71&amp;"); outcome: "&amp;'Full-text screening-extraction'!P71&amp;"; multivariable: "&amp;LEFT('Full-text screening-extraction'!T71,120)&amp;" | adjusted for: "&amp;LEFT('Full-text screening-extraction'!U71,100))</f>
        <v>RAD51AP1 (DNA repair–associated protein) (Bulk transcriptomics, LCM-based cell-specific transcriptomics, RT-qPCR, proteomics (IHC)); outcome: Overall survival (OS); multivariable: High nuclear RAD51AP1 identified as independent risk factor for DSS (multivariable Cox) | adjusted for: Age, TNM stage, tumor size, metastasis, histological grade</v>
      </c>
    </row>
    <row r="150" spans="1:18" x14ac:dyDescent="0.3">
      <c r="A150" s="174">
        <f>'Abstract review'!C150</f>
        <v>146</v>
      </c>
      <c r="B150" s="174" t="str">
        <f>IFERROR(LEFT('Abstract review'!D150,FIND(";",'Abstract review'!D150)-1),'Abstract review'!D150)</f>
        <v>Mathilde Resell</v>
      </c>
      <c r="C150" s="180" t="str">
        <f>'Abstract review'!E150&amp;""</f>
        <v>2025</v>
      </c>
      <c r="D150" s="174" t="str">
        <f>'Abstract review'!F150</f>
        <v>Translational studies on pancreatic cancer and gastric cancer: a methodology in PhD thesis</v>
      </c>
      <c r="E150" s="174" t="str">
        <f>IF('Abstract review'!G150="","",'Abstract review'!G150)</f>
        <v>10.3389/fphar.2025.1604017</v>
      </c>
      <c r="F150" s="174" t="str">
        <f>IF('Abstract review'!I150="I","Include → full text",IF('Abstract review'!I150="E","Exclude",IF('Abstract review'!I150="DUP","Duplicate — removed",'Abstract review'!I150)))</f>
        <v>Exclude</v>
      </c>
      <c r="G150" s="174" t="str">
        <f>IF('Abstract review'!I150="E",'Abstract review'!J150,"")</f>
        <v>Review</v>
      </c>
      <c r="H150" s="174"/>
      <c r="I150" s="174"/>
      <c r="J150" s="174"/>
      <c r="K150" s="174"/>
      <c r="L150" s="175" t="str">
        <f t="shared" si="9"/>
        <v/>
      </c>
      <c r="M150" s="175" t="str">
        <f t="shared" si="10"/>
        <v/>
      </c>
      <c r="N150" s="175" t="str">
        <f>IF(L150="Include",IFERROR(INDEX('Data extraction'!$AC$2:$AC$58,MATCH(H150+1,'Data extraction'!$AA$2:$AA$58,0)),"not found"),"")</f>
        <v/>
      </c>
      <c r="O150" s="175" t="str">
        <f>IF(N150="","",IFERROR(INDEX('Data extraction'!$L$2:$L$58,MATCH(N150,'Data extraction'!$AC$2:$AC$58,0)),""))</f>
        <v/>
      </c>
      <c r="P150" s="176" t="str">
        <f t="shared" si="11"/>
        <v>Excluded at title/abstract</v>
      </c>
      <c r="Q150" s="175" t="str">
        <f t="shared" si="12"/>
        <v>Study design</v>
      </c>
      <c r="R150" s="174"/>
    </row>
    <row r="151" spans="1:18" x14ac:dyDescent="0.3">
      <c r="A151" s="174">
        <f>'Abstract review'!C151</f>
        <v>147</v>
      </c>
      <c r="B151" s="174" t="str">
        <f>IFERROR(LEFT('Abstract review'!D151,FIND(";",'Abstract review'!D151)-1),'Abstract review'!D151)</f>
        <v>Z. Ren</v>
      </c>
      <c r="C151" s="180" t="str">
        <f>'Abstract review'!E151&amp;""</f>
        <v>2025</v>
      </c>
      <c r="D151" s="174" t="str">
        <f>'Abstract review'!F151</f>
        <v>Molecular structure and mechanism of protein MSMB, TPPP3, SPI1: Construction of novel 4 pancreatic cancer-related protein signatures model based on machine learning</v>
      </c>
      <c r="E151" s="174" t="str">
        <f>IF('Abstract review'!G151="","",'Abstract review'!G151)</f>
        <v>10.1016/j.ijbiomac.2025.142075</v>
      </c>
      <c r="F151" s="174" t="str">
        <f>IF('Abstract review'!I151="I","Include → full text",IF('Abstract review'!I151="E","Exclude",IF('Abstract review'!I151="DUP","Duplicate — removed",'Abstract review'!I151)))</f>
        <v>Exclude</v>
      </c>
      <c r="G151" s="174" t="str">
        <f>IF('Abstract review'!I151="E",'Abstract review'!J151,"")</f>
        <v>Diagnostic value</v>
      </c>
      <c r="H151" s="174"/>
      <c r="I151" s="174"/>
      <c r="J151" s="174"/>
      <c r="K151" s="174"/>
      <c r="L151" s="175" t="str">
        <f t="shared" si="9"/>
        <v/>
      </c>
      <c r="M151" s="175" t="str">
        <f t="shared" si="10"/>
        <v/>
      </c>
      <c r="N151" s="175" t="str">
        <f>IF(L151="Include",IFERROR(INDEX('Data extraction'!$AC$2:$AC$58,MATCH(H151+1,'Data extraction'!$AA$2:$AA$58,0)),"not found"),"")</f>
        <v/>
      </c>
      <c r="O151" s="175" t="str">
        <f>IF(N151="","",IFERROR(INDEX('Data extraction'!$L$2:$L$58,MATCH(N151,'Data extraction'!$AC$2:$AC$58,0)),""))</f>
        <v/>
      </c>
      <c r="P151" s="176" t="str">
        <f t="shared" si="11"/>
        <v>Excluded at title/abstract</v>
      </c>
      <c r="Q151" s="175" t="str">
        <f t="shared" si="12"/>
        <v>Outcomes</v>
      </c>
      <c r="R151" s="174"/>
    </row>
    <row r="152" spans="1:18" x14ac:dyDescent="0.3">
      <c r="A152" s="174">
        <f>'Abstract review'!C152</f>
        <v>148</v>
      </c>
      <c r="B152" s="174" t="str">
        <f>IFERROR(LEFT('Abstract review'!D152,FIND(";",'Abstract review'!D152)-1),'Abstract review'!D152)</f>
        <v>Z. S. Qiu</v>
      </c>
      <c r="C152" s="180" t="str">
        <f>'Abstract review'!E152&amp;""</f>
        <v>2025</v>
      </c>
      <c r="D152" s="174" t="str">
        <f>'Abstract review'!F152</f>
        <v>DEAD/H-box RNA helicase 10 promotes pancreatic cancer cell proliferation via ribonucleotide reductase M2</v>
      </c>
      <c r="E152" s="174" t="str">
        <f>IF('Abstract review'!G152="","",'Abstract review'!G152)</f>
        <v>10.4251/wjgo.v17.i9.108672</v>
      </c>
      <c r="F152" s="174" t="str">
        <f>IF('Abstract review'!I152="I","Include → full text",IF('Abstract review'!I152="E","Exclude",IF('Abstract review'!I152="DUP","Duplicate — removed",'Abstract review'!I152)))</f>
        <v>Include → full text</v>
      </c>
      <c r="G152" s="174" t="str">
        <f>IF('Abstract review'!I152="E",'Abstract review'!J152,"")</f>
        <v/>
      </c>
      <c r="H152" s="174">
        <f>'Full-text screening-extraction'!A72</f>
        <v>71</v>
      </c>
      <c r="I152" s="174" t="str">
        <f>IF('Full-text screening-extraction'!AB72="","",'Full-text screening-extraction'!AB72)</f>
        <v>no</v>
      </c>
      <c r="J152" s="174" t="str">
        <f>IF('Full-text screening-extraction'!AC72="","",'Full-text screening-extraction'!AC72)</f>
        <v>NA</v>
      </c>
      <c r="K152" s="174" t="str">
        <f>IF('Full-text screening-extraction'!AG72="","",'Full-text screening-extraction'!AG72)</f>
        <v/>
      </c>
      <c r="L152" s="175" t="str">
        <f t="shared" si="9"/>
        <v>Exclude</v>
      </c>
      <c r="M152" s="175" t="str">
        <f t="shared" si="10"/>
        <v>No adjusted multivariable model fitted</v>
      </c>
      <c r="N152" s="175" t="str">
        <f>IF(L152="Include",IFERROR(INDEX('Data extraction'!$AC$2:$AC$58,MATCH(H152+1,'Data extraction'!$AA$2:$AA$58,0)),"not found"),"")</f>
        <v/>
      </c>
      <c r="O152" s="175" t="str">
        <f>IF(N152="","",IFERROR(INDEX('Data extraction'!$L$2:$L$58,MATCH(N152,'Data extraction'!$AC$2:$AC$58,0)),""))</f>
        <v/>
      </c>
      <c r="P152" s="176" t="str">
        <f t="shared" si="11"/>
        <v>Excluded at full text</v>
      </c>
      <c r="Q152" s="175" t="str">
        <f t="shared" si="12"/>
        <v>Analysis &amp; synthesis eligibility</v>
      </c>
      <c r="R152" s="174" t="str">
        <f>IF(P152&lt;&gt;"INCLUDED","",'Full-text screening-extraction'!M72&amp;" ("&amp;'Full-text screening-extraction'!K72&amp;"); outcome: "&amp;'Full-text screening-extraction'!P72&amp;"; multivariable: "&amp;LEFT('Full-text screening-extraction'!T72,120)&amp;" | adjusted for: "&amp;LEFT('Full-text screening-extraction'!U72,100))</f>
        <v/>
      </c>
    </row>
    <row r="153" spans="1:18" x14ac:dyDescent="0.3">
      <c r="A153" s="174">
        <f>'Abstract review'!C153</f>
        <v>149</v>
      </c>
      <c r="B153" s="174" t="str">
        <f>IFERROR(LEFT('Abstract review'!D153,FIND(";",'Abstract review'!D153)-1),'Abstract review'!D153)</f>
        <v>Cheng Qin</v>
      </c>
      <c r="C153" s="180" t="str">
        <f>'Abstract review'!E153&amp;""</f>
        <v>2025</v>
      </c>
      <c r="D153" s="174" t="str">
        <f>'Abstract review'!F153</f>
        <v>EDC4 enhances multi-drug chemosensitivity in pancreatic cancer via GR50-based profiling</v>
      </c>
      <c r="E153" s="174" t="str">
        <f>IF('Abstract review'!G153="","",'Abstract review'!G153)</f>
        <v>10.1186/s12935-025-04000-9</v>
      </c>
      <c r="F153" s="174" t="str">
        <f>IF('Abstract review'!I153="I","Include → full text",IF('Abstract review'!I153="E","Exclude",IF('Abstract review'!I153="DUP","Duplicate — removed",'Abstract review'!I153)))</f>
        <v>Include → full text</v>
      </c>
      <c r="G153" s="174" t="str">
        <f>IF('Abstract review'!I153="E",'Abstract review'!J153,"")</f>
        <v/>
      </c>
      <c r="H153" s="174">
        <f>'Full-text screening-extraction'!A73</f>
        <v>72</v>
      </c>
      <c r="I153" s="174" t="str">
        <f>IF('Full-text screening-extraction'!AB73="","",'Full-text screening-extraction'!AB73)</f>
        <v>no</v>
      </c>
      <c r="J153" s="174" t="str">
        <f>IF('Full-text screening-extraction'!AC73="","",'Full-text screening-extraction'!AC73)</f>
        <v>NA</v>
      </c>
      <c r="K153" s="174" t="str">
        <f>IF('Full-text screening-extraction'!AG73="","",'Full-text screening-extraction'!AG73)</f>
        <v/>
      </c>
      <c r="L153" s="175" t="str">
        <f t="shared" si="9"/>
        <v>Exclude</v>
      </c>
      <c r="M153" s="175" t="str">
        <f t="shared" si="10"/>
        <v>No adjusted multivariable model fitted</v>
      </c>
      <c r="N153" s="175" t="str">
        <f>IF(L153="Include",IFERROR(INDEX('Data extraction'!$AC$2:$AC$58,MATCH(H153+1,'Data extraction'!$AA$2:$AA$58,0)),"not found"),"")</f>
        <v/>
      </c>
      <c r="O153" s="175" t="str">
        <f>IF(N153="","",IFERROR(INDEX('Data extraction'!$L$2:$L$58,MATCH(N153,'Data extraction'!$AC$2:$AC$58,0)),""))</f>
        <v/>
      </c>
      <c r="P153" s="176" t="str">
        <f t="shared" si="11"/>
        <v>Excluded at full text</v>
      </c>
      <c r="Q153" s="175" t="str">
        <f t="shared" si="12"/>
        <v>Analysis &amp; synthesis eligibility</v>
      </c>
      <c r="R153" s="174" t="str">
        <f>IF(P153&lt;&gt;"INCLUDED","",'Full-text screening-extraction'!M73&amp;" ("&amp;'Full-text screening-extraction'!K73&amp;"); outcome: "&amp;'Full-text screening-extraction'!P73&amp;"; multivariable: "&amp;LEFT('Full-text screening-extraction'!T73,120)&amp;" | adjusted for: "&amp;LEFT('Full-text screening-extraction'!U73,100))</f>
        <v/>
      </c>
    </row>
    <row r="154" spans="1:18" x14ac:dyDescent="0.3">
      <c r="A154" s="174">
        <f>'Abstract review'!C154</f>
        <v>150</v>
      </c>
      <c r="B154" s="174" t="str">
        <f>IFERROR(LEFT('Abstract review'!D154,FIND(";",'Abstract review'!D154)-1),'Abstract review'!D154)</f>
        <v>Pit Preckwinkel</v>
      </c>
      <c r="C154" s="180" t="str">
        <f>'Abstract review'!E154&amp;""</f>
        <v>2025</v>
      </c>
      <c r="D154" s="174" t="str">
        <f>'Abstract review'!F154</f>
        <v>Long Non-Coding RNAs and RNA-Binding Proteins in Pancreatic Cancer Development and Progression</v>
      </c>
      <c r="E154" s="174" t="str">
        <f>IF('Abstract review'!G154="","",'Abstract review'!G154)</f>
        <v>10.3390/cancers17101601</v>
      </c>
      <c r="F154" s="174" t="str">
        <f>IF('Abstract review'!I154="I","Include → full text",IF('Abstract review'!I154="E","Exclude",IF('Abstract review'!I154="DUP","Duplicate — removed",'Abstract review'!I154)))</f>
        <v>Exclude</v>
      </c>
      <c r="G154" s="174" t="str">
        <f>IF('Abstract review'!I154="E",'Abstract review'!J154,"")</f>
        <v>Review</v>
      </c>
      <c r="H154" s="174"/>
      <c r="I154" s="174"/>
      <c r="J154" s="174"/>
      <c r="K154" s="174"/>
      <c r="L154" s="175" t="str">
        <f t="shared" si="9"/>
        <v/>
      </c>
      <c r="M154" s="175" t="str">
        <f t="shared" si="10"/>
        <v/>
      </c>
      <c r="N154" s="175" t="str">
        <f>IF(L154="Include",IFERROR(INDEX('Data extraction'!$AC$2:$AC$58,MATCH(H154+1,'Data extraction'!$AA$2:$AA$58,0)),"not found"),"")</f>
        <v/>
      </c>
      <c r="O154" s="175" t="str">
        <f>IF(N154="","",IFERROR(INDEX('Data extraction'!$L$2:$L$58,MATCH(N154,'Data extraction'!$AC$2:$AC$58,0)),""))</f>
        <v/>
      </c>
      <c r="P154" s="176" t="str">
        <f t="shared" si="11"/>
        <v>Excluded at title/abstract</v>
      </c>
      <c r="Q154" s="175" t="str">
        <f t="shared" si="12"/>
        <v>Study design</v>
      </c>
      <c r="R154" s="174"/>
    </row>
    <row r="155" spans="1:18" x14ac:dyDescent="0.3">
      <c r="A155" s="174">
        <f>'Abstract review'!C155</f>
        <v>151</v>
      </c>
      <c r="B155" s="174" t="str">
        <f>IFERROR(LEFT('Abstract review'!D155,FIND(";",'Abstract review'!D155)-1),'Abstract review'!D155)</f>
        <v>Dimitrios Papakonstantinou</v>
      </c>
      <c r="C155" s="180" t="str">
        <f>'Abstract review'!E155&amp;""</f>
        <v>2025</v>
      </c>
      <c r="D155" s="174" t="str">
        <f>'Abstract review'!F155</f>
        <v>Molecular analysis highlights TREM2 as a discriminating biomarker for patients suffering from pancreatic ductal adenocarcinoma</v>
      </c>
      <c r="E155" s="174" t="str">
        <f>IF('Abstract review'!G155="","",'Abstract review'!G155)</f>
        <v>10.1016/j.ctarc.2025.100939</v>
      </c>
      <c r="F155" s="174" t="str">
        <f>IF('Abstract review'!I155="I","Include → full text",IF('Abstract review'!I155="E","Exclude",IF('Abstract review'!I155="DUP","Duplicate — removed",'Abstract review'!I155)))</f>
        <v>Exclude</v>
      </c>
      <c r="G155" s="174" t="str">
        <f>IF('Abstract review'!I155="E",'Abstract review'!J155,"")</f>
        <v>Exploratory analysis</v>
      </c>
      <c r="H155" s="174"/>
      <c r="I155" s="174"/>
      <c r="J155" s="174"/>
      <c r="K155" s="174"/>
      <c r="L155" s="175" t="str">
        <f t="shared" si="9"/>
        <v/>
      </c>
      <c r="M155" s="175" t="str">
        <f t="shared" si="10"/>
        <v/>
      </c>
      <c r="N155" s="175" t="str">
        <f>IF(L155="Include",IFERROR(INDEX('Data extraction'!$AC$2:$AC$58,MATCH(H155+1,'Data extraction'!$AA$2:$AA$58,0)),"not found"),"")</f>
        <v/>
      </c>
      <c r="O155" s="175" t="str">
        <f>IF(N155="","",IFERROR(INDEX('Data extraction'!$L$2:$L$58,MATCH(N155,'Data extraction'!$AC$2:$AC$58,0)),""))</f>
        <v/>
      </c>
      <c r="P155" s="176" t="str">
        <f t="shared" si="11"/>
        <v>Excluded at title/abstract</v>
      </c>
      <c r="Q155" s="175" t="str">
        <f t="shared" si="12"/>
        <v>Outcomes</v>
      </c>
      <c r="R155" s="174"/>
    </row>
    <row r="156" spans="1:18" x14ac:dyDescent="0.3">
      <c r="A156" s="174">
        <f>'Abstract review'!C156</f>
        <v>152</v>
      </c>
      <c r="B156" s="174" t="str">
        <f>IFERROR(LEFT('Abstract review'!D156,FIND(";",'Abstract review'!D156)-1),'Abstract review'!D156)</f>
        <v>D. J. A. Oketch</v>
      </c>
      <c r="C156" s="180" t="str">
        <f>'Abstract review'!E156&amp;""</f>
        <v>2025</v>
      </c>
      <c r="D156" s="174" t="str">
        <f>'Abstract review'!F156</f>
        <v>PanSCOPE - Pancreatic cancer signature COllection for prognostic evaluation</v>
      </c>
      <c r="E156" s="174" t="str">
        <f>IF('Abstract review'!G156="","",'Abstract review'!G156)</f>
        <v>10.1016/j.pan.2025.11.001</v>
      </c>
      <c r="F156" s="174" t="str">
        <f>IF('Abstract review'!I156="I","Include → full text",IF('Abstract review'!I156="E","Exclude",IF('Abstract review'!I156="DUP","Duplicate — removed",'Abstract review'!I156)))</f>
        <v>Exclude</v>
      </c>
      <c r="G156" s="174" t="str">
        <f>IF('Abstract review'!I156="E",'Abstract review'!J156,"")</f>
        <v>Review</v>
      </c>
      <c r="H156" s="174"/>
      <c r="I156" s="174"/>
      <c r="J156" s="174"/>
      <c r="K156" s="174"/>
      <c r="L156" s="175" t="str">
        <f t="shared" si="9"/>
        <v/>
      </c>
      <c r="M156" s="175" t="str">
        <f t="shared" si="10"/>
        <v/>
      </c>
      <c r="N156" s="175" t="str">
        <f>IF(L156="Include",IFERROR(INDEX('Data extraction'!$AC$2:$AC$58,MATCH(H156+1,'Data extraction'!$AA$2:$AA$58,0)),"not found"),"")</f>
        <v/>
      </c>
      <c r="O156" s="175" t="str">
        <f>IF(N156="","",IFERROR(INDEX('Data extraction'!$L$2:$L$58,MATCH(N156,'Data extraction'!$AC$2:$AC$58,0)),""))</f>
        <v/>
      </c>
      <c r="P156" s="176" t="str">
        <f t="shared" si="11"/>
        <v>Excluded at title/abstract</v>
      </c>
      <c r="Q156" s="175" t="str">
        <f t="shared" si="12"/>
        <v>Study design</v>
      </c>
      <c r="R156" s="174"/>
    </row>
    <row r="157" spans="1:18" x14ac:dyDescent="0.3">
      <c r="A157" s="174">
        <f>'Abstract review'!C157</f>
        <v>153</v>
      </c>
      <c r="B157" s="174" t="str">
        <f>IFERROR(LEFT('Abstract review'!D157,FIND(";",'Abstract review'!D157)-1),'Abstract review'!D157)</f>
        <v>L. Niyazbekova</v>
      </c>
      <c r="C157" s="180" t="str">
        <f>'Abstract review'!E157&amp;""</f>
        <v>2025</v>
      </c>
      <c r="D157" s="174" t="str">
        <f>'Abstract review'!F157</f>
        <v>Innovations in Oncology Diagnostics: Genetic Research and Liquid Biopsy as Tools of Personalised Medicine</v>
      </c>
      <c r="E157" s="174" t="str">
        <f>IF('Abstract review'!G157="","",'Abstract review'!G157)</f>
        <v>10.31557/apjcp.2025.26.12.4549</v>
      </c>
      <c r="F157" s="174" t="str">
        <f>IF('Abstract review'!I157="I","Include → full text",IF('Abstract review'!I157="E","Exclude",IF('Abstract review'!I157="DUP","Duplicate — removed",'Abstract review'!I157)))</f>
        <v>Exclude</v>
      </c>
      <c r="G157" s="174" t="str">
        <f>IF('Abstract review'!I157="E",'Abstract review'!J157,"")</f>
        <v>Review</v>
      </c>
      <c r="H157" s="174"/>
      <c r="I157" s="174"/>
      <c r="J157" s="174"/>
      <c r="K157" s="174"/>
      <c r="L157" s="175" t="str">
        <f t="shared" si="9"/>
        <v/>
      </c>
      <c r="M157" s="175" t="str">
        <f t="shared" si="10"/>
        <v/>
      </c>
      <c r="N157" s="175" t="str">
        <f>IF(L157="Include",IFERROR(INDEX('Data extraction'!$AC$2:$AC$58,MATCH(H157+1,'Data extraction'!$AA$2:$AA$58,0)),"not found"),"")</f>
        <v/>
      </c>
      <c r="O157" s="175" t="str">
        <f>IF(N157="","",IFERROR(INDEX('Data extraction'!$L$2:$L$58,MATCH(N157,'Data extraction'!$AC$2:$AC$58,0)),""))</f>
        <v/>
      </c>
      <c r="P157" s="176" t="str">
        <f t="shared" si="11"/>
        <v>Excluded at title/abstract</v>
      </c>
      <c r="Q157" s="175" t="str">
        <f t="shared" si="12"/>
        <v>Study design</v>
      </c>
      <c r="R157" s="174"/>
    </row>
    <row r="158" spans="1:18" x14ac:dyDescent="0.3">
      <c r="A158" s="174">
        <f>'Abstract review'!C158</f>
        <v>154</v>
      </c>
      <c r="B158" s="174" t="str">
        <f>IFERROR(LEFT('Abstract review'!D158,FIND(";",'Abstract review'!D158)-1),'Abstract review'!D158)</f>
        <v>H. Niedra</v>
      </c>
      <c r="C158" s="180" t="str">
        <f>'Abstract review'!E158&amp;""</f>
        <v>2025</v>
      </c>
      <c r="D158" s="174" t="str">
        <f>'Abstract review'!F158</f>
        <v>Transcriptomic profiling of pancreatic neuroendocrine tumors: dysregulation of WNT, MAPK, PI3K, neddylation pathways and potential non-invasive biomarkers</v>
      </c>
      <c r="E158" s="174" t="str">
        <f>IF('Abstract review'!G158="","",'Abstract review'!G158)</f>
        <v>10.1371/journal.pone.0325672</v>
      </c>
      <c r="F158" s="174" t="str">
        <f>IF('Abstract review'!I158="I","Include → full text",IF('Abstract review'!I158="E","Exclude",IF('Abstract review'!I158="DUP","Duplicate — removed",'Abstract review'!I158)))</f>
        <v>Exclude</v>
      </c>
      <c r="G158" s="174" t="str">
        <f>IF('Abstract review'!I158="E",'Abstract review'!J158,"")</f>
        <v>no pdac</v>
      </c>
      <c r="H158" s="174"/>
      <c r="I158" s="174"/>
      <c r="J158" s="174"/>
      <c r="K158" s="174"/>
      <c r="L158" s="175" t="str">
        <f t="shared" si="9"/>
        <v/>
      </c>
      <c r="M158" s="175" t="str">
        <f t="shared" si="10"/>
        <v/>
      </c>
      <c r="N158" s="175" t="str">
        <f>IF(L158="Include",IFERROR(INDEX('Data extraction'!$AC$2:$AC$58,MATCH(H158+1,'Data extraction'!$AA$2:$AA$58,0)),"not found"),"")</f>
        <v/>
      </c>
      <c r="O158" s="175" t="str">
        <f>IF(N158="","",IFERROR(INDEX('Data extraction'!$L$2:$L$58,MATCH(N158,'Data extraction'!$AC$2:$AC$58,0)),""))</f>
        <v/>
      </c>
      <c r="P158" s="176" t="str">
        <f t="shared" si="11"/>
        <v>Excluded at title/abstract</v>
      </c>
      <c r="Q158" s="175" t="str">
        <f t="shared" si="12"/>
        <v>Population</v>
      </c>
      <c r="R158" s="174"/>
    </row>
    <row r="159" spans="1:18" x14ac:dyDescent="0.3">
      <c r="A159" s="174">
        <f>'Abstract review'!C159</f>
        <v>155</v>
      </c>
      <c r="B159" s="174" t="str">
        <f>IFERROR(LEFT('Abstract review'!D159,FIND(";",'Abstract review'!D159)-1),'Abstract review'!D159)</f>
        <v>G. Nie</v>
      </c>
      <c r="C159" s="180" t="str">
        <f>'Abstract review'!E159&amp;""</f>
        <v>2025</v>
      </c>
      <c r="D159" s="174" t="str">
        <f>'Abstract review'!F159</f>
        <v>A mitochondria-related gene-based signature predicts pancreatic ductal adenocarcinoma clinical outcome and revealed CAMK2A/THEM4 regulates progression phenotypes and mitophagy in vivo and in vitro</v>
      </c>
      <c r="E159" s="174" t="str">
        <f>IF('Abstract review'!G159="","",'Abstract review'!G159)</f>
        <v>10.1186/s12967-025-07456-5</v>
      </c>
      <c r="F159" s="174" t="str">
        <f>IF('Abstract review'!I159="I","Include → full text",IF('Abstract review'!I159="E","Exclude",IF('Abstract review'!I159="DUP","Duplicate — removed",'Abstract review'!I159)))</f>
        <v>Include → full text</v>
      </c>
      <c r="G159" s="174" t="str">
        <f>IF('Abstract review'!I159="E",'Abstract review'!J159,"")</f>
        <v/>
      </c>
      <c r="H159" s="174">
        <f>'Full-text screening-extraction'!A74</f>
        <v>73</v>
      </c>
      <c r="I159" s="174" t="str">
        <f>IF('Full-text screening-extraction'!AB74="","",'Full-text screening-extraction'!AB74)</f>
        <v>yes</v>
      </c>
      <c r="J159" s="174" t="str">
        <f>IF('Full-text screening-extraction'!AC74="","",'Full-text screening-extraction'!AC74)</f>
        <v>yes</v>
      </c>
      <c r="K159" s="174" t="str">
        <f>IF('Full-text screening-extraction'!AG74="","",'Full-text screening-extraction'!AG74)</f>
        <v/>
      </c>
      <c r="L159" s="175" t="str">
        <f t="shared" si="9"/>
        <v>Include</v>
      </c>
      <c r="M159" s="175" t="str">
        <f t="shared" si="10"/>
        <v/>
      </c>
      <c r="N159" s="175" t="str">
        <f>IF(L159="Include",IFERROR(INDEX('Data extraction'!$AC$2:$AC$58,MATCH(H159+1,'Data extraction'!$AA$2:$AA$58,0)),"not found"),"")</f>
        <v>EV-43</v>
      </c>
      <c r="O159" s="175" t="str">
        <f>IF(N159="","",IFERROR(INDEX('Data extraction'!$L$2:$L$58,MATCH(N159,'Data extraction'!$AC$2:$AC$58,0)),""))</f>
        <v>A</v>
      </c>
      <c r="P159" s="176" t="str">
        <f t="shared" si="11"/>
        <v>INCLUDED</v>
      </c>
      <c r="Q159" s="175" t="str">
        <f t="shared" si="12"/>
        <v>All PICOS rows + Independent prognostic value</v>
      </c>
      <c r="R159" s="174" t="str">
        <f>IF(P159&lt;&gt;"INCLUDED","",'Full-text screening-extraction'!M74&amp;" ("&amp;'Full-text screening-extraction'!K74&amp;"); outcome: "&amp;'Full-text screening-extraction'!P74&amp;"; multivariable: "&amp;LEFT('Full-text screening-extraction'!T74,120)&amp;" | adjusted for: "&amp;LEFT('Full-text screening-extraction'!U74,100))</f>
        <v xml:space="preserve">Mitochondria-related 12-gene prognostic signature; mechanistic emphasis on CAMK2A and THEM4 (Bulk transcriptomics, single-cell transcriptomics, immunohistochemistry, functional molecular assays, mitochondrial phenotyping); outcome: Overall survival; multivariable: The signature remained an independent prognostic factor in multivariate Cox regression (p &lt; 0.001); CAMK2A and THEM4 als | adjusted for: Age, sex, and pathological TNM stage for the signature model; other clinical indicators included in </v>
      </c>
    </row>
    <row r="160" spans="1:18" x14ac:dyDescent="0.3">
      <c r="A160" s="174">
        <f>'Abstract review'!C160</f>
        <v>156</v>
      </c>
      <c r="B160" s="174" t="str">
        <f>IFERROR(LEFT('Abstract review'!D160,FIND(";",'Abstract review'!D160)-1),'Abstract review'!D160)</f>
        <v>Tan Nguyen</v>
      </c>
      <c r="C160" s="180" t="str">
        <f>'Abstract review'!E160&amp;""</f>
        <v>2025</v>
      </c>
      <c r="D160" s="174" t="str">
        <f>'Abstract review'!F160</f>
        <v>Quantification of collagen and associated features from H&amp;E-stained whole slide pathology images across cancer types using a physics-based deep learning model</v>
      </c>
      <c r="E160" s="174" t="str">
        <f>IF('Abstract review'!G160="","",'Abstract review'!G160)</f>
        <v>10.1101/2025.03.17.643273</v>
      </c>
      <c r="F160" s="174" t="str">
        <f>IF('Abstract review'!I160="I","Include → full text",IF('Abstract review'!I160="E","Exclude",IF('Abstract review'!I160="DUP","Duplicate — removed",'Abstract review'!I160)))</f>
        <v>Exclude</v>
      </c>
      <c r="G160" s="174" t="str">
        <f>IF('Abstract review'!I160="E",'Abstract review'!J160,"")</f>
        <v>no pdac</v>
      </c>
      <c r="H160" s="174"/>
      <c r="I160" s="174"/>
      <c r="J160" s="174"/>
      <c r="K160" s="174"/>
      <c r="L160" s="175" t="str">
        <f t="shared" si="9"/>
        <v/>
      </c>
      <c r="M160" s="175" t="str">
        <f t="shared" si="10"/>
        <v/>
      </c>
      <c r="N160" s="175" t="str">
        <f>IF(L160="Include",IFERROR(INDEX('Data extraction'!$AC$2:$AC$58,MATCH(H160+1,'Data extraction'!$AA$2:$AA$58,0)),"not found"),"")</f>
        <v/>
      </c>
      <c r="O160" s="175" t="str">
        <f>IF(N160="","",IFERROR(INDEX('Data extraction'!$L$2:$L$58,MATCH(N160,'Data extraction'!$AC$2:$AC$58,0)),""))</f>
        <v/>
      </c>
      <c r="P160" s="176" t="str">
        <f t="shared" si="11"/>
        <v>Excluded at title/abstract</v>
      </c>
      <c r="Q160" s="175" t="str">
        <f t="shared" si="12"/>
        <v>Population</v>
      </c>
      <c r="R160" s="174"/>
    </row>
    <row r="161" spans="1:18" x14ac:dyDescent="0.3">
      <c r="A161" s="174">
        <f>'Abstract review'!C161</f>
        <v>157</v>
      </c>
      <c r="B161" s="174" t="str">
        <f>IFERROR(LEFT('Abstract review'!D161,FIND(";",'Abstract review'!D161)-1),'Abstract review'!D161)</f>
        <v>Maryam Naeem</v>
      </c>
      <c r="C161" s="180" t="str">
        <f>'Abstract review'!E161&amp;""</f>
        <v>2025</v>
      </c>
      <c r="D161" s="174" t="str">
        <f>'Abstract review'!F161</f>
        <v>Integrated Multiomics Validation of Key &lt;i&gt;MUC&lt;/i&gt; Gene Expression for the Signature Biomarker in the Pakistani Cohort</v>
      </c>
      <c r="E161" s="174" t="str">
        <f>IF('Abstract review'!G161="","",'Abstract review'!G161)</f>
        <v>10.1155/bmri/9777346</v>
      </c>
      <c r="F161" s="174" t="str">
        <f>IF('Abstract review'!I161="I","Include → full text",IF('Abstract review'!I161="E","Exclude",IF('Abstract review'!I161="DUP","Duplicate — removed",'Abstract review'!I161)))</f>
        <v>Exclude</v>
      </c>
      <c r="G161" s="174" t="str">
        <f>IF('Abstract review'!I161="E",'Abstract review'!J161,"")</f>
        <v>Diagnostic value</v>
      </c>
      <c r="H161" s="174"/>
      <c r="I161" s="174"/>
      <c r="J161" s="174"/>
      <c r="K161" s="174"/>
      <c r="L161" s="175" t="str">
        <f t="shared" si="9"/>
        <v/>
      </c>
      <c r="M161" s="175" t="str">
        <f t="shared" si="10"/>
        <v/>
      </c>
      <c r="N161" s="175" t="str">
        <f>IF(L161="Include",IFERROR(INDEX('Data extraction'!$AC$2:$AC$58,MATCH(H161+1,'Data extraction'!$AA$2:$AA$58,0)),"not found"),"")</f>
        <v/>
      </c>
      <c r="O161" s="175" t="str">
        <f>IF(N161="","",IFERROR(INDEX('Data extraction'!$L$2:$L$58,MATCH(N161,'Data extraction'!$AC$2:$AC$58,0)),""))</f>
        <v/>
      </c>
      <c r="P161" s="176" t="str">
        <f t="shared" si="11"/>
        <v>Excluded at title/abstract</v>
      </c>
      <c r="Q161" s="175" t="str">
        <f t="shared" si="12"/>
        <v>Outcomes</v>
      </c>
      <c r="R161" s="174"/>
    </row>
    <row r="162" spans="1:18" x14ac:dyDescent="0.3">
      <c r="A162" s="174">
        <f>'Abstract review'!C162</f>
        <v>158</v>
      </c>
      <c r="B162" s="174" t="str">
        <f>IFERROR(LEFT('Abstract review'!D162,FIND(";",'Abstract review'!D162)-1),'Abstract review'!D162)</f>
        <v>M. Naeem</v>
      </c>
      <c r="C162" s="180" t="str">
        <f>'Abstract review'!E162&amp;""</f>
        <v>2025</v>
      </c>
      <c r="D162" s="174" t="str">
        <f>'Abstract review'!F162</f>
        <v>Mutational and expression analysis of classical protein tyrosine phosphatase genes in pancreatic ductal adenocarcinoma</v>
      </c>
      <c r="E162" s="174" t="str">
        <f>IF('Abstract review'!G162="","",'Abstract review'!G162)</f>
        <v>10.1016/j.compbiomed.2025.110319</v>
      </c>
      <c r="F162" s="174" t="str">
        <f>IF('Abstract review'!I162="I","Include → full text",IF('Abstract review'!I162="E","Exclude",IF('Abstract review'!I162="DUP","Duplicate — removed",'Abstract review'!I162)))</f>
        <v>Exclude</v>
      </c>
      <c r="G162" s="174" t="str">
        <f>IF('Abstract review'!I162="E",'Abstract review'!J162,"")</f>
        <v>No prognostic value</v>
      </c>
      <c r="H162" s="174"/>
      <c r="I162" s="174"/>
      <c r="J162" s="174"/>
      <c r="K162" s="174"/>
      <c r="L162" s="175" t="str">
        <f t="shared" si="9"/>
        <v/>
      </c>
      <c r="M162" s="175" t="str">
        <f t="shared" si="10"/>
        <v/>
      </c>
      <c r="N162" s="175" t="str">
        <f>IF(L162="Include",IFERROR(INDEX('Data extraction'!$AC$2:$AC$58,MATCH(H162+1,'Data extraction'!$AA$2:$AA$58,0)),"not found"),"")</f>
        <v/>
      </c>
      <c r="O162" s="175" t="str">
        <f>IF(N162="","",IFERROR(INDEX('Data extraction'!$L$2:$L$58,MATCH(N162,'Data extraction'!$AC$2:$AC$58,0)),""))</f>
        <v/>
      </c>
      <c r="P162" s="176" t="str">
        <f t="shared" si="11"/>
        <v>Excluded at title/abstract</v>
      </c>
      <c r="Q162" s="175" t="str">
        <f t="shared" si="12"/>
        <v>Outcomes</v>
      </c>
      <c r="R162" s="174"/>
    </row>
    <row r="163" spans="1:18" x14ac:dyDescent="0.3">
      <c r="A163" s="174">
        <f>'Abstract review'!C163</f>
        <v>159</v>
      </c>
      <c r="B163" s="174" t="str">
        <f>IFERROR(LEFT('Abstract review'!D163,FIND(";",'Abstract review'!D163)-1),'Abstract review'!D163)</f>
        <v>V. K. Morris</v>
      </c>
      <c r="C163" s="180" t="str">
        <f>'Abstract review'!E163&amp;""</f>
        <v>2025</v>
      </c>
      <c r="D163" s="174" t="str">
        <f>'Abstract review'!F163</f>
        <v>Phase 1/2 trial of encorafenib, cetuximab, and nivolumab in microsatellite stable BRAF(V600E) metastatic colorectal cancer</v>
      </c>
      <c r="E163" s="174" t="str">
        <f>IF('Abstract review'!G163="","",'Abstract review'!G163)</f>
        <v>10.1016/j.ccell.2025.08.002</v>
      </c>
      <c r="F163" s="174" t="str">
        <f>IF('Abstract review'!I163="I","Include → full text",IF('Abstract review'!I163="E","Exclude",IF('Abstract review'!I163="DUP","Duplicate — removed",'Abstract review'!I163)))</f>
        <v>Exclude</v>
      </c>
      <c r="G163" s="174" t="str">
        <f>IF('Abstract review'!I163="E",'Abstract review'!J163,"")</f>
        <v>no pdac</v>
      </c>
      <c r="H163" s="174"/>
      <c r="I163" s="174"/>
      <c r="J163" s="174"/>
      <c r="K163" s="174"/>
      <c r="L163" s="175" t="str">
        <f t="shared" si="9"/>
        <v/>
      </c>
      <c r="M163" s="175" t="str">
        <f t="shared" si="10"/>
        <v/>
      </c>
      <c r="N163" s="175" t="str">
        <f>IF(L163="Include",IFERROR(INDEX('Data extraction'!$AC$2:$AC$58,MATCH(H163+1,'Data extraction'!$AA$2:$AA$58,0)),"not found"),"")</f>
        <v/>
      </c>
      <c r="O163" s="175" t="str">
        <f>IF(N163="","",IFERROR(INDEX('Data extraction'!$L$2:$L$58,MATCH(N163,'Data extraction'!$AC$2:$AC$58,0)),""))</f>
        <v/>
      </c>
      <c r="P163" s="176" t="str">
        <f t="shared" si="11"/>
        <v>Excluded at title/abstract</v>
      </c>
      <c r="Q163" s="175" t="str">
        <f t="shared" si="12"/>
        <v>Population</v>
      </c>
      <c r="R163" s="174"/>
    </row>
    <row r="164" spans="1:18" x14ac:dyDescent="0.3">
      <c r="A164" s="174">
        <f>'Abstract review'!C164</f>
        <v>160</v>
      </c>
      <c r="B164" s="174" t="str">
        <f>IFERROR(LEFT('Abstract review'!D164,FIND(";",'Abstract review'!D164)-1),'Abstract review'!D164)</f>
        <v>P. Mittal</v>
      </c>
      <c r="C164" s="180" t="str">
        <f>'Abstract review'!E164&amp;""</f>
        <v>2025</v>
      </c>
      <c r="D164" s="174" t="str">
        <f>'Abstract review'!F164</f>
        <v>Comprehensive characterization of MCL-1 in patients with colorectal cancer: Expression, molecular profiles, and outcomes</v>
      </c>
      <c r="E164" s="174" t="str">
        <f>IF('Abstract review'!G164="","",'Abstract review'!G164)</f>
        <v>10.1002/ijc.35304</v>
      </c>
      <c r="F164" s="174" t="str">
        <f>IF('Abstract review'!I164="I","Include → full text",IF('Abstract review'!I164="E","Exclude",IF('Abstract review'!I164="DUP","Duplicate — removed",'Abstract review'!I164)))</f>
        <v>Exclude</v>
      </c>
      <c r="G164" s="174" t="str">
        <f>IF('Abstract review'!I164="E",'Abstract review'!J164,"")</f>
        <v>no pdac</v>
      </c>
      <c r="H164" s="174"/>
      <c r="I164" s="174"/>
      <c r="J164" s="174"/>
      <c r="K164" s="174"/>
      <c r="L164" s="175" t="str">
        <f t="shared" si="9"/>
        <v/>
      </c>
      <c r="M164" s="175" t="str">
        <f t="shared" si="10"/>
        <v/>
      </c>
      <c r="N164" s="175" t="str">
        <f>IF(L164="Include",IFERROR(INDEX('Data extraction'!$AC$2:$AC$58,MATCH(H164+1,'Data extraction'!$AA$2:$AA$58,0)),"not found"),"")</f>
        <v/>
      </c>
      <c r="O164" s="175" t="str">
        <f>IF(N164="","",IFERROR(INDEX('Data extraction'!$L$2:$L$58,MATCH(N164,'Data extraction'!$AC$2:$AC$58,0)),""))</f>
        <v/>
      </c>
      <c r="P164" s="176" t="str">
        <f t="shared" si="11"/>
        <v>Excluded at title/abstract</v>
      </c>
      <c r="Q164" s="175" t="str">
        <f t="shared" si="12"/>
        <v>Population</v>
      </c>
      <c r="R164" s="174"/>
    </row>
    <row r="165" spans="1:18" x14ac:dyDescent="0.3">
      <c r="A165" s="174">
        <f>'Abstract review'!C165</f>
        <v>161</v>
      </c>
      <c r="B165" s="174" t="str">
        <f>IFERROR(LEFT('Abstract review'!D165,FIND(";",'Abstract review'!D165)-1),'Abstract review'!D165)</f>
        <v>Y. Meng</v>
      </c>
      <c r="C165" s="180" t="str">
        <f>'Abstract review'!E165&amp;""</f>
        <v>2025</v>
      </c>
      <c r="D165" s="174" t="str">
        <f>'Abstract review'!F165</f>
        <v>S100 Calcium-Binding Protein P and Cathepsin E as Key Mediators in Pancreatic Cancer Tumorigenesis</v>
      </c>
      <c r="E165" s="174" t="str">
        <f>IF('Abstract review'!G165="","",'Abstract review'!G165)</f>
        <v>10.3390/biomedicines13112780</v>
      </c>
      <c r="F165" s="174" t="str">
        <f>IF('Abstract review'!I165="I","Include → full text",IF('Abstract review'!I165="E","Exclude",IF('Abstract review'!I165="DUP","Duplicate — removed",'Abstract review'!I165)))</f>
        <v>Include → full text</v>
      </c>
      <c r="G165" s="174" t="str">
        <f>IF('Abstract review'!I165="E",'Abstract review'!J165,"")</f>
        <v/>
      </c>
      <c r="H165" s="174">
        <f>'Full-text screening-extraction'!A75</f>
        <v>74</v>
      </c>
      <c r="I165" s="174" t="str">
        <f>IF('Full-text screening-extraction'!AB75="","",'Full-text screening-extraction'!AB75)</f>
        <v>yes</v>
      </c>
      <c r="J165" s="174" t="str">
        <f>IF('Full-text screening-extraction'!AC75="","",'Full-text screening-extraction'!AC75)</f>
        <v>unclear</v>
      </c>
      <c r="K165" s="174" t="str">
        <f>IF('Full-text screening-extraction'!AG75="","",'Full-text screening-extraction'!AG75)</f>
        <v/>
      </c>
      <c r="L165" s="175" t="str">
        <f t="shared" si="9"/>
        <v>Exclude</v>
      </c>
      <c r="M165" s="175" t="str">
        <f t="shared" si="10"/>
        <v>Unclear whether an adjusted model was fitted</v>
      </c>
      <c r="N165" s="175" t="str">
        <f>IF(L165="Include",IFERROR(INDEX('Data extraction'!$AC$2:$AC$58,MATCH(H165+1,'Data extraction'!$AA$2:$AA$58,0)),"not found"),"")</f>
        <v/>
      </c>
      <c r="O165" s="175" t="str">
        <f>IF(N165="","",IFERROR(INDEX('Data extraction'!$L$2:$L$58,MATCH(N165,'Data extraction'!$AC$2:$AC$58,0)),""))</f>
        <v/>
      </c>
      <c r="P165" s="176" t="str">
        <f t="shared" si="11"/>
        <v>Excluded at full text</v>
      </c>
      <c r="Q165" s="175" t="str">
        <f t="shared" si="12"/>
        <v>Analysis &amp; synthesis eligibility</v>
      </c>
      <c r="R165" s="174" t="str">
        <f>IF(P165&lt;&gt;"INCLUDED","",'Full-text screening-extraction'!M75&amp;" ("&amp;'Full-text screening-extraction'!K75&amp;"); outcome: "&amp;'Full-text screening-extraction'!P75&amp;"; multivariable: "&amp;LEFT('Full-text screening-extraction'!T75,120)&amp;" | adjusted for: "&amp;LEFT('Full-text screening-extraction'!U75,100))</f>
        <v/>
      </c>
    </row>
    <row r="166" spans="1:18" x14ac:dyDescent="0.3">
      <c r="A166" s="174">
        <f>'Abstract review'!C166</f>
        <v>162</v>
      </c>
      <c r="B166" s="174" t="str">
        <f>IFERROR(LEFT('Abstract review'!D166,FIND(";",'Abstract review'!D166)-1),'Abstract review'!D166)</f>
        <v>P. C. McDonald</v>
      </c>
      <c r="C166" s="180" t="str">
        <f>'Abstract review'!E166&amp;""</f>
        <v>2025</v>
      </c>
      <c r="D166" s="174" t="str">
        <f>'Abstract review'!F166</f>
        <v>Neutrophil extracellular trap gene expression signatures identify prognostic and targetable signaling axes for inhibiting pancreatic tumour metastasis</v>
      </c>
      <c r="E166" s="174" t="str">
        <f>IF('Abstract review'!G166="","",'Abstract review'!G166)</f>
        <v>10.1038/s42003-025-08440-x</v>
      </c>
      <c r="F166" s="174" t="str">
        <f>IF('Abstract review'!I166="I","Include → full text",IF('Abstract review'!I166="E","Exclude",IF('Abstract review'!I166="DUP","Duplicate — removed",'Abstract review'!I166)))</f>
        <v>Exclude</v>
      </c>
      <c r="G166" s="174" t="str">
        <f>IF('Abstract review'!I166="E",'Abstract review'!J166,"")</f>
        <v>Preclinical studies</v>
      </c>
      <c r="H166" s="174"/>
      <c r="I166" s="174"/>
      <c r="J166" s="174"/>
      <c r="K166" s="174"/>
      <c r="L166" s="175" t="str">
        <f t="shared" si="9"/>
        <v/>
      </c>
      <c r="M166" s="175" t="str">
        <f t="shared" si="10"/>
        <v/>
      </c>
      <c r="N166" s="175" t="str">
        <f>IF(L166="Include",IFERROR(INDEX('Data extraction'!$AC$2:$AC$58,MATCH(H166+1,'Data extraction'!$AA$2:$AA$58,0)),"not found"),"")</f>
        <v/>
      </c>
      <c r="O166" s="175" t="str">
        <f>IF(N166="","",IFERROR(INDEX('Data extraction'!$L$2:$L$58,MATCH(N166,'Data extraction'!$AC$2:$AC$58,0)),""))</f>
        <v/>
      </c>
      <c r="P166" s="176" t="str">
        <f t="shared" si="11"/>
        <v>Excluded at title/abstract</v>
      </c>
      <c r="Q166" s="175" t="str">
        <f t="shared" si="12"/>
        <v>Study design</v>
      </c>
      <c r="R166" s="174"/>
    </row>
    <row r="167" spans="1:18" x14ac:dyDescent="0.3">
      <c r="A167" s="174">
        <f>'Abstract review'!C167</f>
        <v>163</v>
      </c>
      <c r="B167" s="174" t="str">
        <f>IFERROR(LEFT('Abstract review'!D167,FIND(";",'Abstract review'!D167)-1),'Abstract review'!D167)</f>
        <v>Paul Manoukian</v>
      </c>
      <c r="C167" s="180" t="str">
        <f>'Abstract review'!E167&amp;""</f>
        <v>2025</v>
      </c>
      <c r="D167" s="174" t="str">
        <f>'Abstract review'!F167</f>
        <v>Stromal Hedgehog Signaling Is Associated with Favorable Outcomes in Pancreatic Cancer</v>
      </c>
      <c r="E167" s="174" t="str">
        <f>IF('Abstract review'!G167="","",'Abstract review'!G167)</f>
        <v>10.3390/ijms26115200</v>
      </c>
      <c r="F167" s="174" t="str">
        <f>IF('Abstract review'!I167="I","Include → full text",IF('Abstract review'!I167="E","Exclude",IF('Abstract review'!I167="DUP","Duplicate — removed",'Abstract review'!I167)))</f>
        <v>Exclude</v>
      </c>
      <c r="G167" s="174" t="str">
        <f>IF('Abstract review'!I167="E",'Abstract review'!J167,"")</f>
        <v>Preclinical studies</v>
      </c>
      <c r="H167" s="174"/>
      <c r="I167" s="174"/>
      <c r="J167" s="174"/>
      <c r="K167" s="174"/>
      <c r="L167" s="175" t="str">
        <f t="shared" si="9"/>
        <v/>
      </c>
      <c r="M167" s="175" t="str">
        <f t="shared" si="10"/>
        <v/>
      </c>
      <c r="N167" s="175" t="str">
        <f>IF(L167="Include",IFERROR(INDEX('Data extraction'!$AC$2:$AC$58,MATCH(H167+1,'Data extraction'!$AA$2:$AA$58,0)),"not found"),"")</f>
        <v/>
      </c>
      <c r="O167" s="175" t="str">
        <f>IF(N167="","",IFERROR(INDEX('Data extraction'!$L$2:$L$58,MATCH(N167,'Data extraction'!$AC$2:$AC$58,0)),""))</f>
        <v/>
      </c>
      <c r="P167" s="176" t="str">
        <f t="shared" si="11"/>
        <v>Excluded at title/abstract</v>
      </c>
      <c r="Q167" s="175" t="str">
        <f t="shared" si="12"/>
        <v>Study design</v>
      </c>
      <c r="R167" s="174"/>
    </row>
    <row r="168" spans="1:18" x14ac:dyDescent="0.3">
      <c r="A168" s="174">
        <f>'Abstract review'!C168</f>
        <v>164</v>
      </c>
      <c r="B168" s="174" t="str">
        <f>IFERROR(LEFT('Abstract review'!D168,FIND(";",'Abstract review'!D168)-1),'Abstract review'!D168)</f>
        <v>T. Ma</v>
      </c>
      <c r="C168" s="180" t="str">
        <f>'Abstract review'!E168&amp;""</f>
        <v>2025</v>
      </c>
      <c r="D168" s="174" t="str">
        <f>'Abstract review'!F168</f>
        <v>Machine Learning-Based WGCNA Approach for Developing an Immunogenic Cell Death-Related Hub Gene Signature and Identification of AJM1 as a Prognostic Biomarker in Pancreatic Adenocarcinoma</v>
      </c>
      <c r="E168" s="174" t="str">
        <f>IF('Abstract review'!G168="","",'Abstract review'!G168)</f>
        <v>10.7150/ijms.119960</v>
      </c>
      <c r="F168" s="174" t="str">
        <f>IF('Abstract review'!I168="I","Include → full text",IF('Abstract review'!I168="E","Exclude",IF('Abstract review'!I168="DUP","Duplicate — removed",'Abstract review'!I168)))</f>
        <v>Include → full text</v>
      </c>
      <c r="G168" s="174" t="str">
        <f>IF('Abstract review'!I168="E",'Abstract review'!J168,"")</f>
        <v/>
      </c>
      <c r="H168" s="174">
        <f>'Full-text screening-extraction'!A76</f>
        <v>75</v>
      </c>
      <c r="I168" s="174" t="str">
        <f>IF('Full-text screening-extraction'!AB76="","",'Full-text screening-extraction'!AB76)</f>
        <v>yes</v>
      </c>
      <c r="J168" s="174" t="str">
        <f>IF('Full-text screening-extraction'!AC76="","",'Full-text screening-extraction'!AC76)</f>
        <v>yes</v>
      </c>
      <c r="K168" s="174" t="str">
        <f>IF('Full-text screening-extraction'!AG76="","",'Full-text screening-extraction'!AG76)</f>
        <v/>
      </c>
      <c r="L168" s="175" t="str">
        <f t="shared" si="9"/>
        <v>Include</v>
      </c>
      <c r="M168" s="175" t="str">
        <f t="shared" si="10"/>
        <v/>
      </c>
      <c r="N168" s="175" t="str">
        <f>IF(L168="Include",IFERROR(INDEX('Data extraction'!$AC$2:$AC$58,MATCH(H168+1,'Data extraction'!$AA$2:$AA$58,0)),"not found"),"")</f>
        <v>EV-17</v>
      </c>
      <c r="O168" s="175" t="str">
        <f>IF(N168="","",IFERROR(INDEX('Data extraction'!$L$2:$L$58,MATCH(N168,'Data extraction'!$AC$2:$AC$58,0)),""))</f>
        <v>A</v>
      </c>
      <c r="P168" s="176" t="str">
        <f t="shared" si="11"/>
        <v>INCLUDED</v>
      </c>
      <c r="Q168" s="175" t="str">
        <f t="shared" si="12"/>
        <v>All PICOS rows + Independent prognostic value</v>
      </c>
      <c r="R168" s="174" t="str">
        <f>IF(P168&lt;&gt;"INCLUDED","",'Full-text screening-extraction'!M76&amp;" ("&amp;'Full-text screening-extraction'!K76&amp;"); outcome: "&amp;'Full-text screening-extraction'!P76&amp;"; multivariable: "&amp;LEFT('Full-text screening-extraction'!T76,120)&amp;" | adjusted for: "&amp;LEFT('Full-text screening-extraction'!U76,100))</f>
        <v>ICD-related 11-gene hub signature (MSN, NOTCH2, CHST11, C1QB, CELF2, CD1D, IL10RA, ADA2, ARRB2, FYN, AJM1); mechanistic focus on AJM1 (Bulk transcriptomics, immunogenomic analyses, limited experimental validation); outcome: Overall survival; multivariable: Signature score remained independently associated with prognosis in multivariate Cox analysis; p &lt; 0.05 reported | adjusted for: Clinical variables including tumor stage, age, sex, tumor status, and histological subtype were cons</v>
      </c>
    </row>
    <row r="169" spans="1:18" x14ac:dyDescent="0.3">
      <c r="A169" s="174">
        <f>'Abstract review'!C169</f>
        <v>165</v>
      </c>
      <c r="B169" s="174" t="str">
        <f>IFERROR(LEFT('Abstract review'!D169,FIND(";",'Abstract review'!D169)-1),'Abstract review'!D169)</f>
        <v>Q. Luo</v>
      </c>
      <c r="C169" s="180" t="str">
        <f>'Abstract review'!E169&amp;""</f>
        <v>2025</v>
      </c>
      <c r="D169" s="174" t="str">
        <f>'Abstract review'!F169</f>
        <v>Innate immune cell barrier-related genes inform precision prognosis in pancreatic cancer</v>
      </c>
      <c r="E169" s="174" t="str">
        <f>IF('Abstract review'!G169="","",'Abstract review'!G169)</f>
        <v>10.3389/fimmu.2025.1559373</v>
      </c>
      <c r="F169" s="174" t="str">
        <f>IF('Abstract review'!I169="I","Include → full text",IF('Abstract review'!I169="E","Exclude",IF('Abstract review'!I169="DUP","Duplicate — removed",'Abstract review'!I169)))</f>
        <v>Include → full text</v>
      </c>
      <c r="G169" s="174" t="str">
        <f>IF('Abstract review'!I169="E",'Abstract review'!J169,"")</f>
        <v/>
      </c>
      <c r="H169" s="174">
        <f>'Full-text screening-extraction'!A77</f>
        <v>76</v>
      </c>
      <c r="I169" s="174" t="str">
        <f>IF('Full-text screening-extraction'!AB77="","",'Full-text screening-extraction'!AB77)</f>
        <v>yes</v>
      </c>
      <c r="J169" s="174" t="str">
        <f>IF('Full-text screening-extraction'!AC77="","",'Full-text screening-extraction'!AC77)</f>
        <v>yes</v>
      </c>
      <c r="K169" s="174" t="str">
        <f>IF('Full-text screening-extraction'!AG77="","",'Full-text screening-extraction'!AG77)</f>
        <v/>
      </c>
      <c r="L169" s="175" t="str">
        <f t="shared" si="9"/>
        <v>Include</v>
      </c>
      <c r="M169" s="175" t="str">
        <f t="shared" si="10"/>
        <v/>
      </c>
      <c r="N169" s="175" t="str">
        <f>IF(L169="Include",IFERROR(INDEX('Data extraction'!$AC$2:$AC$58,MATCH(H169+1,'Data extraction'!$AA$2:$AA$58,0)),"not found"),"")</f>
        <v>EV-44</v>
      </c>
      <c r="O169" s="175" t="str">
        <f>IF(N169="","",IFERROR(INDEX('Data extraction'!$L$2:$L$58,MATCH(N169,'Data extraction'!$AC$2:$AC$58,0)),""))</f>
        <v>A</v>
      </c>
      <c r="P169" s="176" t="str">
        <f t="shared" si="11"/>
        <v>INCLUDED</v>
      </c>
      <c r="Q169" s="175" t="str">
        <f t="shared" si="12"/>
        <v>All PICOS rows + Independent prognostic value</v>
      </c>
      <c r="R169" s="174" t="str">
        <f>IF(P169&lt;&gt;"INCLUDED","",'Full-text screening-extraction'!M77&amp;" ("&amp;'Full-text screening-extraction'!K77&amp;"); outcome: "&amp;'Full-text screening-extraction'!P77&amp;"; multivariable: "&amp;LEFT('Full-text screening-extraction'!T77,120)&amp;" | adjusted for: "&amp;LEFT('Full-text screening-extraction'!U77,100))</f>
        <v>Innate immune barrier gene signature (84 genes); key genes: UBASH3B, ITGB6, COL17A1, MMP28, DIAPH3 (focus on UBASH3B) (Bulk transcriptomics + scRNA-seq + immunogenomics); outcome: Overall survival (OS); multivariable: Riskscore independently predicted OS (HR=1.114, p&lt;0.001); UBASH3B and other genes confirmed as independent prognostic fa | adjusted for: Clinical variables included stage, tumor status, and other clinicopathologic features (exact final c</v>
      </c>
    </row>
    <row r="170" spans="1:18" x14ac:dyDescent="0.3">
      <c r="A170" s="174">
        <f>'Abstract review'!C170</f>
        <v>166</v>
      </c>
      <c r="B170" s="174" t="str">
        <f>IFERROR(LEFT('Abstract review'!D170,FIND(";",'Abstract review'!D170)-1),'Abstract review'!D170)</f>
        <v>S. Lucotti</v>
      </c>
      <c r="C170" s="180" t="str">
        <f>'Abstract review'!E170&amp;""</f>
        <v>2025</v>
      </c>
      <c r="D170" s="174" t="str">
        <f>'Abstract review'!F170</f>
        <v>Extracellular vesicles from the lung pro-thrombotic niche drive cancer-associated thrombosis and metastasis via integrin beta 2</v>
      </c>
      <c r="E170" s="174" t="str">
        <f>IF('Abstract review'!G170="","",'Abstract review'!G170)</f>
        <v>10.1016/j.cell.2025.01.025</v>
      </c>
      <c r="F170" s="174" t="str">
        <f>IF('Abstract review'!I170="I","Include → full text",IF('Abstract review'!I170="E","Exclude",IF('Abstract review'!I170="DUP","Duplicate — removed",'Abstract review'!I170)))</f>
        <v>Exclude</v>
      </c>
      <c r="G170" s="174" t="str">
        <f>IF('Abstract review'!I170="E",'Abstract review'!J170,"")</f>
        <v>Preclinical studies</v>
      </c>
      <c r="H170" s="174"/>
      <c r="I170" s="174"/>
      <c r="J170" s="174"/>
      <c r="K170" s="174"/>
      <c r="L170" s="175" t="str">
        <f t="shared" si="9"/>
        <v/>
      </c>
      <c r="M170" s="175" t="str">
        <f t="shared" si="10"/>
        <v/>
      </c>
      <c r="N170" s="175" t="str">
        <f>IF(L170="Include",IFERROR(INDEX('Data extraction'!$AC$2:$AC$58,MATCH(H170+1,'Data extraction'!$AA$2:$AA$58,0)),"not found"),"")</f>
        <v/>
      </c>
      <c r="O170" s="175" t="str">
        <f>IF(N170="","",IFERROR(INDEX('Data extraction'!$L$2:$L$58,MATCH(N170,'Data extraction'!$AC$2:$AC$58,0)),""))</f>
        <v/>
      </c>
      <c r="P170" s="176" t="str">
        <f t="shared" si="11"/>
        <v>Excluded at title/abstract</v>
      </c>
      <c r="Q170" s="175" t="str">
        <f t="shared" si="12"/>
        <v>Study design</v>
      </c>
      <c r="R170" s="174"/>
    </row>
    <row r="171" spans="1:18" x14ac:dyDescent="0.3">
      <c r="A171" s="174">
        <f>'Abstract review'!C171</f>
        <v>167</v>
      </c>
      <c r="B171" s="174" t="str">
        <f>IFERROR(LEFT('Abstract review'!D171,FIND(";",'Abstract review'!D171)-1),'Abstract review'!D171)</f>
        <v>Y. Lu</v>
      </c>
      <c r="C171" s="180" t="str">
        <f>'Abstract review'!E171&amp;""</f>
        <v>2025</v>
      </c>
      <c r="D171" s="174" t="str">
        <f>'Abstract review'!F171</f>
        <v>Deletion of ENO1 sensitizes pancreatic cancer cells to gemcitabine via MYC/RRM1-mediated glycolysis</v>
      </c>
      <c r="E171" s="174" t="str">
        <f>IF('Abstract review'!G171="","",'Abstract review'!G171)</f>
        <v>10.1038/s41598-025-94319-0</v>
      </c>
      <c r="F171" s="174" t="str">
        <f>IF('Abstract review'!I171="I","Include → full text",IF('Abstract review'!I171="E","Exclude",IF('Abstract review'!I171="DUP","Duplicate — removed",'Abstract review'!I171)))</f>
        <v>Exclude</v>
      </c>
      <c r="G171" s="174" t="str">
        <f>IF('Abstract review'!I171="E",'Abstract review'!J171,"")</f>
        <v>Preclinical studies</v>
      </c>
      <c r="H171" s="174"/>
      <c r="I171" s="174"/>
      <c r="J171" s="174"/>
      <c r="K171" s="174"/>
      <c r="L171" s="175" t="str">
        <f t="shared" si="9"/>
        <v/>
      </c>
      <c r="M171" s="175" t="str">
        <f t="shared" si="10"/>
        <v/>
      </c>
      <c r="N171" s="175" t="str">
        <f>IF(L171="Include",IFERROR(INDEX('Data extraction'!$AC$2:$AC$58,MATCH(H171+1,'Data extraction'!$AA$2:$AA$58,0)),"not found"),"")</f>
        <v/>
      </c>
      <c r="O171" s="175" t="str">
        <f>IF(N171="","",IFERROR(INDEX('Data extraction'!$L$2:$L$58,MATCH(N171,'Data extraction'!$AC$2:$AC$58,0)),""))</f>
        <v/>
      </c>
      <c r="P171" s="176" t="str">
        <f t="shared" si="11"/>
        <v>Excluded at title/abstract</v>
      </c>
      <c r="Q171" s="175" t="str">
        <f t="shared" si="12"/>
        <v>Study design</v>
      </c>
      <c r="R171" s="174"/>
    </row>
    <row r="172" spans="1:18" x14ac:dyDescent="0.3">
      <c r="A172" s="174">
        <f>'Abstract review'!C172</f>
        <v>168</v>
      </c>
      <c r="B172" s="174" t="str">
        <f>IFERROR(LEFT('Abstract review'!D172,FIND(";",'Abstract review'!D172)-1),'Abstract review'!D172)</f>
        <v>Y. Lu</v>
      </c>
      <c r="C172" s="180" t="str">
        <f>'Abstract review'!E172&amp;""</f>
        <v>2025</v>
      </c>
      <c r="D172" s="174" t="str">
        <f>'Abstract review'!F172</f>
        <v>Efficacy and safety of TAS-102 plus Surufatinib in third and later line metastatic pancreatic cancer: a prospective, single center and biomarker exploratory, phase II study</v>
      </c>
      <c r="E172" s="174" t="str">
        <f>IF('Abstract review'!G172="","",'Abstract review'!G172)</f>
        <v>10.1186/s12943-025-02437-0</v>
      </c>
      <c r="F172" s="174" t="str">
        <f>IF('Abstract review'!I172="I","Include → full text",IF('Abstract review'!I172="E","Exclude",IF('Abstract review'!I172="DUP","Duplicate — removed",'Abstract review'!I172)))</f>
        <v>Exclude</v>
      </c>
      <c r="G172" s="174" t="str">
        <f>IF('Abstract review'!I172="E",'Abstract review'!J172,"")</f>
        <v>No survival outcome</v>
      </c>
      <c r="H172" s="174"/>
      <c r="I172" s="174"/>
      <c r="J172" s="174"/>
      <c r="K172" s="174"/>
      <c r="L172" s="175" t="str">
        <f t="shared" si="9"/>
        <v/>
      </c>
      <c r="M172" s="175" t="str">
        <f t="shared" si="10"/>
        <v/>
      </c>
      <c r="N172" s="175" t="str">
        <f>IF(L172="Include",IFERROR(INDEX('Data extraction'!$AC$2:$AC$58,MATCH(H172+1,'Data extraction'!$AA$2:$AA$58,0)),"not found"),"")</f>
        <v/>
      </c>
      <c r="O172" s="175" t="str">
        <f>IF(N172="","",IFERROR(INDEX('Data extraction'!$L$2:$L$58,MATCH(N172,'Data extraction'!$AC$2:$AC$58,0)),""))</f>
        <v/>
      </c>
      <c r="P172" s="176" t="str">
        <f t="shared" si="11"/>
        <v>Excluded at title/abstract</v>
      </c>
      <c r="Q172" s="175" t="str">
        <f t="shared" si="12"/>
        <v>Outcomes</v>
      </c>
      <c r="R172" s="174"/>
    </row>
    <row r="173" spans="1:18" x14ac:dyDescent="0.3">
      <c r="A173" s="174">
        <f>'Abstract review'!C173</f>
        <v>169</v>
      </c>
      <c r="B173" s="174" t="str">
        <f>IFERROR(LEFT('Abstract review'!D173,FIND(";",'Abstract review'!D173)-1),'Abstract review'!D173)</f>
        <v>Y. Liu</v>
      </c>
      <c r="C173" s="180" t="str">
        <f>'Abstract review'!E173&amp;""</f>
        <v>2025</v>
      </c>
      <c r="D173" s="174" t="str">
        <f>'Abstract review'!F173</f>
        <v>Conserved spatial subtypes and cellular neighborhoods of cancer-associated fibroblasts revealed by single-cell spatial multi-omics</v>
      </c>
      <c r="E173" s="174" t="str">
        <f>IF('Abstract review'!G173="","",'Abstract review'!G173)</f>
        <v>10.1016/j.ccell.2025.03.004</v>
      </c>
      <c r="F173" s="174" t="str">
        <f>IF('Abstract review'!I173="I","Include → full text",IF('Abstract review'!I173="E","Exclude",IF('Abstract review'!I173="DUP","Duplicate — removed",'Abstract review'!I173)))</f>
        <v>Exclude</v>
      </c>
      <c r="G173" s="174" t="str">
        <f>IF('Abstract review'!I173="E",'Abstract review'!J173,"")</f>
        <v>no pdac</v>
      </c>
      <c r="H173" s="174"/>
      <c r="I173" s="174"/>
      <c r="J173" s="174"/>
      <c r="K173" s="174"/>
      <c r="L173" s="175" t="str">
        <f t="shared" si="9"/>
        <v/>
      </c>
      <c r="M173" s="175" t="str">
        <f t="shared" si="10"/>
        <v/>
      </c>
      <c r="N173" s="175" t="str">
        <f>IF(L173="Include",IFERROR(INDEX('Data extraction'!$AC$2:$AC$58,MATCH(H173+1,'Data extraction'!$AA$2:$AA$58,0)),"not found"),"")</f>
        <v/>
      </c>
      <c r="O173" s="175" t="str">
        <f>IF(N173="","",IFERROR(INDEX('Data extraction'!$L$2:$L$58,MATCH(N173,'Data extraction'!$AC$2:$AC$58,0)),""))</f>
        <v/>
      </c>
      <c r="P173" s="176" t="str">
        <f t="shared" si="11"/>
        <v>Excluded at title/abstract</v>
      </c>
      <c r="Q173" s="175" t="str">
        <f t="shared" si="12"/>
        <v>Population</v>
      </c>
      <c r="R173" s="174"/>
    </row>
    <row r="174" spans="1:18" x14ac:dyDescent="0.3">
      <c r="A174" s="174">
        <f>'Abstract review'!C174</f>
        <v>170</v>
      </c>
      <c r="B174" s="174" t="str">
        <f>IFERROR(LEFT('Abstract review'!D174,FIND(";",'Abstract review'!D174)-1),'Abstract review'!D174)</f>
        <v>Y. Liu</v>
      </c>
      <c r="C174" s="180" t="str">
        <f>'Abstract review'!E174&amp;""</f>
        <v>2025</v>
      </c>
      <c r="D174" s="174" t="str">
        <f>'Abstract review'!F174</f>
        <v>Emerging pathological diagnostic strategies for solid pseudopapillary neoplasm of the pancreas: insights from omics and innovative techniques</v>
      </c>
      <c r="E174" s="174" t="str">
        <f>IF('Abstract review'!G174="","",'Abstract review'!G174)</f>
        <v>10.1002/2056-4538.70029</v>
      </c>
      <c r="F174" s="174" t="str">
        <f>IF('Abstract review'!I174="I","Include → full text",IF('Abstract review'!I174="E","Exclude",IF('Abstract review'!I174="DUP","Duplicate — removed",'Abstract review'!I174)))</f>
        <v>Exclude</v>
      </c>
      <c r="G174" s="174" t="str">
        <f>IF('Abstract review'!I174="E",'Abstract review'!J174,"")</f>
        <v>Review</v>
      </c>
      <c r="H174" s="174"/>
      <c r="I174" s="174"/>
      <c r="J174" s="174"/>
      <c r="K174" s="174"/>
      <c r="L174" s="175" t="str">
        <f t="shared" si="9"/>
        <v/>
      </c>
      <c r="M174" s="175" t="str">
        <f t="shared" si="10"/>
        <v/>
      </c>
      <c r="N174" s="175" t="str">
        <f>IF(L174="Include",IFERROR(INDEX('Data extraction'!$AC$2:$AC$58,MATCH(H174+1,'Data extraction'!$AA$2:$AA$58,0)),"not found"),"")</f>
        <v/>
      </c>
      <c r="O174" s="175" t="str">
        <f>IF(N174="","",IFERROR(INDEX('Data extraction'!$L$2:$L$58,MATCH(N174,'Data extraction'!$AC$2:$AC$58,0)),""))</f>
        <v/>
      </c>
      <c r="P174" s="176" t="str">
        <f t="shared" si="11"/>
        <v>Excluded at title/abstract</v>
      </c>
      <c r="Q174" s="175" t="str">
        <f t="shared" si="12"/>
        <v>Study design</v>
      </c>
      <c r="R174" s="174"/>
    </row>
    <row r="175" spans="1:18" x14ac:dyDescent="0.3">
      <c r="A175" s="174">
        <f>'Abstract review'!C175</f>
        <v>171</v>
      </c>
      <c r="B175" s="174" t="str">
        <f>IFERROR(LEFT('Abstract review'!D175,FIND(";",'Abstract review'!D175)-1),'Abstract review'!D175)</f>
        <v>Y. Liu</v>
      </c>
      <c r="C175" s="180" t="str">
        <f>'Abstract review'!E175&amp;""</f>
        <v>2025</v>
      </c>
      <c r="D175" s="174" t="str">
        <f>'Abstract review'!F175</f>
        <v>SPP1(+) Venous Endothelial Cells and CRABP2(+) Tumor Cells Contribute to Favorable Body and Tail Pancreatic Ductal Adenocarcinoma Tumor Microenvironment</v>
      </c>
      <c r="E175" s="174" t="str">
        <f>IF('Abstract review'!G175="","",'Abstract review'!G175)</f>
        <v>10.1002/mc.23936</v>
      </c>
      <c r="F175" s="174" t="str">
        <f>IF('Abstract review'!I175="I","Include → full text",IF('Abstract review'!I175="E","Exclude",IF('Abstract review'!I175="DUP","Duplicate — removed",'Abstract review'!I175)))</f>
        <v>Include → full text</v>
      </c>
      <c r="G175" s="174" t="str">
        <f>IF('Abstract review'!I175="E",'Abstract review'!J175,"")</f>
        <v/>
      </c>
      <c r="H175" s="174">
        <f>'Full-text screening-extraction'!A78</f>
        <v>77</v>
      </c>
      <c r="I175" s="174" t="str">
        <f>IF('Full-text screening-extraction'!AB78="","",'Full-text screening-extraction'!AB78)</f>
        <v>no</v>
      </c>
      <c r="J175" s="174" t="str">
        <f>IF('Full-text screening-extraction'!AC78="","",'Full-text screening-extraction'!AC78)</f>
        <v>NA</v>
      </c>
      <c r="K175" s="174" t="str">
        <f>IF('Full-text screening-extraction'!AG78="","",'Full-text screening-extraction'!AG78)</f>
        <v/>
      </c>
      <c r="L175" s="175" t="str">
        <f t="shared" si="9"/>
        <v>Exclude</v>
      </c>
      <c r="M175" s="175" t="str">
        <f t="shared" si="10"/>
        <v>No adjusted multivariable model fitted</v>
      </c>
      <c r="N175" s="175" t="str">
        <f>IF(L175="Include",IFERROR(INDEX('Data extraction'!$AC$2:$AC$58,MATCH(H175+1,'Data extraction'!$AA$2:$AA$58,0)),"not found"),"")</f>
        <v/>
      </c>
      <c r="O175" s="175" t="str">
        <f>IF(N175="","",IFERROR(INDEX('Data extraction'!$L$2:$L$58,MATCH(N175,'Data extraction'!$AC$2:$AC$58,0)),""))</f>
        <v/>
      </c>
      <c r="P175" s="176" t="str">
        <f t="shared" si="11"/>
        <v>Excluded at full text</v>
      </c>
      <c r="Q175" s="175" t="str">
        <f t="shared" si="12"/>
        <v>Analysis &amp; synthesis eligibility</v>
      </c>
      <c r="R175" s="174" t="str">
        <f>IF(P175&lt;&gt;"INCLUDED","",'Full-text screening-extraction'!M78&amp;" ("&amp;'Full-text screening-extraction'!K78&amp;"); outcome: "&amp;'Full-text screening-extraction'!P78&amp;"; multivariable: "&amp;LEFT('Full-text screening-extraction'!T78,120)&amp;" | adjusted for: "&amp;LEFT('Full-text screening-extraction'!U78,100))</f>
        <v/>
      </c>
    </row>
    <row r="176" spans="1:18" x14ac:dyDescent="0.3">
      <c r="A176" s="174">
        <f>'Abstract review'!C176</f>
        <v>172</v>
      </c>
      <c r="B176" s="174" t="str">
        <f>IFERROR(LEFT('Abstract review'!D176,FIND(";",'Abstract review'!D176)-1),'Abstract review'!D176)</f>
        <v>X. Liu</v>
      </c>
      <c r="C176" s="180" t="str">
        <f>'Abstract review'!E176&amp;""</f>
        <v>2025</v>
      </c>
      <c r="D176" s="174" t="str">
        <f>'Abstract review'!F176</f>
        <v>ANP32E expression in pancreatic cancer is associated with impaired gemcitabine efficacy and poor patient prognosis</v>
      </c>
      <c r="E176" s="174" t="str">
        <f>IF('Abstract review'!G176="","",'Abstract review'!G176)</f>
        <v>10.1016/j.mcp.2025.102030</v>
      </c>
      <c r="F176" s="174" t="str">
        <f>IF('Abstract review'!I176="I","Include → full text",IF('Abstract review'!I176="E","Exclude",IF('Abstract review'!I176="DUP","Duplicate — removed",'Abstract review'!I176)))</f>
        <v>Include → full text</v>
      </c>
      <c r="G176" s="174" t="str">
        <f>IF('Abstract review'!I176="E",'Abstract review'!J176,"")</f>
        <v/>
      </c>
      <c r="H176" s="174">
        <f>'Full-text screening-extraction'!A79</f>
        <v>78</v>
      </c>
      <c r="I176" s="174" t="str">
        <f>IF('Full-text screening-extraction'!AB79="","",'Full-text screening-extraction'!AB79)</f>
        <v>yes</v>
      </c>
      <c r="J176" s="174" t="str">
        <f>IF('Full-text screening-extraction'!AC79="","",'Full-text screening-extraction'!AC79)</f>
        <v>yes</v>
      </c>
      <c r="K176" s="174" t="str">
        <f>IF('Full-text screening-extraction'!AG79="","",'Full-text screening-extraction'!AG79)</f>
        <v/>
      </c>
      <c r="L176" s="175" t="str">
        <f t="shared" si="9"/>
        <v>Include</v>
      </c>
      <c r="M176" s="175" t="str">
        <f t="shared" si="10"/>
        <v/>
      </c>
      <c r="N176" s="175" t="str">
        <f>IF(L176="Include",IFERROR(INDEX('Data extraction'!$AC$2:$AC$58,MATCH(H176+1,'Data extraction'!$AA$2:$AA$58,0)),"not found"),"")</f>
        <v>EV-67</v>
      </c>
      <c r="O176" s="175" t="str">
        <f>IF(N176="","",IFERROR(INDEX('Data extraction'!$L$2:$L$58,MATCH(N176,'Data extraction'!$AC$2:$AC$58,0)),""))</f>
        <v>A-</v>
      </c>
      <c r="P176" s="176" t="str">
        <f t="shared" si="11"/>
        <v>INCLUDED</v>
      </c>
      <c r="Q176" s="175" t="str">
        <f t="shared" si="12"/>
        <v>All PICOS rows + Independent prognostic value</v>
      </c>
      <c r="R176" s="174" t="str">
        <f>IF(P176&lt;&gt;"INCLUDED","",'Full-text screening-extraction'!M79&amp;" ("&amp;'Full-text screening-extraction'!K79&amp;"); outcome: "&amp;'Full-text screening-extraction'!P79&amp;"; multivariable: "&amp;LEFT('Full-text screening-extraction'!T79,120)&amp;" | adjusted for: "&amp;LEFT('Full-text screening-extraction'!U79,100))</f>
        <v>ANP32E (Protein (IHC) + transcriptomics (TCGA) + functional assays); outcome: Overall survival (OS); multivariable: High ANP32E independently associated with poorer survival in TCGA and clinical cohorts (HR≈0.41–0.49, p&lt;0.01) | adjusted for: Adjusted covariates include age, sex, BMI, TNM stage, tumor markers (CEA, CA19-9, CA242), clinical f</v>
      </c>
    </row>
    <row r="177" spans="1:18" x14ac:dyDescent="0.3">
      <c r="A177" s="174">
        <f>'Abstract review'!C177</f>
        <v>173</v>
      </c>
      <c r="B177" s="174" t="str">
        <f>IFERROR(LEFT('Abstract review'!D177,FIND(";",'Abstract review'!D177)-1),'Abstract review'!D177)</f>
        <v>M. Liu</v>
      </c>
      <c r="C177" s="180" t="str">
        <f>'Abstract review'!E177&amp;""</f>
        <v>2025</v>
      </c>
      <c r="D177" s="174" t="str">
        <f>'Abstract review'!F177</f>
        <v>Noggin Promotes Cell Proliferation Through Up-regulating EGFR/HER2 in Pancreatic Cancer Cells</v>
      </c>
      <c r="E177" s="174" t="str">
        <f>IF('Abstract review'!G177="","",'Abstract review'!G177)</f>
        <v>10.21873/cgp.20522</v>
      </c>
      <c r="F177" s="174" t="str">
        <f>IF('Abstract review'!I177="I","Include → full text",IF('Abstract review'!I177="E","Exclude",IF('Abstract review'!I177="DUP","Duplicate — removed",'Abstract review'!I177)))</f>
        <v>Include → full text</v>
      </c>
      <c r="G177" s="174" t="str">
        <f>IF('Abstract review'!I177="E",'Abstract review'!J177,"")</f>
        <v/>
      </c>
      <c r="H177" s="174">
        <f>'Full-text screening-extraction'!A80</f>
        <v>79</v>
      </c>
      <c r="I177" s="174" t="str">
        <f>IF('Full-text screening-extraction'!AB80="","",'Full-text screening-extraction'!AB80)</f>
        <v>no</v>
      </c>
      <c r="J177" s="174" t="str">
        <f>IF('Full-text screening-extraction'!AC80="","",'Full-text screening-extraction'!AC80)</f>
        <v>NA</v>
      </c>
      <c r="K177" s="174" t="str">
        <f>IF('Full-text screening-extraction'!AG80="","",'Full-text screening-extraction'!AG80)</f>
        <v/>
      </c>
      <c r="L177" s="175" t="str">
        <f t="shared" si="9"/>
        <v>Exclude</v>
      </c>
      <c r="M177" s="175" t="str">
        <f t="shared" si="10"/>
        <v>No adjusted multivariable model fitted</v>
      </c>
      <c r="N177" s="175" t="str">
        <f>IF(L177="Include",IFERROR(INDEX('Data extraction'!$AC$2:$AC$58,MATCH(H177+1,'Data extraction'!$AA$2:$AA$58,0)),"not found"),"")</f>
        <v/>
      </c>
      <c r="O177" s="175" t="str">
        <f>IF(N177="","",IFERROR(INDEX('Data extraction'!$L$2:$L$58,MATCH(N177,'Data extraction'!$AC$2:$AC$58,0)),""))</f>
        <v/>
      </c>
      <c r="P177" s="176" t="str">
        <f t="shared" si="11"/>
        <v>Excluded at full text</v>
      </c>
      <c r="Q177" s="175" t="str">
        <f t="shared" si="12"/>
        <v>Analysis &amp; synthesis eligibility</v>
      </c>
      <c r="R177" s="174" t="str">
        <f>IF(P177&lt;&gt;"INCLUDED","",'Full-text screening-extraction'!M80&amp;" ("&amp;'Full-text screening-extraction'!K80&amp;"); outcome: "&amp;'Full-text screening-extraction'!P80&amp;"; multivariable: "&amp;LEFT('Full-text screening-extraction'!T80,120)&amp;" | adjusted for: "&amp;LEFT('Full-text screening-extraction'!U80,100))</f>
        <v/>
      </c>
    </row>
    <row r="178" spans="1:18" x14ac:dyDescent="0.3">
      <c r="A178" s="174">
        <f>'Abstract review'!C178</f>
        <v>174</v>
      </c>
      <c r="B178" s="174" t="str">
        <f>IFERROR(LEFT('Abstract review'!D178,FIND(";",'Abstract review'!D178)-1),'Abstract review'!D178)</f>
        <v>J. Liu</v>
      </c>
      <c r="C178" s="180" t="str">
        <f>'Abstract review'!E178&amp;""</f>
        <v>2025</v>
      </c>
      <c r="D178" s="174" t="str">
        <f>'Abstract review'!F178</f>
        <v>Identification of a NEK7-related pyroptosis gene signature against pancreatic cancer and evaluation of its potential in tumor microenvironment remodeling via regulating inflammasome complex</v>
      </c>
      <c r="E178" s="174" t="str">
        <f>IF('Abstract review'!G178="","",'Abstract review'!G178)</f>
        <v>10.1007/s10142-025-01597-y</v>
      </c>
      <c r="F178" s="174" t="str">
        <f>IF('Abstract review'!I178="I","Include → full text",IF('Abstract review'!I178="E","Exclude",IF('Abstract review'!I178="DUP","Duplicate — removed",'Abstract review'!I178)))</f>
        <v>Include → full text</v>
      </c>
      <c r="G178" s="174" t="str">
        <f>IF('Abstract review'!I178="E",'Abstract review'!J178,"")</f>
        <v/>
      </c>
      <c r="H178" s="174">
        <f>'Full-text screening-extraction'!A81</f>
        <v>80</v>
      </c>
      <c r="I178" s="174" t="str">
        <f>IF('Full-text screening-extraction'!AB81="","",'Full-text screening-extraction'!AB81)</f>
        <v>unclear</v>
      </c>
      <c r="J178" s="174" t="str">
        <f>IF('Full-text screening-extraction'!AC81="","",'Full-text screening-extraction'!AC81)</f>
        <v>unclear</v>
      </c>
      <c r="K178" s="174" t="str">
        <f>IF('Full-text screening-extraction'!AG81="","",'Full-text screening-extraction'!AG81)</f>
        <v/>
      </c>
      <c r="L178" s="175" t="str">
        <f t="shared" si="9"/>
        <v>Exclude</v>
      </c>
      <c r="M178" s="175" t="str">
        <f t="shared" si="10"/>
        <v>Unclear whether an adjusted model was fitted</v>
      </c>
      <c r="N178" s="175" t="str">
        <f>IF(L178="Include",IFERROR(INDEX('Data extraction'!$AC$2:$AC$58,MATCH(H178+1,'Data extraction'!$AA$2:$AA$58,0)),"not found"),"")</f>
        <v/>
      </c>
      <c r="O178" s="175" t="str">
        <f>IF(N178="","",IFERROR(INDEX('Data extraction'!$L$2:$L$58,MATCH(N178,'Data extraction'!$AC$2:$AC$58,0)),""))</f>
        <v/>
      </c>
      <c r="P178" s="176" t="str">
        <f t="shared" si="11"/>
        <v>Excluded at full text</v>
      </c>
      <c r="Q178" s="175" t="str">
        <f t="shared" si="12"/>
        <v>Analysis &amp; synthesis eligibility</v>
      </c>
      <c r="R178" s="174" t="str">
        <f>IF(P178&lt;&gt;"INCLUDED","",'Full-text screening-extraction'!M81&amp;" ("&amp;'Full-text screening-extraction'!K81&amp;"); outcome: "&amp;'Full-text screening-extraction'!P81&amp;"; multivariable: "&amp;LEFT('Full-text screening-extraction'!T81,120)&amp;" | adjusted for: "&amp;LEFT('Full-text screening-extraction'!U81,100))</f>
        <v/>
      </c>
    </row>
    <row r="179" spans="1:18" x14ac:dyDescent="0.3">
      <c r="A179" s="174">
        <f>'Abstract review'!C179</f>
        <v>175</v>
      </c>
      <c r="B179" s="174" t="str">
        <f>IFERROR(LEFT('Abstract review'!D179,FIND(";",'Abstract review'!D179)-1),'Abstract review'!D179)</f>
        <v>J. Liu</v>
      </c>
      <c r="C179" s="180" t="str">
        <f>'Abstract review'!E179&amp;""</f>
        <v>2025</v>
      </c>
      <c r="D179" s="174" t="str">
        <f>'Abstract review'!F179</f>
        <v>Multi-Omics Profiling Reveals Glycerolipid Metabolism-Associated Molecular Subtypes and Identifies ALDH2 as a Prognostic Biomarker in Pancreatic Cancer</v>
      </c>
      <c r="E179" s="174" t="str">
        <f>IF('Abstract review'!G179="","",'Abstract review'!G179)</f>
        <v>10.3390/metabo15030207</v>
      </c>
      <c r="F179" s="174" t="str">
        <f>IF('Abstract review'!I179="I","Include → full text",IF('Abstract review'!I179="E","Exclude",IF('Abstract review'!I179="DUP","Duplicate — removed",'Abstract review'!I179)))</f>
        <v>Include → full text</v>
      </c>
      <c r="G179" s="174" t="str">
        <f>IF('Abstract review'!I179="E",'Abstract review'!J179,"")</f>
        <v/>
      </c>
      <c r="H179" s="174">
        <f>'Full-text screening-extraction'!A82</f>
        <v>81</v>
      </c>
      <c r="I179" s="174" t="str">
        <f>IF('Full-text screening-extraction'!AB82="","",'Full-text screening-extraction'!AB82)</f>
        <v>unclear</v>
      </c>
      <c r="J179" s="174" t="str">
        <f>IF('Full-text screening-extraction'!AC82="","",'Full-text screening-extraction'!AC82)</f>
        <v>unclear</v>
      </c>
      <c r="K179" s="174" t="str">
        <f>IF('Full-text screening-extraction'!AG82="","",'Full-text screening-extraction'!AG82)</f>
        <v/>
      </c>
      <c r="L179" s="175" t="str">
        <f t="shared" si="9"/>
        <v>Exclude</v>
      </c>
      <c r="M179" s="175" t="str">
        <f t="shared" si="10"/>
        <v>Unclear whether an adjusted model was fitted</v>
      </c>
      <c r="N179" s="175" t="str">
        <f>IF(L179="Include",IFERROR(INDEX('Data extraction'!$AC$2:$AC$58,MATCH(H179+1,'Data extraction'!$AA$2:$AA$58,0)),"not found"),"")</f>
        <v/>
      </c>
      <c r="O179" s="175" t="str">
        <f>IF(N179="","",IFERROR(INDEX('Data extraction'!$L$2:$L$58,MATCH(N179,'Data extraction'!$AC$2:$AC$58,0)),""))</f>
        <v/>
      </c>
      <c r="P179" s="176" t="str">
        <f t="shared" si="11"/>
        <v>Excluded at full text</v>
      </c>
      <c r="Q179" s="175" t="str">
        <f t="shared" si="12"/>
        <v>Analysis &amp; synthesis eligibility</v>
      </c>
      <c r="R179" s="174" t="str">
        <f>IF(P179&lt;&gt;"INCLUDED","",'Full-text screening-extraction'!M82&amp;" ("&amp;'Full-text screening-extraction'!K82&amp;"); outcome: "&amp;'Full-text screening-extraction'!P82&amp;"; multivariable: "&amp;LEFT('Full-text screening-extraction'!T82,120)&amp;" | adjusted for: "&amp;LEFT('Full-text screening-extraction'!U82,100))</f>
        <v/>
      </c>
    </row>
    <row r="180" spans="1:18" x14ac:dyDescent="0.3">
      <c r="A180" s="174">
        <f>'Abstract review'!C180</f>
        <v>176</v>
      </c>
      <c r="B180" s="174" t="str">
        <f>IFERROR(LEFT('Abstract review'!D180,FIND(";",'Abstract review'!D180)-1),'Abstract review'!D180)</f>
        <v>J. Liu</v>
      </c>
      <c r="C180" s="180" t="str">
        <f>'Abstract review'!E180&amp;""</f>
        <v>2025</v>
      </c>
      <c r="D180" s="174" t="str">
        <f>'Abstract review'!F180</f>
        <v>Single-cell and spatial transcriptomics reveal the interaction between PRRX2-driven epithelial cells and SPP1+ macrophages in mediating gemcitabine resistance in pancreatic ductal adenocarcinoma</v>
      </c>
      <c r="E180" s="174" t="str">
        <f>IF('Abstract review'!G180="","",'Abstract review'!G180)</f>
        <v>10.1097/cm9.0000000000003966</v>
      </c>
      <c r="F180" s="174" t="str">
        <f>IF('Abstract review'!I180="I","Include → full text",IF('Abstract review'!I180="E","Exclude",IF('Abstract review'!I180="DUP","Duplicate — removed",'Abstract review'!I180)))</f>
        <v>Exclude</v>
      </c>
      <c r="G180" s="174" t="str">
        <f>IF('Abstract review'!I180="E",'Abstract review'!J180,"")</f>
        <v>No prognostic value</v>
      </c>
      <c r="H180" s="174"/>
      <c r="I180" s="174"/>
      <c r="J180" s="174"/>
      <c r="K180" s="174"/>
      <c r="L180" s="175" t="str">
        <f t="shared" si="9"/>
        <v/>
      </c>
      <c r="M180" s="175" t="str">
        <f t="shared" si="10"/>
        <v/>
      </c>
      <c r="N180" s="175" t="str">
        <f>IF(L180="Include",IFERROR(INDEX('Data extraction'!$AC$2:$AC$58,MATCH(H180+1,'Data extraction'!$AA$2:$AA$58,0)),"not found"),"")</f>
        <v/>
      </c>
      <c r="O180" s="175" t="str">
        <f>IF(N180="","",IFERROR(INDEX('Data extraction'!$L$2:$L$58,MATCH(N180,'Data extraction'!$AC$2:$AC$58,0)),""))</f>
        <v/>
      </c>
      <c r="P180" s="176" t="str">
        <f t="shared" si="11"/>
        <v>Excluded at title/abstract</v>
      </c>
      <c r="Q180" s="175" t="str">
        <f t="shared" si="12"/>
        <v>Outcomes</v>
      </c>
      <c r="R180" s="174"/>
    </row>
    <row r="181" spans="1:18" x14ac:dyDescent="0.3">
      <c r="A181" s="174">
        <f>'Abstract review'!C181</f>
        <v>177</v>
      </c>
      <c r="B181" s="174" t="str">
        <f>IFERROR(LEFT('Abstract review'!D181,FIND(";",'Abstract review'!D181)-1),'Abstract review'!D181)</f>
        <v>J. Liu</v>
      </c>
      <c r="C181" s="180" t="str">
        <f>'Abstract review'!E181&amp;""</f>
        <v>2025</v>
      </c>
      <c r="D181" s="174" t="str">
        <f>'Abstract review'!F181</f>
        <v>Deciphering the heterogeneity of epithelial cells in pancreatic ductal adenocarcinoma: implications for metastasis and immune evasion</v>
      </c>
      <c r="E181" s="174" t="str">
        <f>IF('Abstract review'!G181="","",'Abstract review'!G181)</f>
        <v>10.1186/s12957-025-03793-3</v>
      </c>
      <c r="F181" s="174" t="str">
        <f>IF('Abstract review'!I181="I","Include → full text",IF('Abstract review'!I181="E","Exclude",IF('Abstract review'!I181="DUP","Duplicate — removed",'Abstract review'!I181)))</f>
        <v>Include → full text</v>
      </c>
      <c r="G181" s="174" t="str">
        <f>IF('Abstract review'!I181="E",'Abstract review'!J181,"")</f>
        <v/>
      </c>
      <c r="H181" s="174">
        <f>'Full-text screening-extraction'!A83</f>
        <v>82</v>
      </c>
      <c r="I181" s="174" t="str">
        <f>IF('Full-text screening-extraction'!AB83="","",'Full-text screening-extraction'!AB83)</f>
        <v>unclear</v>
      </c>
      <c r="J181" s="174" t="str">
        <f>IF('Full-text screening-extraction'!AC83="","",'Full-text screening-extraction'!AC83)</f>
        <v>unclear</v>
      </c>
      <c r="K181" s="174" t="str">
        <f>IF('Full-text screening-extraction'!AG83="","",'Full-text screening-extraction'!AG83)</f>
        <v/>
      </c>
      <c r="L181" s="175" t="str">
        <f t="shared" si="9"/>
        <v>Exclude</v>
      </c>
      <c r="M181" s="175" t="str">
        <f t="shared" si="10"/>
        <v>Unclear whether an adjusted model was fitted</v>
      </c>
      <c r="N181" s="175" t="str">
        <f>IF(L181="Include",IFERROR(INDEX('Data extraction'!$AC$2:$AC$58,MATCH(H181+1,'Data extraction'!$AA$2:$AA$58,0)),"not found"),"")</f>
        <v/>
      </c>
      <c r="O181" s="175" t="str">
        <f>IF(N181="","",IFERROR(INDEX('Data extraction'!$L$2:$L$58,MATCH(N181,'Data extraction'!$AC$2:$AC$58,0)),""))</f>
        <v/>
      </c>
      <c r="P181" s="176" t="str">
        <f t="shared" si="11"/>
        <v>Excluded at full text</v>
      </c>
      <c r="Q181" s="175" t="str">
        <f t="shared" si="12"/>
        <v>Analysis &amp; synthesis eligibility</v>
      </c>
      <c r="R181" s="174" t="str">
        <f>IF(P181&lt;&gt;"INCLUDED","",'Full-text screening-extraction'!M83&amp;" ("&amp;'Full-text screening-extraction'!K83&amp;"); outcome: "&amp;'Full-text screening-extraction'!P83&amp;"; multivariable: "&amp;LEFT('Full-text screening-extraction'!T83,120)&amp;" | adjusted for: "&amp;LEFT('Full-text screening-extraction'!U83,100))</f>
        <v/>
      </c>
    </row>
    <row r="182" spans="1:18" x14ac:dyDescent="0.3">
      <c r="A182" s="174">
        <f>'Abstract review'!C182</f>
        <v>178</v>
      </c>
      <c r="B182" s="174" t="str">
        <f>IFERROR(LEFT('Abstract review'!D182,FIND(";",'Abstract review'!D182)-1),'Abstract review'!D182)</f>
        <v>Hongsen Liu</v>
      </c>
      <c r="C182" s="180" t="str">
        <f>'Abstract review'!E182&amp;""</f>
        <v>2025</v>
      </c>
      <c r="D182" s="174" t="str">
        <f>'Abstract review'!F182</f>
        <v>Single-nucleus RNA sequencing and spatial transcriptomics reveal an immunosuppressive tumor microenvironment related to metastatic dissemination during pancreatic cancer liver metastasis</v>
      </c>
      <c r="E182" s="174" t="str">
        <f>IF('Abstract review'!G182="","",'Abstract review'!G182)</f>
        <v>10.7150/thno.108925</v>
      </c>
      <c r="F182" s="174" t="str">
        <f>IF('Abstract review'!I182="I","Include → full text",IF('Abstract review'!I182="E","Exclude",IF('Abstract review'!I182="DUP","Duplicate — removed",'Abstract review'!I182)))</f>
        <v>Include → full text</v>
      </c>
      <c r="G182" s="174" t="str">
        <f>IF('Abstract review'!I182="E",'Abstract review'!J182,"")</f>
        <v/>
      </c>
      <c r="H182" s="174">
        <f>'Full-text screening-extraction'!A84</f>
        <v>83</v>
      </c>
      <c r="I182" s="174" t="str">
        <f>IF('Full-text screening-extraction'!AB84="","",'Full-text screening-extraction'!AB84)</f>
        <v>yes</v>
      </c>
      <c r="J182" s="174" t="str">
        <f>IF('Full-text screening-extraction'!AC84="","",'Full-text screening-extraction'!AC84)</f>
        <v>yes</v>
      </c>
      <c r="K182" s="174" t="str">
        <f>IF('Full-text screening-extraction'!AG84="","",'Full-text screening-extraction'!AG84)</f>
        <v/>
      </c>
      <c r="L182" s="175" t="str">
        <f t="shared" si="9"/>
        <v>Include</v>
      </c>
      <c r="M182" s="175" t="str">
        <f t="shared" si="10"/>
        <v/>
      </c>
      <c r="N182" s="175" t="str">
        <f>IF(L182="Include",IFERROR(INDEX('Data extraction'!$AC$2:$AC$58,MATCH(H182+1,'Data extraction'!$AA$2:$AA$58,0)),"not found"),"")</f>
        <v>EV-18</v>
      </c>
      <c r="O182" s="175" t="str">
        <f>IF(N182="","",IFERROR(INDEX('Data extraction'!$L$2:$L$58,MATCH(N182,'Data extraction'!$AC$2:$AC$58,0)),""))</f>
        <v>A-</v>
      </c>
      <c r="P182" s="176" t="str">
        <f t="shared" si="11"/>
        <v>INCLUDED</v>
      </c>
      <c r="Q182" s="175" t="str">
        <f t="shared" si="12"/>
        <v>All PICOS rows + Independent prognostic value</v>
      </c>
      <c r="R182" s="174" t="str">
        <f>IF(P182&lt;&gt;"INCLUDED","",'Full-text screening-extraction'!M84&amp;" ("&amp;'Full-text screening-extraction'!K84&amp;"); outcome: "&amp;'Full-text screening-extraction'!P84&amp;"; multivariable: "&amp;LEFT('Full-text screening-extraction'!T84,120)&amp;" | adjusted for: "&amp;LEFT('Full-text screening-extraction'!U84,100))</f>
        <v>CITED4 (primary); MDRG signature (MT-CO3, CIRBP, PDGFC, MT2A, CITED4, MT-CO2, CLDN1); SPP1 (microenvironment-related) (snRNA-seq + spatial transcriptomics + bulk RNA-seq); outcome: Overall survival (OS) and disease-specific survival (DSS); multivariable: CITED4 and CIRBP identified as independent prognostic factors (multivariable Cox) | adjusted for: Not clearly specified (likely clinical variables such as stage, age)</v>
      </c>
    </row>
    <row r="183" spans="1:18" x14ac:dyDescent="0.3">
      <c r="A183" s="174">
        <f>'Abstract review'!C183</f>
        <v>179</v>
      </c>
      <c r="B183" s="174" t="str">
        <f>IFERROR(LEFT('Abstract review'!D183,FIND(";",'Abstract review'!D183)-1),'Abstract review'!D183)</f>
        <v>C. Liu</v>
      </c>
      <c r="C183" s="180" t="str">
        <f>'Abstract review'!E183&amp;""</f>
        <v>2025</v>
      </c>
      <c r="D183" s="174" t="str">
        <f>'Abstract review'!F183</f>
        <v>Cyst fluid proteins stratify malignant risk of intraductal papillary mucinous neoplasm of the pancreas</v>
      </c>
      <c r="E183" s="174" t="str">
        <f>IF('Abstract review'!G183="","",'Abstract review'!G183)</f>
        <v>10.1016/j.canlet.2025.217753</v>
      </c>
      <c r="F183" s="174" t="str">
        <f>IF('Abstract review'!I183="I","Include → full text",IF('Abstract review'!I183="E","Exclude",IF('Abstract review'!I183="DUP","Duplicate — removed",'Abstract review'!I183)))</f>
        <v>Exclude</v>
      </c>
      <c r="G183" s="174" t="str">
        <f>IF('Abstract review'!I183="E",'Abstract review'!J183,"")</f>
        <v>no pdac</v>
      </c>
      <c r="H183" s="174"/>
      <c r="I183" s="174"/>
      <c r="J183" s="174"/>
      <c r="K183" s="174"/>
      <c r="L183" s="175" t="str">
        <f t="shared" si="9"/>
        <v/>
      </c>
      <c r="M183" s="175" t="str">
        <f t="shared" si="10"/>
        <v/>
      </c>
      <c r="N183" s="175" t="str">
        <f>IF(L183="Include",IFERROR(INDEX('Data extraction'!$AC$2:$AC$58,MATCH(H183+1,'Data extraction'!$AA$2:$AA$58,0)),"not found"),"")</f>
        <v/>
      </c>
      <c r="O183" s="175" t="str">
        <f>IF(N183="","",IFERROR(INDEX('Data extraction'!$L$2:$L$58,MATCH(N183,'Data extraction'!$AC$2:$AC$58,0)),""))</f>
        <v/>
      </c>
      <c r="P183" s="176" t="str">
        <f t="shared" si="11"/>
        <v>Excluded at title/abstract</v>
      </c>
      <c r="Q183" s="175" t="str">
        <f t="shared" si="12"/>
        <v>Population</v>
      </c>
      <c r="R183" s="174"/>
    </row>
    <row r="184" spans="1:18" x14ac:dyDescent="0.3">
      <c r="A184" s="174">
        <f>'Abstract review'!C184</f>
        <v>180</v>
      </c>
      <c r="B184" s="174" t="str">
        <f>IFERROR(LEFT('Abstract review'!D184,FIND(";",'Abstract review'!D184)-1),'Abstract review'!D184)</f>
        <v>Lizhi Lin</v>
      </c>
      <c r="C184" s="180" t="str">
        <f>'Abstract review'!E184&amp;""</f>
        <v>2025</v>
      </c>
      <c r="D184" s="174" t="str">
        <f>'Abstract review'!F184</f>
        <v>Prognostic model establishment and immune microenvironment analysis based on transcriptomic data of long-term survivors of pancreatic ductal adenocarcinoma</v>
      </c>
      <c r="E184" s="174" t="str">
        <f>IF('Abstract review'!G184="","",'Abstract review'!G184)</f>
        <v>10.1016/j.bbrep.2025.102280</v>
      </c>
      <c r="F184" s="174" t="str">
        <f>IF('Abstract review'!I184="I","Include → full text",IF('Abstract review'!I184="E","Exclude",IF('Abstract review'!I184="DUP","Duplicate — removed",'Abstract review'!I184)))</f>
        <v>Include → full text</v>
      </c>
      <c r="G184" s="174" t="str">
        <f>IF('Abstract review'!I184="E",'Abstract review'!J184,"")</f>
        <v/>
      </c>
      <c r="H184" s="174">
        <f>'Full-text screening-extraction'!A85</f>
        <v>84</v>
      </c>
      <c r="I184" s="174" t="str">
        <f>IF('Full-text screening-extraction'!AB85="","",'Full-text screening-extraction'!AB85)</f>
        <v>yes</v>
      </c>
      <c r="J184" s="174" t="str">
        <f>IF('Full-text screening-extraction'!AC85="","",'Full-text screening-extraction'!AC85)</f>
        <v>yes</v>
      </c>
      <c r="K184" s="174" t="str">
        <f>IF('Full-text screening-extraction'!AG85="","",'Full-text screening-extraction'!AG85)</f>
        <v/>
      </c>
      <c r="L184" s="175" t="str">
        <f t="shared" si="9"/>
        <v>Include</v>
      </c>
      <c r="M184" s="175" t="str">
        <f t="shared" si="10"/>
        <v/>
      </c>
      <c r="N184" s="175" t="str">
        <f>IF(L184="Include",IFERROR(INDEX('Data extraction'!$AC$2:$AC$58,MATCH(H184+1,'Data extraction'!$AA$2:$AA$58,0)),"not found"),"")</f>
        <v>EV-46</v>
      </c>
      <c r="O184" s="175" t="str">
        <f>IF(N184="","",IFERROR(INDEX('Data extraction'!$L$2:$L$58,MATCH(N184,'Data extraction'!$AC$2:$AC$58,0)),""))</f>
        <v>A</v>
      </c>
      <c r="P184" s="176" t="str">
        <f t="shared" si="11"/>
        <v>INCLUDED</v>
      </c>
      <c r="Q184" s="175" t="str">
        <f t="shared" si="12"/>
        <v>All PICOS rows + Independent prognostic value</v>
      </c>
      <c r="R184" s="174" t="str">
        <f>IF(P184&lt;&gt;"INCLUDED","",'Full-text screening-extraction'!M85&amp;" ("&amp;'Full-text screening-extraction'!K85&amp;"); outcome: "&amp;'Full-text screening-extraction'!P85&amp;"; multivariable: "&amp;LEFT('Full-text screening-extraction'!T85,120)&amp;" | adjusted for: "&amp;LEFT('Full-text screening-extraction'!U85,100))</f>
        <v>P4HA1; CCDC148; UCA1; TMPRSS11E + tumor stage (Transcriptomics (RNA-seq)); outcome: Overall Survival (5-year OS); multivariable: Risk score = 0.268×P4HA1 − 0.168×CCDC148 + 0.094×UCA1 + 0.054×TMPRSS11E + 0.31×Stage; HR=2.35 (training); HR=2.73 (valid | adjusted for: Tumor stage (early vs late)</v>
      </c>
    </row>
    <row r="185" spans="1:18" x14ac:dyDescent="0.3">
      <c r="A185" s="174">
        <f>'Abstract review'!C185</f>
        <v>181</v>
      </c>
      <c r="B185" s="174" t="str">
        <f>IFERROR(LEFT('Abstract review'!D185,FIND(";",'Abstract review'!D185)-1),'Abstract review'!D185)</f>
        <v>K. Liao</v>
      </c>
      <c r="C185" s="180" t="str">
        <f>'Abstract review'!E185&amp;""</f>
        <v>2025</v>
      </c>
      <c r="D185" s="174" t="str">
        <f>'Abstract review'!F185</f>
        <v>Prognostic differential subpopulation classification and immunotherapy response prediction in pancreatic cancer patients based on the gene features of necrotizing apoptosis</v>
      </c>
      <c r="E185" s="174" t="str">
        <f>IF('Abstract review'!G185="","",'Abstract review'!G185)</f>
        <v>10.3389/fimmu.2025.1592231</v>
      </c>
      <c r="F185" s="174" t="str">
        <f>IF('Abstract review'!I185="I","Include → full text",IF('Abstract review'!I185="E","Exclude",IF('Abstract review'!I185="DUP","Duplicate — removed",'Abstract review'!I185)))</f>
        <v>Include → full text</v>
      </c>
      <c r="G185" s="174" t="str">
        <f>IF('Abstract review'!I185="E",'Abstract review'!J185,"")</f>
        <v/>
      </c>
      <c r="H185" s="174">
        <f>'Full-text screening-extraction'!A86</f>
        <v>85</v>
      </c>
      <c r="I185" s="174" t="str">
        <f>IF('Full-text screening-extraction'!AB86="","",'Full-text screening-extraction'!AB86)</f>
        <v>yes</v>
      </c>
      <c r="J185" s="174" t="str">
        <f>IF('Full-text screening-extraction'!AC86="","",'Full-text screening-extraction'!AC86)</f>
        <v>unclear</v>
      </c>
      <c r="K185" s="174" t="str">
        <f>IF('Full-text screening-extraction'!AG86="","",'Full-text screening-extraction'!AG86)</f>
        <v/>
      </c>
      <c r="L185" s="175" t="str">
        <f t="shared" si="9"/>
        <v>Exclude</v>
      </c>
      <c r="M185" s="175" t="str">
        <f t="shared" si="10"/>
        <v>Unclear whether an adjusted model was fitted</v>
      </c>
      <c r="N185" s="175" t="str">
        <f>IF(L185="Include",IFERROR(INDEX('Data extraction'!$AC$2:$AC$58,MATCH(H185+1,'Data extraction'!$AA$2:$AA$58,0)),"not found"),"")</f>
        <v/>
      </c>
      <c r="O185" s="175" t="str">
        <f>IF(N185="","",IFERROR(INDEX('Data extraction'!$L$2:$L$58,MATCH(N185,'Data extraction'!$AC$2:$AC$58,0)),""))</f>
        <v/>
      </c>
      <c r="P185" s="176" t="str">
        <f t="shared" si="11"/>
        <v>Excluded at full text</v>
      </c>
      <c r="Q185" s="175" t="str">
        <f t="shared" si="12"/>
        <v>Analysis &amp; synthesis eligibility</v>
      </c>
      <c r="R185" s="174" t="str">
        <f>IF(P185&lt;&gt;"INCLUDED","",'Full-text screening-extraction'!M86&amp;" ("&amp;'Full-text screening-extraction'!K86&amp;"); outcome: "&amp;'Full-text screening-extraction'!P86&amp;"; multivariable: "&amp;LEFT('Full-text screening-extraction'!T86,120)&amp;" | adjusted for: "&amp;LEFT('Full-text screening-extraction'!U86,100))</f>
        <v/>
      </c>
    </row>
    <row r="186" spans="1:18" x14ac:dyDescent="0.3">
      <c r="A186" s="174">
        <f>'Abstract review'!C186</f>
        <v>182</v>
      </c>
      <c r="B186" s="174" t="str">
        <f>IFERROR(LEFT('Abstract review'!D186,FIND(";",'Abstract review'!D186)-1),'Abstract review'!D186)</f>
        <v>Y. Liang</v>
      </c>
      <c r="C186" s="180" t="str">
        <f>'Abstract review'!E186&amp;""</f>
        <v>2025</v>
      </c>
      <c r="D186" s="174" t="str">
        <f>'Abstract review'!F186</f>
        <v>Dendritic cell-related gene signature in pancreatic cancer stratifies patient subtypes and implicates a KCTD14-TNF signaling axis</v>
      </c>
      <c r="E186" s="174" t="str">
        <f>IF('Abstract review'!G186="","",'Abstract review'!G186)</f>
        <v>10.3389/fimmu.2025.1665906</v>
      </c>
      <c r="F186" s="174" t="str">
        <f>IF('Abstract review'!I186="I","Include → full text",IF('Abstract review'!I186="E","Exclude",IF('Abstract review'!I186="DUP","Duplicate — removed",'Abstract review'!I186)))</f>
        <v>Include → full text</v>
      </c>
      <c r="G186" s="174" t="str">
        <f>IF('Abstract review'!I186="E",'Abstract review'!J186,"")</f>
        <v/>
      </c>
      <c r="H186" s="174">
        <f>'Full-text screening-extraction'!A87</f>
        <v>86</v>
      </c>
      <c r="I186" s="174" t="str">
        <f>IF('Full-text screening-extraction'!AB87="","",'Full-text screening-extraction'!AB87)</f>
        <v>yes</v>
      </c>
      <c r="J186" s="174" t="str">
        <f>IF('Full-text screening-extraction'!AC87="","",'Full-text screening-extraction'!AC87)</f>
        <v>unclear</v>
      </c>
      <c r="K186" s="174" t="str">
        <f>IF('Full-text screening-extraction'!AG87="","",'Full-text screening-extraction'!AG87)</f>
        <v/>
      </c>
      <c r="L186" s="175" t="str">
        <f t="shared" si="9"/>
        <v>Exclude</v>
      </c>
      <c r="M186" s="175" t="str">
        <f t="shared" si="10"/>
        <v>Unclear whether an adjusted model was fitted</v>
      </c>
      <c r="N186" s="175" t="str">
        <f>IF(L186="Include",IFERROR(INDEX('Data extraction'!$AC$2:$AC$58,MATCH(H186+1,'Data extraction'!$AA$2:$AA$58,0)),"not found"),"")</f>
        <v/>
      </c>
      <c r="O186" s="175" t="str">
        <f>IF(N186="","",IFERROR(INDEX('Data extraction'!$L$2:$L$58,MATCH(N186,'Data extraction'!$AC$2:$AC$58,0)),""))</f>
        <v/>
      </c>
      <c r="P186" s="176" t="str">
        <f t="shared" si="11"/>
        <v>Excluded at full text</v>
      </c>
      <c r="Q186" s="175" t="str">
        <f t="shared" si="12"/>
        <v>Analysis &amp; synthesis eligibility</v>
      </c>
      <c r="R186" s="174" t="str">
        <f>IF(P186&lt;&gt;"INCLUDED","",'Full-text screening-extraction'!M87&amp;" ("&amp;'Full-text screening-extraction'!K87&amp;"); outcome: "&amp;'Full-text screening-extraction'!P87&amp;"; multivariable: "&amp;LEFT('Full-text screening-extraction'!T87,120)&amp;" | adjusted for: "&amp;LEFT('Full-text screening-extraction'!U87,100))</f>
        <v/>
      </c>
    </row>
    <row r="187" spans="1:18" x14ac:dyDescent="0.3">
      <c r="A187" s="174">
        <f>'Abstract review'!C187</f>
        <v>183</v>
      </c>
      <c r="B187" s="174" t="str">
        <f>IFERROR(LEFT('Abstract review'!D187,FIND(";",'Abstract review'!D187)-1),'Abstract review'!D187)</f>
        <v>O. Liang</v>
      </c>
      <c r="C187" s="180" t="str">
        <f>'Abstract review'!E187&amp;""</f>
        <v>2025</v>
      </c>
      <c r="D187" s="174" t="str">
        <f>'Abstract review'!F187</f>
        <v>High mesothelin expression is associated with low cytotoxic T cell infiltration in pancreatic cancer</v>
      </c>
      <c r="E187" s="174" t="str">
        <f>IF('Abstract review'!G187="","",'Abstract review'!G187)</f>
        <v>10.3389/fimmu.2025.1651687</v>
      </c>
      <c r="F187" s="174" t="str">
        <f>IF('Abstract review'!I187="I","Include → full text",IF('Abstract review'!I187="E","Exclude",IF('Abstract review'!I187="DUP","Duplicate — removed",'Abstract review'!I187)))</f>
        <v>Include → full text</v>
      </c>
      <c r="G187" s="174" t="str">
        <f>IF('Abstract review'!I187="E",'Abstract review'!J187,"")</f>
        <v/>
      </c>
      <c r="H187" s="174">
        <f>'Full-text screening-extraction'!A88</f>
        <v>87</v>
      </c>
      <c r="I187" s="174" t="str">
        <f>IF('Full-text screening-extraction'!AB88="","",'Full-text screening-extraction'!AB88)</f>
        <v>yes</v>
      </c>
      <c r="J187" s="174" t="str">
        <f>IF('Full-text screening-extraction'!AC88="","",'Full-text screening-extraction'!AC88)</f>
        <v>no</v>
      </c>
      <c r="K187" s="174" t="str">
        <f>IF('Full-text screening-extraction'!AG88="","",'Full-text screening-extraction'!AG88)</f>
        <v/>
      </c>
      <c r="L187" s="175" t="str">
        <f t="shared" si="9"/>
        <v>Exclude</v>
      </c>
      <c r="M187" s="175" t="str">
        <f t="shared" si="10"/>
        <v>Biomarker not independent after adjustment</v>
      </c>
      <c r="N187" s="175" t="str">
        <f>IF(L187="Include",IFERROR(INDEX('Data extraction'!$AC$2:$AC$58,MATCH(H187+1,'Data extraction'!$AA$2:$AA$58,0)),"not found"),"")</f>
        <v/>
      </c>
      <c r="O187" s="175" t="str">
        <f>IF(N187="","",IFERROR(INDEX('Data extraction'!$L$2:$L$58,MATCH(N187,'Data extraction'!$AC$2:$AC$58,0)),""))</f>
        <v/>
      </c>
      <c r="P187" s="176" t="str">
        <f t="shared" si="11"/>
        <v>Excluded at full text</v>
      </c>
      <c r="Q187" s="175" t="str">
        <f t="shared" si="12"/>
        <v>Independent prognostic value</v>
      </c>
      <c r="R187" s="174" t="str">
        <f>IF(P187&lt;&gt;"INCLUDED","",'Full-text screening-extraction'!M88&amp;" ("&amp;'Full-text screening-extraction'!K88&amp;"); outcome: "&amp;'Full-text screening-extraction'!P88&amp;"; multivariable: "&amp;LEFT('Full-text screening-extraction'!T88,120)&amp;" | adjusted for: "&amp;LEFT('Full-text screening-extraction'!U88,100))</f>
        <v/>
      </c>
    </row>
    <row r="188" spans="1:18" x14ac:dyDescent="0.3">
      <c r="A188" s="174">
        <f>'Abstract review'!C188</f>
        <v>184</v>
      </c>
      <c r="B188" s="174" t="str">
        <f>IFERROR(LEFT('Abstract review'!D188,FIND(";",'Abstract review'!D188)-1),'Abstract review'!D188)</f>
        <v>Yaguang Li</v>
      </c>
      <c r="C188" s="180" t="str">
        <f>'Abstract review'!E188&amp;""</f>
        <v>2025</v>
      </c>
      <c r="D188" s="174" t="str">
        <f>'Abstract review'!F188</f>
        <v>Author Correction: Single-cell transcriptomics analysis reveals dynamic changes and prognostic signature in tumor microenvironment of PDAC</v>
      </c>
      <c r="E188" s="174" t="str">
        <f>IF('Abstract review'!G188="","",'Abstract review'!G188)</f>
        <v>10.1038/s41598-025-02747-9</v>
      </c>
      <c r="F188" s="174" t="str">
        <f>IF('Abstract review'!I188="I","Include → full text",IF('Abstract review'!I188="E","Exclude",IF('Abstract review'!I188="DUP","Duplicate — removed",'Abstract review'!I188)))</f>
        <v>Exclude</v>
      </c>
      <c r="G188" s="174" t="str">
        <f>IF('Abstract review'!I188="E",'Abstract review'!J188,"")</f>
        <v>Author Correction</v>
      </c>
      <c r="H188" s="174"/>
      <c r="I188" s="174"/>
      <c r="J188" s="174"/>
      <c r="K188" s="174"/>
      <c r="L188" s="175" t="str">
        <f t="shared" si="9"/>
        <v/>
      </c>
      <c r="M188" s="175" t="str">
        <f t="shared" si="10"/>
        <v/>
      </c>
      <c r="N188" s="175" t="str">
        <f>IF(L188="Include",IFERROR(INDEX('Data extraction'!$AC$2:$AC$58,MATCH(H188+1,'Data extraction'!$AA$2:$AA$58,0)),"not found"),"")</f>
        <v/>
      </c>
      <c r="O188" s="175" t="str">
        <f>IF(N188="","",IFERROR(INDEX('Data extraction'!$L$2:$L$58,MATCH(N188,'Data extraction'!$AC$2:$AC$58,0)),""))</f>
        <v/>
      </c>
      <c r="P188" s="176" t="str">
        <f t="shared" si="11"/>
        <v>Excluded at title/abstract</v>
      </c>
      <c r="Q188" s="175" t="str">
        <f t="shared" si="12"/>
        <v>Study design</v>
      </c>
      <c r="R188" s="174"/>
    </row>
    <row r="189" spans="1:18" x14ac:dyDescent="0.3">
      <c r="A189" s="174">
        <f>'Abstract review'!C189</f>
        <v>185</v>
      </c>
      <c r="B189" s="174" t="str">
        <f>IFERROR(LEFT('Abstract review'!D189,FIND(";",'Abstract review'!D189)-1),'Abstract review'!D189)</f>
        <v>X. Li</v>
      </c>
      <c r="C189" s="180" t="str">
        <f>'Abstract review'!E189&amp;""</f>
        <v>2025</v>
      </c>
      <c r="D189" s="174" t="str">
        <f>'Abstract review'!F189</f>
        <v>BNC2 as a novel driver of pancreatic cancer progression through transcriptional regulation of COL3A1 and epithelial-to-mesenchymal transition</v>
      </c>
      <c r="E189" s="174" t="str">
        <f>IF('Abstract review'!G189="","",'Abstract review'!G189)</f>
        <v>10.1007/s12032-025-03139-9</v>
      </c>
      <c r="F189" s="174" t="str">
        <f>IF('Abstract review'!I189="I","Include → full text",IF('Abstract review'!I189="E","Exclude",IF('Abstract review'!I189="DUP","Duplicate — removed",'Abstract review'!I189)))</f>
        <v>Include → full text</v>
      </c>
      <c r="G189" s="174" t="str">
        <f>IF('Abstract review'!I189="E",'Abstract review'!J189,"")</f>
        <v/>
      </c>
      <c r="H189" s="174">
        <f>'Full-text screening-extraction'!A89</f>
        <v>88</v>
      </c>
      <c r="I189" s="174" t="str">
        <f>IF('Full-text screening-extraction'!AB89="","",'Full-text screening-extraction'!AB89)</f>
        <v>unclear</v>
      </c>
      <c r="J189" s="174" t="str">
        <f>IF('Full-text screening-extraction'!AC89="","",'Full-text screening-extraction'!AC89)</f>
        <v>unclear</v>
      </c>
      <c r="K189" s="174" t="str">
        <f>IF('Full-text screening-extraction'!AG89="","",'Full-text screening-extraction'!AG89)</f>
        <v/>
      </c>
      <c r="L189" s="175" t="str">
        <f t="shared" si="9"/>
        <v>Exclude</v>
      </c>
      <c r="M189" s="175" t="str">
        <f t="shared" si="10"/>
        <v>Unclear whether an adjusted model was fitted</v>
      </c>
      <c r="N189" s="175" t="str">
        <f>IF(L189="Include",IFERROR(INDEX('Data extraction'!$AC$2:$AC$58,MATCH(H189+1,'Data extraction'!$AA$2:$AA$58,0)),"not found"),"")</f>
        <v/>
      </c>
      <c r="O189" s="175" t="str">
        <f>IF(N189="","",IFERROR(INDEX('Data extraction'!$L$2:$L$58,MATCH(N189,'Data extraction'!$AC$2:$AC$58,0)),""))</f>
        <v/>
      </c>
      <c r="P189" s="176" t="str">
        <f t="shared" si="11"/>
        <v>Excluded at full text</v>
      </c>
      <c r="Q189" s="175" t="str">
        <f t="shared" si="12"/>
        <v>Analysis &amp; synthesis eligibility</v>
      </c>
      <c r="R189" s="174" t="str">
        <f>IF(P189&lt;&gt;"INCLUDED","",'Full-text screening-extraction'!M89&amp;" ("&amp;'Full-text screening-extraction'!K89&amp;"); outcome: "&amp;'Full-text screening-extraction'!P89&amp;"; multivariable: "&amp;LEFT('Full-text screening-extraction'!T89,120)&amp;" | adjusted for: "&amp;LEFT('Full-text screening-extraction'!U89,100))</f>
        <v/>
      </c>
    </row>
    <row r="190" spans="1:18" x14ac:dyDescent="0.3">
      <c r="A190" s="174">
        <f>'Abstract review'!C190</f>
        <v>186</v>
      </c>
      <c r="B190" s="174" t="str">
        <f>IFERROR(LEFT('Abstract review'!D190,FIND(";",'Abstract review'!D190)-1),'Abstract review'!D190)</f>
        <v>H. Li</v>
      </c>
      <c r="C190" s="180" t="str">
        <f>'Abstract review'!E190&amp;""</f>
        <v>2025</v>
      </c>
      <c r="D190" s="174" t="str">
        <f>'Abstract review'!F190</f>
        <v>Pan-cancer analysis reveals multifaceted roles of nonmyelinating Schwann cells in gastrointestinal cancers</v>
      </c>
      <c r="E190" s="174" t="str">
        <f>IF('Abstract review'!G190="","",'Abstract review'!G190)</f>
        <v>10.1016/j.canlet.2025.217850</v>
      </c>
      <c r="F190" s="174" t="str">
        <f>IF('Abstract review'!I190="I","Include → full text",IF('Abstract review'!I190="E","Exclude",IF('Abstract review'!I190="DUP","Duplicate — removed",'Abstract review'!I190)))</f>
        <v>Exclude</v>
      </c>
      <c r="G190" s="174" t="str">
        <f>IF('Abstract review'!I190="E",'Abstract review'!J190,"")</f>
        <v>no pdac</v>
      </c>
      <c r="H190" s="174"/>
      <c r="I190" s="174"/>
      <c r="J190" s="174"/>
      <c r="K190" s="174"/>
      <c r="L190" s="175" t="str">
        <f t="shared" si="9"/>
        <v/>
      </c>
      <c r="M190" s="175" t="str">
        <f t="shared" si="10"/>
        <v/>
      </c>
      <c r="N190" s="175" t="str">
        <f>IF(L190="Include",IFERROR(INDEX('Data extraction'!$AC$2:$AC$58,MATCH(H190+1,'Data extraction'!$AA$2:$AA$58,0)),"not found"),"")</f>
        <v/>
      </c>
      <c r="O190" s="175" t="str">
        <f>IF(N190="","",IFERROR(INDEX('Data extraction'!$L$2:$L$58,MATCH(N190,'Data extraction'!$AC$2:$AC$58,0)),""))</f>
        <v/>
      </c>
      <c r="P190" s="176" t="str">
        <f t="shared" si="11"/>
        <v>Excluded at title/abstract</v>
      </c>
      <c r="Q190" s="175" t="str">
        <f t="shared" si="12"/>
        <v>Population</v>
      </c>
      <c r="R190" s="174"/>
    </row>
    <row r="191" spans="1:18" x14ac:dyDescent="0.3">
      <c r="A191" s="174">
        <f>'Abstract review'!C191</f>
        <v>187</v>
      </c>
      <c r="B191" s="174" t="str">
        <f>IFERROR(LEFT('Abstract review'!D191,FIND(";",'Abstract review'!D191)-1),'Abstract review'!D191)</f>
        <v>Jaewon J. Lee</v>
      </c>
      <c r="C191" s="180" t="str">
        <f>'Abstract review'!E191&amp;""</f>
        <v>2025</v>
      </c>
      <c r="D191" s="174" t="str">
        <f>'Abstract review'!F191</f>
        <v>Cross-platform comparison of gene expression-based cancer molecular subtyping reveals discrepancies with exome capture methods</v>
      </c>
      <c r="E191" s="174" t="str">
        <f>IF('Abstract review'!G191="","",'Abstract review'!G191)</f>
        <v>10.1038/s41698-025-01228-6</v>
      </c>
      <c r="F191" s="174" t="str">
        <f>IF('Abstract review'!I191="I","Include → full text",IF('Abstract review'!I191="E","Exclude",IF('Abstract review'!I191="DUP","Duplicate — removed",'Abstract review'!I191)))</f>
        <v>Include → full text</v>
      </c>
      <c r="G191" s="174" t="str">
        <f>IF('Abstract review'!I191="E",'Abstract review'!J191,"")</f>
        <v/>
      </c>
      <c r="H191" s="174">
        <f>'Full-text screening-extraction'!A90</f>
        <v>89</v>
      </c>
      <c r="I191" s="174" t="str">
        <f>IF('Full-text screening-extraction'!AB90="","",'Full-text screening-extraction'!AB90)</f>
        <v>no</v>
      </c>
      <c r="J191" s="174" t="str">
        <f>IF('Full-text screening-extraction'!AC90="","",'Full-text screening-extraction'!AC90)</f>
        <v>NA</v>
      </c>
      <c r="K191" s="174" t="str">
        <f>IF('Full-text screening-extraction'!AG90="","",'Full-text screening-extraction'!AG90)</f>
        <v/>
      </c>
      <c r="L191" s="175" t="str">
        <f t="shared" si="9"/>
        <v>Exclude</v>
      </c>
      <c r="M191" s="175" t="str">
        <f t="shared" si="10"/>
        <v>No adjusted multivariable model fitted</v>
      </c>
      <c r="N191" s="175" t="str">
        <f>IF(L191="Include",IFERROR(INDEX('Data extraction'!$AC$2:$AC$58,MATCH(H191+1,'Data extraction'!$AA$2:$AA$58,0)),"not found"),"")</f>
        <v/>
      </c>
      <c r="O191" s="175" t="str">
        <f>IF(N191="","",IFERROR(INDEX('Data extraction'!$L$2:$L$58,MATCH(N191,'Data extraction'!$AC$2:$AC$58,0)),""))</f>
        <v/>
      </c>
      <c r="P191" s="176" t="str">
        <f t="shared" si="11"/>
        <v>Excluded at full text</v>
      </c>
      <c r="Q191" s="175" t="str">
        <f t="shared" si="12"/>
        <v>Analysis &amp; synthesis eligibility</v>
      </c>
      <c r="R191" s="174" t="str">
        <f>IF(P191&lt;&gt;"INCLUDED","",'Full-text screening-extraction'!M90&amp;" ("&amp;'Full-text screening-extraction'!K90&amp;"); outcome: "&amp;'Full-text screening-extraction'!P90&amp;"; multivariable: "&amp;LEFT('Full-text screening-extraction'!T90,120)&amp;" | adjusted for: "&amp;LEFT('Full-text screening-extraction'!U90,100))</f>
        <v/>
      </c>
    </row>
    <row r="192" spans="1:18" x14ac:dyDescent="0.3">
      <c r="A192" s="174">
        <f>'Abstract review'!C192</f>
        <v>188</v>
      </c>
      <c r="B192" s="174" t="str">
        <f>IFERROR(LEFT('Abstract review'!D192,FIND(";",'Abstract review'!D192)-1),'Abstract review'!D192)</f>
        <v>M. F. Lansbergen</v>
      </c>
      <c r="C192" s="180" t="str">
        <f>'Abstract review'!E192&amp;""</f>
        <v>2025</v>
      </c>
      <c r="D192" s="174" t="str">
        <f>'Abstract review'!F192</f>
        <v>KRAS mutation status integrated with RNA subtyping improves prognostic modeling in FOLFIRINOX-treated metastatic pancreatic cancer</v>
      </c>
      <c r="E192" s="174" t="str">
        <f>IF('Abstract review'!G192="","",'Abstract review'!G192)</f>
        <v>10.1016/j.medj.2025.100601</v>
      </c>
      <c r="F192" s="174" t="str">
        <f>IF('Abstract review'!I192="I","Include → full text",IF('Abstract review'!I192="E","Exclude",IF('Abstract review'!I192="DUP","Duplicate — removed",'Abstract review'!I192)))</f>
        <v>Include → full text</v>
      </c>
      <c r="G192" s="174" t="str">
        <f>IF('Abstract review'!I192="E",'Abstract review'!J192,"")</f>
        <v/>
      </c>
      <c r="H192" s="174">
        <f>'Full-text screening-extraction'!A91</f>
        <v>90</v>
      </c>
      <c r="I192" s="174" t="str">
        <f>IF('Full-text screening-extraction'!AB91="","",'Full-text screening-extraction'!AB91)</f>
        <v>yes</v>
      </c>
      <c r="J192" s="174" t="str">
        <f>IF('Full-text screening-extraction'!AC91="","",'Full-text screening-extraction'!AC91)</f>
        <v>yes</v>
      </c>
      <c r="K192" s="174" t="str">
        <f>IF('Full-text screening-extraction'!AG91="","",'Full-text screening-extraction'!AG91)</f>
        <v/>
      </c>
      <c r="L192" s="175" t="str">
        <f t="shared" si="9"/>
        <v>Include</v>
      </c>
      <c r="M192" s="175" t="str">
        <f t="shared" si="10"/>
        <v/>
      </c>
      <c r="N192" s="175" t="str">
        <f>IF(L192="Include",IFERROR(INDEX('Data extraction'!$AC$2:$AC$58,MATCH(H192+1,'Data extraction'!$AA$2:$AA$58,0)),"not found"),"")</f>
        <v>EV-47</v>
      </c>
      <c r="O192" s="175" t="str">
        <f>IF(N192="","",IFERROR(INDEX('Data extraction'!$L$2:$L$58,MATCH(N192,'Data extraction'!$AC$2:$AC$58,0)),""))</f>
        <v>B+</v>
      </c>
      <c r="P192" s="176" t="str">
        <f t="shared" si="11"/>
        <v>INCLUDED</v>
      </c>
      <c r="Q192" s="175" t="str">
        <f t="shared" si="12"/>
        <v>All PICOS rows + Independent prognostic value</v>
      </c>
      <c r="R192" s="174" t="str">
        <f>IF(P192&lt;&gt;"INCLUDED","",'Full-text screening-extraction'!M91&amp;" ("&amp;'Full-text screening-extraction'!K91&amp;"); outcome: "&amp;'Full-text screening-extraction'!P91&amp;"; multivariable: "&amp;LEFT('Full-text screening-extraction'!T91,120)&amp;" | adjusted for: "&amp;LEFT('Full-text screening-extraction'!U91,100))</f>
        <v>KRAS mutational status as key biomarker; integrated molecular classifier of KRAS wild-type vs KRAS-mutant classical vs KRAS-mutant basal-like; exploratory HRD and other somatic mutations (Genomics + transcriptomics (WGS + bulk RNA-seq)); outcome: Overall survival (OS) from start of FOLFIRINOX; multivariable: Multivariable Cox showed molecular subgroup remained independently associated with OS: KRAS-mutant classical vs KRAS-mut | adjusted for: Age, sex, stage, only lymph node metastases, peritoneal metastases, liver metastases, number of meta</v>
      </c>
    </row>
    <row r="193" spans="1:18" x14ac:dyDescent="0.3">
      <c r="A193" s="174">
        <f>'Abstract review'!C193</f>
        <v>189</v>
      </c>
      <c r="B193" s="174" t="str">
        <f>IFERROR(LEFT('Abstract review'!D193,FIND(";",'Abstract review'!D193)-1),'Abstract review'!D193)</f>
        <v>A. Langtry</v>
      </c>
      <c r="C193" s="180" t="str">
        <f>'Abstract review'!E193&amp;""</f>
        <v>2025</v>
      </c>
      <c r="D193" s="174" t="str">
        <f>'Abstract review'!F193</f>
        <v>Deciphering the role of complement system genes in pancreatic cancer susceptibility and prognosis</v>
      </c>
      <c r="E193" s="174" t="str">
        <f>IF('Abstract review'!G193="","",'Abstract review'!G193)</f>
        <v>10.1038/s41467-025-65811-y</v>
      </c>
      <c r="F193" s="174" t="str">
        <f>IF('Abstract review'!I193="I","Include → full text",IF('Abstract review'!I193="E","Exclude",IF('Abstract review'!I193="DUP","Duplicate — removed",'Abstract review'!I193)))</f>
        <v>Include → full text</v>
      </c>
      <c r="G193" s="174" t="str">
        <f>IF('Abstract review'!I193="E",'Abstract review'!J193,"")</f>
        <v/>
      </c>
      <c r="H193" s="174">
        <f>'Full-text screening-extraction'!A92</f>
        <v>91</v>
      </c>
      <c r="I193" s="174" t="str">
        <f>IF('Full-text screening-extraction'!AB92="","",'Full-text screening-extraction'!AB92)</f>
        <v>unclear</v>
      </c>
      <c r="J193" s="174" t="str">
        <f>IF('Full-text screening-extraction'!AC92="","",'Full-text screening-extraction'!AC92)</f>
        <v>unclear</v>
      </c>
      <c r="K193" s="174" t="str">
        <f>IF('Full-text screening-extraction'!AG92="","",'Full-text screening-extraction'!AG92)</f>
        <v/>
      </c>
      <c r="L193" s="175" t="str">
        <f t="shared" si="9"/>
        <v>Exclude</v>
      </c>
      <c r="M193" s="175" t="str">
        <f t="shared" si="10"/>
        <v>Unclear whether an adjusted model was fitted</v>
      </c>
      <c r="N193" s="175" t="str">
        <f>IF(L193="Include",IFERROR(INDEX('Data extraction'!$AC$2:$AC$58,MATCH(H193+1,'Data extraction'!$AA$2:$AA$58,0)),"not found"),"")</f>
        <v/>
      </c>
      <c r="O193" s="175" t="str">
        <f>IF(N193="","",IFERROR(INDEX('Data extraction'!$L$2:$L$58,MATCH(N193,'Data extraction'!$AC$2:$AC$58,0)),""))</f>
        <v/>
      </c>
      <c r="P193" s="176" t="str">
        <f t="shared" si="11"/>
        <v>Excluded at full text</v>
      </c>
      <c r="Q193" s="175" t="str">
        <f t="shared" si="12"/>
        <v>Analysis &amp; synthesis eligibility</v>
      </c>
      <c r="R193" s="174" t="str">
        <f>IF(P193&lt;&gt;"INCLUDED","",'Full-text screening-extraction'!M92&amp;" ("&amp;'Full-text screening-extraction'!K92&amp;"); outcome: "&amp;'Full-text screening-extraction'!P92&amp;"; multivariable: "&amp;LEFT('Full-text screening-extraction'!T92,120)&amp;" | adjusted for: "&amp;LEFT('Full-text screening-extraction'!U92,100))</f>
        <v/>
      </c>
    </row>
    <row r="194" spans="1:18" x14ac:dyDescent="0.3">
      <c r="A194" s="174">
        <f>'Abstract review'!C194</f>
        <v>190</v>
      </c>
      <c r="B194" s="174" t="str">
        <f>IFERROR(LEFT('Abstract review'!D194,FIND(";",'Abstract review'!D194)-1),'Abstract review'!D194)</f>
        <v>Natalie Landon-Brace</v>
      </c>
      <c r="C194" s="180" t="str">
        <f>'Abstract review'!E194&amp;""</f>
        <v>2025</v>
      </c>
      <c r="D194" s="174" t="str">
        <f>'Abstract review'!F194</f>
        <v>Analysis of an engineered organoid model of pancreatic cancer identifies hypoxia as a contributing factor in determining transcriptional subtypes</v>
      </c>
      <c r="E194" s="174" t="str">
        <f>IF('Abstract review'!G194="","",'Abstract review'!G194)</f>
        <v>10.1038/s41598-025-98344-x</v>
      </c>
      <c r="F194" s="174" t="str">
        <f>IF('Abstract review'!I194="I","Include → full text",IF('Abstract review'!I194="E","Exclude",IF('Abstract review'!I194="DUP","Duplicate — removed",'Abstract review'!I194)))</f>
        <v>Exclude</v>
      </c>
      <c r="G194" s="174" t="str">
        <f>IF('Abstract review'!I194="E",'Abstract review'!J194,"")</f>
        <v>Preclinical studies</v>
      </c>
      <c r="H194" s="174"/>
      <c r="I194" s="174"/>
      <c r="J194" s="174"/>
      <c r="K194" s="174"/>
      <c r="L194" s="175" t="str">
        <f t="shared" si="9"/>
        <v/>
      </c>
      <c r="M194" s="175" t="str">
        <f t="shared" si="10"/>
        <v/>
      </c>
      <c r="N194" s="175" t="str">
        <f>IF(L194="Include",IFERROR(INDEX('Data extraction'!$AC$2:$AC$58,MATCH(H194+1,'Data extraction'!$AA$2:$AA$58,0)),"not found"),"")</f>
        <v/>
      </c>
      <c r="O194" s="175" t="str">
        <f>IF(N194="","",IFERROR(INDEX('Data extraction'!$L$2:$L$58,MATCH(N194,'Data extraction'!$AC$2:$AC$58,0)),""))</f>
        <v/>
      </c>
      <c r="P194" s="176" t="str">
        <f t="shared" si="11"/>
        <v>Excluded at title/abstract</v>
      </c>
      <c r="Q194" s="175" t="str">
        <f t="shared" si="12"/>
        <v>Study design</v>
      </c>
      <c r="R194" s="174"/>
    </row>
    <row r="195" spans="1:18" x14ac:dyDescent="0.3">
      <c r="A195" s="174">
        <f>'Abstract review'!C195</f>
        <v>191</v>
      </c>
      <c r="B195" s="174" t="str">
        <f>IFERROR(LEFT('Abstract review'!D195,FIND(";",'Abstract review'!D195)-1),'Abstract review'!D195)</f>
        <v>Anton Lahusen</v>
      </c>
      <c r="C195" s="180" t="str">
        <f>'Abstract review'!E195&amp;""</f>
        <v>2025</v>
      </c>
      <c r="D195" s="174" t="str">
        <f>'Abstract review'!F195</f>
        <v>An immune responsive tumor microenvironment imprints into PBMCs and predicts outcome in advanced pancreatic cancer: lessons from the PREDICT trial</v>
      </c>
      <c r="E195" s="174" t="str">
        <f>IF('Abstract review'!G195="","",'Abstract review'!G195)</f>
        <v>10.1186/s12943-025-02406-7</v>
      </c>
      <c r="F195" s="174" t="str">
        <f>IF('Abstract review'!I195="I","Include → full text",IF('Abstract review'!I195="E","Exclude",IF('Abstract review'!I195="DUP","Duplicate — removed",'Abstract review'!I195)))</f>
        <v>Exclude</v>
      </c>
      <c r="G195" s="174" t="str">
        <f>IF('Abstract review'!I195="E",'Abstract review'!J195,"")</f>
        <v>Exploratory analysis</v>
      </c>
      <c r="H195" s="174"/>
      <c r="I195" s="174"/>
      <c r="J195" s="174"/>
      <c r="K195" s="174"/>
      <c r="L195" s="175" t="str">
        <f t="shared" si="9"/>
        <v/>
      </c>
      <c r="M195" s="175" t="str">
        <f t="shared" si="10"/>
        <v/>
      </c>
      <c r="N195" s="175" t="str">
        <f>IF(L195="Include",IFERROR(INDEX('Data extraction'!$AC$2:$AC$58,MATCH(H195+1,'Data extraction'!$AA$2:$AA$58,0)),"not found"),"")</f>
        <v/>
      </c>
      <c r="O195" s="175" t="str">
        <f>IF(N195="","",IFERROR(INDEX('Data extraction'!$L$2:$L$58,MATCH(N195,'Data extraction'!$AC$2:$AC$58,0)),""))</f>
        <v/>
      </c>
      <c r="P195" s="176" t="str">
        <f t="shared" si="11"/>
        <v>Excluded at title/abstract</v>
      </c>
      <c r="Q195" s="175" t="str">
        <f t="shared" si="12"/>
        <v>Outcomes</v>
      </c>
      <c r="R195" s="174"/>
    </row>
    <row r="196" spans="1:18" x14ac:dyDescent="0.3">
      <c r="A196" s="174">
        <f>'Abstract review'!C196</f>
        <v>192</v>
      </c>
      <c r="B196" s="174" t="str">
        <f>IFERROR(LEFT('Abstract review'!D196,FIND(";",'Abstract review'!D196)-1),'Abstract review'!D196)</f>
        <v>S. Kulatheivam</v>
      </c>
      <c r="C196" s="180" t="str">
        <f>'Abstract review'!E196&amp;""</f>
        <v>2025</v>
      </c>
      <c r="D196" s="174" t="str">
        <f>'Abstract review'!F196</f>
        <v>Utility of peritoneal fluid for multiplexed mRNA profiling of peritoneal metastasis from pancreatic cancer</v>
      </c>
      <c r="E196" s="174" t="str">
        <f>IF('Abstract review'!G196="","",'Abstract review'!G196)</f>
        <v>10.1016/j.prp.2025.156250</v>
      </c>
      <c r="F196" s="174" t="str">
        <f>IF('Abstract review'!I196="I","Include → full text",IF('Abstract review'!I196="E","Exclude",IF('Abstract review'!I196="DUP","Duplicate — removed",'Abstract review'!I196)))</f>
        <v>Exclude</v>
      </c>
      <c r="G196" s="174" t="str">
        <f>IF('Abstract review'!I196="E",'Abstract review'!J196,"")</f>
        <v>no pdac</v>
      </c>
      <c r="H196" s="174"/>
      <c r="I196" s="174"/>
      <c r="J196" s="174"/>
      <c r="K196" s="174"/>
      <c r="L196" s="175" t="str">
        <f t="shared" si="9"/>
        <v/>
      </c>
      <c r="M196" s="175" t="str">
        <f t="shared" si="10"/>
        <v/>
      </c>
      <c r="N196" s="175" t="str">
        <f>IF(L196="Include",IFERROR(INDEX('Data extraction'!$AC$2:$AC$58,MATCH(H196+1,'Data extraction'!$AA$2:$AA$58,0)),"not found"),"")</f>
        <v/>
      </c>
      <c r="O196" s="175" t="str">
        <f>IF(N196="","",IFERROR(INDEX('Data extraction'!$L$2:$L$58,MATCH(N196,'Data extraction'!$AC$2:$AC$58,0)),""))</f>
        <v/>
      </c>
      <c r="P196" s="176" t="str">
        <f t="shared" si="11"/>
        <v>Excluded at title/abstract</v>
      </c>
      <c r="Q196" s="175" t="str">
        <f t="shared" si="12"/>
        <v>Population</v>
      </c>
      <c r="R196" s="174"/>
    </row>
    <row r="197" spans="1:18" x14ac:dyDescent="0.3">
      <c r="A197" s="174">
        <f>'Abstract review'!C197</f>
        <v>193</v>
      </c>
      <c r="B197" s="174" t="str">
        <f>IFERROR(LEFT('Abstract review'!D197,FIND(";",'Abstract review'!D197)-1),'Abstract review'!D197)</f>
        <v>D. N. Korobkov</v>
      </c>
      <c r="C197" s="180" t="str">
        <f>'Abstract review'!E197&amp;""</f>
        <v>2025</v>
      </c>
      <c r="D197" s="174" t="str">
        <f>'Abstract review'!F197</f>
        <v>Multiplexed Quantitation of Plasma Proteins by Targeted Mass Spectrometry for Early Diagnosis of Pancreatic Ductal Adenocarcinoma</v>
      </c>
      <c r="E197" s="174" t="str">
        <f>IF('Abstract review'!G197="","",'Abstract review'!G197)</f>
        <v>10.3390/ijms26189219</v>
      </c>
      <c r="F197" s="174" t="str">
        <f>IF('Abstract review'!I197="I","Include → full text",IF('Abstract review'!I197="E","Exclude",IF('Abstract review'!I197="DUP","Duplicate — removed",'Abstract review'!I197)))</f>
        <v>Exclude</v>
      </c>
      <c r="G197" s="174" t="str">
        <f>IF('Abstract review'!I197="E",'Abstract review'!J197,"")</f>
        <v>Not transcriptomic/proteomic biomarker expression</v>
      </c>
      <c r="H197" s="174"/>
      <c r="I197" s="174"/>
      <c r="J197" s="174"/>
      <c r="K197" s="174"/>
      <c r="L197" s="175" t="str">
        <f t="shared" ref="L197:L260" si="13">IF(H197="","",IF(K197&lt;&gt;"","Exclude",IF(J197="yes","Include","Exclude")))</f>
        <v/>
      </c>
      <c r="M197" s="175" t="str">
        <f t="shared" ref="M197:M260" si="14">IF(L197&lt;&gt;"Exclude","",IF(K197&lt;&gt;"",IF(ISNUMBER(SEARCH("biomarker modality",K197)),"Biomarker modality not transcriptomic/proteomic","Primary question not prognostic; adjustment unclear"),IF(J197="NA","No adjusted multivariable model fitted",IF(J197="no","Biomarker not independent after adjustment","Unclear whether an adjusted model was fitted"))))</f>
        <v/>
      </c>
      <c r="N197" s="175" t="str">
        <f>IF(L197="Include",IFERROR(INDEX('Data extraction'!$AC$2:$AC$58,MATCH(H197+1,'Data extraction'!$AA$2:$AA$58,0)),"not found"),"")</f>
        <v/>
      </c>
      <c r="O197" s="175" t="str">
        <f>IF(N197="","",IFERROR(INDEX('Data extraction'!$L$2:$L$58,MATCH(N197,'Data extraction'!$AC$2:$AC$58,0)),""))</f>
        <v/>
      </c>
      <c r="P197" s="176" t="str">
        <f t="shared" ref="P197:P260" si="15">IF(F197="Exclude","Excluded at title/abstract",IF(LEFT(F197,9)="Duplicate","Duplicate removed",IF(L197="Include","INCLUDED","Excluded at full text")))</f>
        <v>Excluded at title/abstract</v>
      </c>
      <c r="Q197" s="175" t="str">
        <f t="shared" ref="Q197:Q260" si="16">IF(P197="INCLUDED",$W$23,IFERROR(INDEX($W$5:$W$22,MATCH(IF(G197&lt;&gt;"",G197,M197),$V$5:$V$22,0)),IF(P197="Duplicate removed","Duplicate record","")))</f>
        <v>Biomarker modality &amp; sample type</v>
      </c>
      <c r="R197" s="174"/>
    </row>
    <row r="198" spans="1:18" x14ac:dyDescent="0.3">
      <c r="A198" s="174">
        <f>'Abstract review'!C198</f>
        <v>194</v>
      </c>
      <c r="B198" s="174" t="str">
        <f>IFERROR(LEFT('Abstract review'!D198,FIND(";",'Abstract review'!D198)-1),'Abstract review'!D198)</f>
        <v>C. C. Ko</v>
      </c>
      <c r="C198" s="180" t="str">
        <f>'Abstract review'!E198&amp;""</f>
        <v>2025</v>
      </c>
      <c r="D198" s="174" t="str">
        <f>'Abstract review'!F198</f>
        <v>Hypoxia-induced MIR31HG expression promotes partial EMT and basal-like phenotype in pancreatic ductal adenocarcinoma based on data mining and experimental analyses</v>
      </c>
      <c r="E198" s="174" t="str">
        <f>IF('Abstract review'!G198="","",'Abstract review'!G198)</f>
        <v>10.1186/s12967-025-06292-x</v>
      </c>
      <c r="F198" s="174" t="str">
        <f>IF('Abstract review'!I198="I","Include → full text",IF('Abstract review'!I198="E","Exclude",IF('Abstract review'!I198="DUP","Duplicate — removed",'Abstract review'!I198)))</f>
        <v>Exclude</v>
      </c>
      <c r="G198" s="174" t="str">
        <f>IF('Abstract review'!I198="E",'Abstract review'!J198,"")</f>
        <v>Preclinical studies</v>
      </c>
      <c r="H198" s="174"/>
      <c r="I198" s="174"/>
      <c r="J198" s="174"/>
      <c r="K198" s="174"/>
      <c r="L198" s="175" t="str">
        <f t="shared" si="13"/>
        <v/>
      </c>
      <c r="M198" s="175" t="str">
        <f t="shared" si="14"/>
        <v/>
      </c>
      <c r="N198" s="175" t="str">
        <f>IF(L198="Include",IFERROR(INDEX('Data extraction'!$AC$2:$AC$58,MATCH(H198+1,'Data extraction'!$AA$2:$AA$58,0)),"not found"),"")</f>
        <v/>
      </c>
      <c r="O198" s="175" t="str">
        <f>IF(N198="","",IFERROR(INDEX('Data extraction'!$L$2:$L$58,MATCH(N198,'Data extraction'!$AC$2:$AC$58,0)),""))</f>
        <v/>
      </c>
      <c r="P198" s="176" t="str">
        <f t="shared" si="15"/>
        <v>Excluded at title/abstract</v>
      </c>
      <c r="Q198" s="175" t="str">
        <f t="shared" si="16"/>
        <v>Study design</v>
      </c>
      <c r="R198" s="174"/>
    </row>
    <row r="199" spans="1:18" x14ac:dyDescent="0.3">
      <c r="A199" s="174">
        <f>'Abstract review'!C199</f>
        <v>195</v>
      </c>
      <c r="B199" s="174" t="str">
        <f>IFERROR(LEFT('Abstract review'!D199,FIND(";",'Abstract review'!D199)-1),'Abstract review'!D199)</f>
        <v>J. H. Kim</v>
      </c>
      <c r="C199" s="180" t="str">
        <f>'Abstract review'!E199&amp;""</f>
        <v>2025</v>
      </c>
      <c r="D199" s="174" t="str">
        <f>'Abstract review'!F199</f>
        <v>Quantitative immunohistochemistry analysis of pancreatic adenocarcinoma upregulated factor expression in pancreatic cancer and its prognostic significance</v>
      </c>
      <c r="E199" s="174" t="str">
        <f>IF('Abstract review'!G199="","",'Abstract review'!G199)</f>
        <v>10.4251/wjgo.v17.i9.109055</v>
      </c>
      <c r="F199" s="174" t="str">
        <f>IF('Abstract review'!I199="I","Include → full text",IF('Abstract review'!I199="E","Exclude",IF('Abstract review'!I199="DUP","Duplicate — removed",'Abstract review'!I199)))</f>
        <v>Include → full text</v>
      </c>
      <c r="G199" s="174" t="str">
        <f>IF('Abstract review'!I199="E",'Abstract review'!J199,"")</f>
        <v/>
      </c>
      <c r="H199" s="174">
        <f>'Full-text screening-extraction'!A93</f>
        <v>92</v>
      </c>
      <c r="I199" s="174" t="str">
        <f>IF('Full-text screening-extraction'!AB93="","",'Full-text screening-extraction'!AB93)</f>
        <v>yes</v>
      </c>
      <c r="J199" s="174" t="str">
        <f>IF('Full-text screening-extraction'!AC93="","",'Full-text screening-extraction'!AC93)</f>
        <v>yes</v>
      </c>
      <c r="K199" s="174" t="str">
        <f>IF('Full-text screening-extraction'!AG93="","",'Full-text screening-extraction'!AG93)</f>
        <v/>
      </c>
      <c r="L199" s="175" t="str">
        <f t="shared" si="13"/>
        <v>Include</v>
      </c>
      <c r="M199" s="175" t="str">
        <f t="shared" si="14"/>
        <v/>
      </c>
      <c r="N199" s="175" t="str">
        <f>IF(L199="Include",IFERROR(INDEX('Data extraction'!$AC$2:$AC$58,MATCH(H199+1,'Data extraction'!$AA$2:$AA$58,0)),"not found"),"")</f>
        <v>EV-48</v>
      </c>
      <c r="O199" s="175" t="str">
        <f>IF(N199="","",IFERROR(INDEX('Data extraction'!$L$2:$L$58,MATCH(N199,'Data extraction'!$AC$2:$AC$58,0)),""))</f>
        <v>B</v>
      </c>
      <c r="P199" s="176" t="str">
        <f t="shared" si="15"/>
        <v>INCLUDED</v>
      </c>
      <c r="Q199" s="175" t="str">
        <f t="shared" si="16"/>
        <v>All PICOS rows + Independent prognostic value</v>
      </c>
      <c r="R199" s="174" t="str">
        <f>IF(P199&lt;&gt;"INCLUDED","",'Full-text screening-extraction'!M93&amp;" ("&amp;'Full-text screening-extraction'!K93&amp;"); outcome: "&amp;'Full-text screening-extraction'!P93&amp;"; multivariable: "&amp;LEFT('Full-text screening-extraction'!T93,120)&amp;" | adjusted for: "&amp;LEFT('Full-text screening-extraction'!U93,100))</f>
        <v>PAUF (pancreatic adenocarcinoma upregulated factor; ZG16B-related protein product) (Protein expression by immunohistochemistry with transcript/protein in silico validation); outcome: Overall survival (OS); multivariable: Multivariable Cox: high PAUF independently associated with poorer OS (HR 2.05, 95% CI 1.19–3.53, P=0.009); poorly differ | adjusted for: Age, tumor location, stage (RPC vs BRPC), histology, resection margin, nodal status, adjuvant therap</v>
      </c>
    </row>
    <row r="200" spans="1:18" x14ac:dyDescent="0.3">
      <c r="A200" s="174">
        <f>'Abstract review'!C200</f>
        <v>196</v>
      </c>
      <c r="B200" s="174" t="str">
        <f>IFERROR(LEFT('Abstract review'!D200,FIND(";",'Abstract review'!D200)-1),'Abstract review'!D200)</f>
        <v>C. Kessler</v>
      </c>
      <c r="C200" s="180" t="str">
        <f>'Abstract review'!E200&amp;""</f>
        <v>2025</v>
      </c>
      <c r="D200" s="174" t="str">
        <f>'Abstract review'!F200</f>
        <v>Development of a translational radiobiology platform using pancreatic cancer patient-derived organoids for personalized radiation oncology</v>
      </c>
      <c r="E200" s="174" t="str">
        <f>IF('Abstract review'!G200="","",'Abstract review'!G200)</f>
        <v>10.1016/j.tranon.2025.102535</v>
      </c>
      <c r="F200" s="174" t="str">
        <f>IF('Abstract review'!I200="I","Include → full text",IF('Abstract review'!I200="E","Exclude",IF('Abstract review'!I200="DUP","Duplicate — removed",'Abstract review'!I200)))</f>
        <v>Exclude</v>
      </c>
      <c r="G200" s="174" t="str">
        <f>IF('Abstract review'!I200="E",'Abstract review'!J200,"")</f>
        <v>Preclinical studies</v>
      </c>
      <c r="H200" s="174"/>
      <c r="I200" s="174"/>
      <c r="J200" s="174"/>
      <c r="K200" s="174"/>
      <c r="L200" s="175" t="str">
        <f t="shared" si="13"/>
        <v/>
      </c>
      <c r="M200" s="175" t="str">
        <f t="shared" si="14"/>
        <v/>
      </c>
      <c r="N200" s="175" t="str">
        <f>IF(L200="Include",IFERROR(INDEX('Data extraction'!$AC$2:$AC$58,MATCH(H200+1,'Data extraction'!$AA$2:$AA$58,0)),"not found"),"")</f>
        <v/>
      </c>
      <c r="O200" s="175" t="str">
        <f>IF(N200="","",IFERROR(INDEX('Data extraction'!$L$2:$L$58,MATCH(N200,'Data extraction'!$AC$2:$AC$58,0)),""))</f>
        <v/>
      </c>
      <c r="P200" s="176" t="str">
        <f t="shared" si="15"/>
        <v>Excluded at title/abstract</v>
      </c>
      <c r="Q200" s="175" t="str">
        <f t="shared" si="16"/>
        <v>Study design</v>
      </c>
      <c r="R200" s="174"/>
    </row>
    <row r="201" spans="1:18" x14ac:dyDescent="0.3">
      <c r="A201" s="174">
        <f>'Abstract review'!C201</f>
        <v>197</v>
      </c>
      <c r="B201" s="174" t="str">
        <f>IFERROR(LEFT('Abstract review'!D201,FIND(";",'Abstract review'!D201)-1),'Abstract review'!D201)</f>
        <v>K. Kashkin</v>
      </c>
      <c r="C201" s="180" t="str">
        <f>'Abstract review'!E201&amp;""</f>
        <v>2025</v>
      </c>
      <c r="D201" s="174" t="str">
        <f>'Abstract review'!F201</f>
        <v>Deciphering of SOX9 Functions in Pancreatic Cancer Cells</v>
      </c>
      <c r="E201" s="174" t="str">
        <f>IF('Abstract review'!G201="","",'Abstract review'!G201)</f>
        <v>10.3390/ijms26062652</v>
      </c>
      <c r="F201" s="174" t="str">
        <f>IF('Abstract review'!I201="I","Include → full text",IF('Abstract review'!I201="E","Exclude",IF('Abstract review'!I201="DUP","Duplicate — removed",'Abstract review'!I201)))</f>
        <v>Exclude</v>
      </c>
      <c r="G201" s="174" t="str">
        <f>IF('Abstract review'!I201="E",'Abstract review'!J201,"")</f>
        <v>Preclinical studies</v>
      </c>
      <c r="H201" s="174"/>
      <c r="I201" s="174"/>
      <c r="J201" s="174"/>
      <c r="K201" s="174"/>
      <c r="L201" s="175" t="str">
        <f t="shared" si="13"/>
        <v/>
      </c>
      <c r="M201" s="175" t="str">
        <f t="shared" si="14"/>
        <v/>
      </c>
      <c r="N201" s="175" t="str">
        <f>IF(L201="Include",IFERROR(INDEX('Data extraction'!$AC$2:$AC$58,MATCH(H201+1,'Data extraction'!$AA$2:$AA$58,0)),"not found"),"")</f>
        <v/>
      </c>
      <c r="O201" s="175" t="str">
        <f>IF(N201="","",IFERROR(INDEX('Data extraction'!$L$2:$L$58,MATCH(N201,'Data extraction'!$AC$2:$AC$58,0)),""))</f>
        <v/>
      </c>
      <c r="P201" s="176" t="str">
        <f t="shared" si="15"/>
        <v>Excluded at title/abstract</v>
      </c>
      <c r="Q201" s="175" t="str">
        <f t="shared" si="16"/>
        <v>Study design</v>
      </c>
      <c r="R201" s="174"/>
    </row>
    <row r="202" spans="1:18" x14ac:dyDescent="0.3">
      <c r="A202" s="174">
        <f>'Abstract review'!C202</f>
        <v>198</v>
      </c>
      <c r="B202" s="174" t="str">
        <f>IFERROR(LEFT('Abstract review'!D202,FIND(";",'Abstract review'!D202)-1),'Abstract review'!D202)</f>
        <v>B. Kang</v>
      </c>
      <c r="C202" s="180" t="str">
        <f>'Abstract review'!E202&amp;""</f>
        <v>2025</v>
      </c>
      <c r="D202" s="174" t="str">
        <f>'Abstract review'!F202</f>
        <v>Identification of Prognostic Genes and Establishment of a Risk Score Model Related to Pancreatic Adenocarcinoma and Brown Adipose Tissue Based on Transcriptomics and Experimental Validation</v>
      </c>
      <c r="E202" s="174" t="str">
        <f>IF('Abstract review'!G202="","",'Abstract review'!G202)</f>
        <v>10.3390/genes17010048</v>
      </c>
      <c r="F202" s="174" t="str">
        <f>IF('Abstract review'!I202="I","Include → full text",IF('Abstract review'!I202="E","Exclude",IF('Abstract review'!I202="DUP","Duplicate — removed",'Abstract review'!I202)))</f>
        <v>Include → full text</v>
      </c>
      <c r="G202" s="174" t="str">
        <f>IF('Abstract review'!I202="E",'Abstract review'!J202,"")</f>
        <v/>
      </c>
      <c r="H202" s="174">
        <f>'Full-text screening-extraction'!A94</f>
        <v>93</v>
      </c>
      <c r="I202" s="174" t="str">
        <f>IF('Full-text screening-extraction'!AB94="","",'Full-text screening-extraction'!AB94)</f>
        <v>yes</v>
      </c>
      <c r="J202" s="174" t="str">
        <f>IF('Full-text screening-extraction'!AC94="","",'Full-text screening-extraction'!AC94)</f>
        <v>yes</v>
      </c>
      <c r="K202" s="174" t="str">
        <f>IF('Full-text screening-extraction'!AG94="","",'Full-text screening-extraction'!AG94)</f>
        <v/>
      </c>
      <c r="L202" s="175" t="str">
        <f t="shared" si="13"/>
        <v>Include</v>
      </c>
      <c r="M202" s="175" t="str">
        <f t="shared" si="14"/>
        <v/>
      </c>
      <c r="N202" s="175" t="str">
        <f>IF(L202="Include",IFERROR(INDEX('Data extraction'!$AC$2:$AC$58,MATCH(H202+1,'Data extraction'!$AA$2:$AA$58,0)),"not found"),"")</f>
        <v>EV-49</v>
      </c>
      <c r="O202" s="175" t="str">
        <f>IF(N202="","",IFERROR(INDEX('Data extraction'!$L$2:$L$58,MATCH(N202,'Data extraction'!$AC$2:$AC$58,0)),""))</f>
        <v>A-</v>
      </c>
      <c r="P202" s="176" t="str">
        <f t="shared" si="15"/>
        <v>INCLUDED</v>
      </c>
      <c r="Q202" s="175" t="str">
        <f t="shared" si="16"/>
        <v>All PICOS rows + Independent prognostic value</v>
      </c>
      <c r="R202" s="174" t="str">
        <f>IF(P202&lt;&gt;"INCLUDED","",'Full-text screening-extraction'!M94&amp;" ("&amp;'Full-text screening-extraction'!K94&amp;"); outcome: "&amp;'Full-text screening-extraction'!P94&amp;"; multivariable: "&amp;LEFT('Full-text screening-extraction'!T94,120)&amp;" | adjusted for: "&amp;LEFT('Full-text screening-extraction'!U94,100))</f>
        <v>Six BA-related prognostic genes: SERPINB5, CALU, TFRC, LY6D, SFRP1, GBP2 (Transcriptomics (bulk RNA-seq), single-cell RNA-seq, in silico multi-omics, RT-qPCR validation); outcome: Overall survival (OS); multivariable: Multivariable Cox: RS (HR=3.567, p&lt;0.05) and N stage (HR=1.69, p&lt;0.05) independent prognostic factors; RS strongly predi | adjusted for: Age, gender, stage, T stage, N stage</v>
      </c>
    </row>
    <row r="203" spans="1:18" x14ac:dyDescent="0.3">
      <c r="A203" s="174">
        <f>'Abstract review'!C203</f>
        <v>199</v>
      </c>
      <c r="B203" s="174" t="str">
        <f>IFERROR(LEFT('Abstract review'!D203,FIND(";",'Abstract review'!D203)-1),'Abstract review'!D203)</f>
        <v>P. Kamble</v>
      </c>
      <c r="C203" s="180" t="str">
        <f>'Abstract review'!E203&amp;""</f>
        <v>2025</v>
      </c>
      <c r="D203" s="174" t="str">
        <f>'Abstract review'!F203</f>
        <v>Computational theranostics strategy for pancreatic ductal adenocarcinoma</v>
      </c>
      <c r="E203" s="174" t="str">
        <f>IF('Abstract review'!G203="","",'Abstract review'!G203)</f>
        <v>10.1007/s11030-025-11241-3</v>
      </c>
      <c r="F203" s="174" t="str">
        <f>IF('Abstract review'!I203="I","Include → full text",IF('Abstract review'!I203="E","Exclude",IF('Abstract review'!I203="DUP","Duplicate — removed",'Abstract review'!I203)))</f>
        <v>Exclude</v>
      </c>
      <c r="G203" s="174" t="str">
        <f>IF('Abstract review'!I203="E",'Abstract review'!J203,"")</f>
        <v>No survival outcome</v>
      </c>
      <c r="H203" s="174"/>
      <c r="I203" s="174"/>
      <c r="J203" s="174"/>
      <c r="K203" s="174"/>
      <c r="L203" s="175" t="str">
        <f t="shared" si="13"/>
        <v/>
      </c>
      <c r="M203" s="175" t="str">
        <f t="shared" si="14"/>
        <v/>
      </c>
      <c r="N203" s="175" t="str">
        <f>IF(L203="Include",IFERROR(INDEX('Data extraction'!$AC$2:$AC$58,MATCH(H203+1,'Data extraction'!$AA$2:$AA$58,0)),"not found"),"")</f>
        <v/>
      </c>
      <c r="O203" s="175" t="str">
        <f>IF(N203="","",IFERROR(INDEX('Data extraction'!$L$2:$L$58,MATCH(N203,'Data extraction'!$AC$2:$AC$58,0)),""))</f>
        <v/>
      </c>
      <c r="P203" s="176" t="str">
        <f t="shared" si="15"/>
        <v>Excluded at title/abstract</v>
      </c>
      <c r="Q203" s="175" t="str">
        <f t="shared" si="16"/>
        <v>Outcomes</v>
      </c>
      <c r="R203" s="174"/>
    </row>
    <row r="204" spans="1:18" x14ac:dyDescent="0.3">
      <c r="A204" s="174">
        <f>'Abstract review'!C204</f>
        <v>200</v>
      </c>
      <c r="B204" s="174" t="str">
        <f>IFERROR(LEFT('Abstract review'!D204,FIND(";",'Abstract review'!D204)-1),'Abstract review'!D204)</f>
        <v>Anna Kakehashi</v>
      </c>
      <c r="C204" s="180" t="str">
        <f>'Abstract review'!E204&amp;""</f>
        <v>2025</v>
      </c>
      <c r="D204" s="174" t="str">
        <f>'Abstract review'!F204</f>
        <v>The Impact of Peroxiredoxin 3 on Molecular Testing, Diagnosis, and Prognosis in Human Pancreatic Ductal Adenocarcinoma</v>
      </c>
      <c r="E204" s="174" t="str">
        <f>IF('Abstract review'!G204="","",'Abstract review'!G204)</f>
        <v>10.3390/cancers17132212</v>
      </c>
      <c r="F204" s="174" t="str">
        <f>IF('Abstract review'!I204="I","Include → full text",IF('Abstract review'!I204="E","Exclude",IF('Abstract review'!I204="DUP","Duplicate — removed",'Abstract review'!I204)))</f>
        <v>Exclude</v>
      </c>
      <c r="G204" s="174" t="str">
        <f>IF('Abstract review'!I204="E",'Abstract review'!J204,"")</f>
        <v>Not transcriptomic/proteomic biomarker expression</v>
      </c>
      <c r="H204" s="174"/>
      <c r="I204" s="174"/>
      <c r="J204" s="174"/>
      <c r="K204" s="174"/>
      <c r="L204" s="175" t="str">
        <f t="shared" si="13"/>
        <v/>
      </c>
      <c r="M204" s="175" t="str">
        <f t="shared" si="14"/>
        <v/>
      </c>
      <c r="N204" s="175" t="str">
        <f>IF(L204="Include",IFERROR(INDEX('Data extraction'!$AC$2:$AC$58,MATCH(H204+1,'Data extraction'!$AA$2:$AA$58,0)),"not found"),"")</f>
        <v/>
      </c>
      <c r="O204" s="175" t="str">
        <f>IF(N204="","",IFERROR(INDEX('Data extraction'!$L$2:$L$58,MATCH(N204,'Data extraction'!$AC$2:$AC$58,0)),""))</f>
        <v/>
      </c>
      <c r="P204" s="176" t="str">
        <f t="shared" si="15"/>
        <v>Excluded at title/abstract</v>
      </c>
      <c r="Q204" s="175" t="str">
        <f t="shared" si="16"/>
        <v>Biomarker modality &amp; sample type</v>
      </c>
      <c r="R204" s="174"/>
    </row>
    <row r="205" spans="1:18" x14ac:dyDescent="0.3">
      <c r="A205" s="174">
        <f>'Abstract review'!C205</f>
        <v>201</v>
      </c>
      <c r="B205" s="174" t="str">
        <f>IFERROR(LEFT('Abstract review'!D205,FIND(";",'Abstract review'!D205)-1),'Abstract review'!D205)</f>
        <v>Y. Kageyama</v>
      </c>
      <c r="C205" s="180" t="str">
        <f>'Abstract review'!E205&amp;""</f>
        <v>2025</v>
      </c>
      <c r="D205" s="174" t="str">
        <f>'Abstract review'!F205</f>
        <v>Stratification of G2 pancreatic neuroendocrine tumors using a Ten Percent Ki-67 index cut-off based on clinicopathological and molecular analyses</v>
      </c>
      <c r="E205" s="174" t="str">
        <f>IF('Abstract review'!G205="","",'Abstract review'!G205)</f>
        <v>10.1038/s41598-025-04356-y</v>
      </c>
      <c r="F205" s="174" t="str">
        <f>IF('Abstract review'!I205="I","Include → full text",IF('Abstract review'!I205="E","Exclude",IF('Abstract review'!I205="DUP","Duplicate — removed",'Abstract review'!I205)))</f>
        <v>Exclude</v>
      </c>
      <c r="G205" s="174" t="str">
        <f>IF('Abstract review'!I205="E",'Abstract review'!J205,"")</f>
        <v>no pdac</v>
      </c>
      <c r="H205" s="174"/>
      <c r="I205" s="174"/>
      <c r="J205" s="174"/>
      <c r="K205" s="174"/>
      <c r="L205" s="175" t="str">
        <f t="shared" si="13"/>
        <v/>
      </c>
      <c r="M205" s="175" t="str">
        <f t="shared" si="14"/>
        <v/>
      </c>
      <c r="N205" s="175" t="str">
        <f>IF(L205="Include",IFERROR(INDEX('Data extraction'!$AC$2:$AC$58,MATCH(H205+1,'Data extraction'!$AA$2:$AA$58,0)),"not found"),"")</f>
        <v/>
      </c>
      <c r="O205" s="175" t="str">
        <f>IF(N205="","",IFERROR(INDEX('Data extraction'!$L$2:$L$58,MATCH(N205,'Data extraction'!$AC$2:$AC$58,0)),""))</f>
        <v/>
      </c>
      <c r="P205" s="176" t="str">
        <f t="shared" si="15"/>
        <v>Excluded at title/abstract</v>
      </c>
      <c r="Q205" s="175" t="str">
        <f t="shared" si="16"/>
        <v>Population</v>
      </c>
      <c r="R205" s="174"/>
    </row>
    <row r="206" spans="1:18" x14ac:dyDescent="0.3">
      <c r="A206" s="174">
        <f>'Abstract review'!C206</f>
        <v>202</v>
      </c>
      <c r="B206" s="174" t="str">
        <f>IFERROR(LEFT('Abstract review'!D206,FIND(";",'Abstract review'!D206)-1),'Abstract review'!D206)</f>
        <v>H. Jiang</v>
      </c>
      <c r="C206" s="180" t="str">
        <f>'Abstract review'!E206&amp;""</f>
        <v>2025</v>
      </c>
      <c r="D206" s="174" t="str">
        <f>'Abstract review'!F206</f>
        <v>Prognostic and Immunological Significance of TIPARP in Pancreatic Cancer</v>
      </c>
      <c r="E206" s="174" t="str">
        <f>IF('Abstract review'!G206="","",'Abstract review'!G206)</f>
        <v>10.1007/s10620-025-09546-2</v>
      </c>
      <c r="F206" s="174" t="str">
        <f>IF('Abstract review'!I206="I","Include → full text",IF('Abstract review'!I206="E","Exclude",IF('Abstract review'!I206="DUP","Duplicate — removed",'Abstract review'!I206)))</f>
        <v>Include → full text</v>
      </c>
      <c r="G206" s="174" t="str">
        <f>IF('Abstract review'!I206="E",'Abstract review'!J206,"")</f>
        <v/>
      </c>
      <c r="H206" s="174">
        <f>'Full-text screening-extraction'!A95</f>
        <v>94</v>
      </c>
      <c r="I206" s="174" t="str">
        <f>IF('Full-text screening-extraction'!AB95="","",'Full-text screening-extraction'!AB95)</f>
        <v>yes</v>
      </c>
      <c r="J206" s="174" t="str">
        <f>IF('Full-text screening-extraction'!AC95="","",'Full-text screening-extraction'!AC95)</f>
        <v>yes</v>
      </c>
      <c r="K206" s="174" t="str">
        <f>IF('Full-text screening-extraction'!AG95="","",'Full-text screening-extraction'!AG95)</f>
        <v/>
      </c>
      <c r="L206" s="175" t="str">
        <f t="shared" si="13"/>
        <v>Include</v>
      </c>
      <c r="M206" s="175" t="str">
        <f t="shared" si="14"/>
        <v/>
      </c>
      <c r="N206" s="175" t="str">
        <f>IF(L206="Include",IFERROR(INDEX('Data extraction'!$AC$2:$AC$58,MATCH(H206+1,'Data extraction'!$AA$2:$AA$58,0)),"not found"),"")</f>
        <v>EV-50</v>
      </c>
      <c r="O206" s="175" t="str">
        <f>IF(N206="","",IFERROR(INDEX('Data extraction'!$L$2:$L$58,MATCH(N206,'Data extraction'!$AC$2:$AC$58,0)),""))</f>
        <v>B</v>
      </c>
      <c r="P206" s="176" t="str">
        <f t="shared" si="15"/>
        <v>INCLUDED</v>
      </c>
      <c r="Q206" s="175" t="str">
        <f t="shared" si="16"/>
        <v>All PICOS rows + Independent prognostic value</v>
      </c>
      <c r="R206" s="174" t="str">
        <f>IF(P206&lt;&gt;"INCLUDED","",'Full-text screening-extraction'!M95&amp;" ("&amp;'Full-text screening-extraction'!K95&amp;"); outcome: "&amp;'Full-text screening-extraction'!P95&amp;"; multivariable: "&amp;LEFT('Full-text screening-extraction'!T95,120)&amp;" | adjusted for: "&amp;LEFT('Full-text screening-extraction'!U95,100))</f>
        <v>TIPARP (PARP7) expression (Transcriptomics, single-cell RNA-seq, Mendelian randomization, functional assays (in vitro/in vivo)); outcome: Overall survival (OS); multivariable: Multivariable: TIPARP independent prognostic factor (adjusted for age, sex, grade, stage); included in nomogram (C-index | adjusted for: Age, sex, tumor grade, stage, pN stage</v>
      </c>
    </row>
    <row r="207" spans="1:18" x14ac:dyDescent="0.3">
      <c r="A207" s="174">
        <f>'Abstract review'!C207</f>
        <v>203</v>
      </c>
      <c r="B207" s="174" t="str">
        <f>IFERROR(LEFT('Abstract review'!D207,FIND(";",'Abstract review'!D207)-1),'Abstract review'!D207)</f>
        <v>X. Jia</v>
      </c>
      <c r="C207" s="180" t="str">
        <f>'Abstract review'!E207&amp;""</f>
        <v>2025</v>
      </c>
      <c r="D207" s="174" t="str">
        <f>'Abstract review'!F207</f>
        <v>Integrative single-cell RNA sequencing and bulk RNA sequencing reveals the characteristics of glutathione metabolism and protective role of GSTA4 gene in pancreatic cancer</v>
      </c>
      <c r="E207" s="174" t="str">
        <f>IF('Abstract review'!G207="","",'Abstract review'!G207)</f>
        <v>10.3389/fimmu.2025.1571431</v>
      </c>
      <c r="F207" s="174" t="str">
        <f>IF('Abstract review'!I207="I","Include → full text",IF('Abstract review'!I207="E","Exclude",IF('Abstract review'!I207="DUP","Duplicate — removed",'Abstract review'!I207)))</f>
        <v>Include → full text</v>
      </c>
      <c r="G207" s="174" t="str">
        <f>IF('Abstract review'!I207="E",'Abstract review'!J207,"")</f>
        <v/>
      </c>
      <c r="H207" s="174">
        <f>'Full-text screening-extraction'!A96</f>
        <v>95</v>
      </c>
      <c r="I207" s="174" t="str">
        <f>IF('Full-text screening-extraction'!AB96="","",'Full-text screening-extraction'!AB96)</f>
        <v>unclear</v>
      </c>
      <c r="J207" s="174" t="str">
        <f>IF('Full-text screening-extraction'!AC96="","",'Full-text screening-extraction'!AC96)</f>
        <v>unclear</v>
      </c>
      <c r="K207" s="174" t="str">
        <f>IF('Full-text screening-extraction'!AG96="","",'Full-text screening-extraction'!AG96)</f>
        <v/>
      </c>
      <c r="L207" s="175" t="str">
        <f t="shared" si="13"/>
        <v>Exclude</v>
      </c>
      <c r="M207" s="175" t="str">
        <f t="shared" si="14"/>
        <v>Unclear whether an adjusted model was fitted</v>
      </c>
      <c r="N207" s="175" t="str">
        <f>IF(L207="Include",IFERROR(INDEX('Data extraction'!$AC$2:$AC$58,MATCH(H207+1,'Data extraction'!$AA$2:$AA$58,0)),"not found"),"")</f>
        <v/>
      </c>
      <c r="O207" s="175" t="str">
        <f>IF(N207="","",IFERROR(INDEX('Data extraction'!$L$2:$L$58,MATCH(N207,'Data extraction'!$AC$2:$AC$58,0)),""))</f>
        <v/>
      </c>
      <c r="P207" s="176" t="str">
        <f t="shared" si="15"/>
        <v>Excluded at full text</v>
      </c>
      <c r="Q207" s="175" t="str">
        <f t="shared" si="16"/>
        <v>Analysis &amp; synthesis eligibility</v>
      </c>
      <c r="R207" s="174" t="str">
        <f>IF(P207&lt;&gt;"INCLUDED","",'Full-text screening-extraction'!M96&amp;" ("&amp;'Full-text screening-extraction'!K96&amp;"); outcome: "&amp;'Full-text screening-extraction'!P96&amp;"; multivariable: "&amp;LEFT('Full-text screening-extraction'!T96,120)&amp;" | adjusted for: "&amp;LEFT('Full-text screening-extraction'!U96,100))</f>
        <v/>
      </c>
    </row>
    <row r="208" spans="1:18" x14ac:dyDescent="0.3">
      <c r="A208" s="174">
        <f>'Abstract review'!C208</f>
        <v>204</v>
      </c>
      <c r="B208" s="174" t="str">
        <f>IFERROR(LEFT('Abstract review'!D208,FIND(";",'Abstract review'!D208)-1),'Abstract review'!D208)</f>
        <v>W. Ji</v>
      </c>
      <c r="C208" s="180" t="str">
        <f>'Abstract review'!E208&amp;""</f>
        <v>2025</v>
      </c>
      <c r="D208" s="174" t="str">
        <f>'Abstract review'!F208</f>
        <v>Transcriptomic profiling of blood platelets identifies a diagnostic signature for pancreatic cancer</v>
      </c>
      <c r="E208" s="174" t="str">
        <f>IF('Abstract review'!G208="","",'Abstract review'!G208)</f>
        <v>10.1038/s41416-025-02980-z</v>
      </c>
      <c r="F208" s="174" t="str">
        <f>IF('Abstract review'!I208="I","Include → full text",IF('Abstract review'!I208="E","Exclude",IF('Abstract review'!I208="DUP","Duplicate — removed",'Abstract review'!I208)))</f>
        <v>Exclude</v>
      </c>
      <c r="G208" s="174" t="str">
        <f>IF('Abstract review'!I208="E",'Abstract review'!J208,"")</f>
        <v>Diagnostic value</v>
      </c>
      <c r="H208" s="174"/>
      <c r="I208" s="174"/>
      <c r="J208" s="174"/>
      <c r="K208" s="174"/>
      <c r="L208" s="175" t="str">
        <f t="shared" si="13"/>
        <v/>
      </c>
      <c r="M208" s="175" t="str">
        <f t="shared" si="14"/>
        <v/>
      </c>
      <c r="N208" s="175" t="str">
        <f>IF(L208="Include",IFERROR(INDEX('Data extraction'!$AC$2:$AC$58,MATCH(H208+1,'Data extraction'!$AA$2:$AA$58,0)),"not found"),"")</f>
        <v/>
      </c>
      <c r="O208" s="175" t="str">
        <f>IF(N208="","",IFERROR(INDEX('Data extraction'!$L$2:$L$58,MATCH(N208,'Data extraction'!$AC$2:$AC$58,0)),""))</f>
        <v/>
      </c>
      <c r="P208" s="176" t="str">
        <f t="shared" si="15"/>
        <v>Excluded at title/abstract</v>
      </c>
      <c r="Q208" s="175" t="str">
        <f t="shared" si="16"/>
        <v>Outcomes</v>
      </c>
      <c r="R208" s="174"/>
    </row>
    <row r="209" spans="1:18" x14ac:dyDescent="0.3">
      <c r="A209" s="174">
        <f>'Abstract review'!C209</f>
        <v>205</v>
      </c>
      <c r="B209" s="174" t="str">
        <f>IFERROR(LEFT('Abstract review'!D209,FIND(";",'Abstract review'!D209)-1),'Abstract review'!D209)</f>
        <v>S. Ji</v>
      </c>
      <c r="C209" s="180" t="str">
        <f>'Abstract review'!E209&amp;""</f>
        <v>2025</v>
      </c>
      <c r="D209" s="174" t="str">
        <f>'Abstract review'!F209</f>
        <v>Proteogenomic characterization of non-functional pancreatic neuroendocrine tumors unravels clinically relevant subgroups</v>
      </c>
      <c r="E209" s="174" t="str">
        <f>IF('Abstract review'!G209="","",'Abstract review'!G209)</f>
        <v>10.1016/j.ccell.2025.03.016</v>
      </c>
      <c r="F209" s="174" t="str">
        <f>IF('Abstract review'!I209="I","Include → full text",IF('Abstract review'!I209="E","Exclude",IF('Abstract review'!I209="DUP","Duplicate — removed",'Abstract review'!I209)))</f>
        <v>Exclude</v>
      </c>
      <c r="G209" s="174" t="str">
        <f>IF('Abstract review'!I209="E",'Abstract review'!J209,"")</f>
        <v>no pdac</v>
      </c>
      <c r="H209" s="174"/>
      <c r="I209" s="174"/>
      <c r="J209" s="174"/>
      <c r="K209" s="174"/>
      <c r="L209" s="175" t="str">
        <f t="shared" si="13"/>
        <v/>
      </c>
      <c r="M209" s="175" t="str">
        <f t="shared" si="14"/>
        <v/>
      </c>
      <c r="N209" s="175" t="str">
        <f>IF(L209="Include",IFERROR(INDEX('Data extraction'!$AC$2:$AC$58,MATCH(H209+1,'Data extraction'!$AA$2:$AA$58,0)),"not found"),"")</f>
        <v/>
      </c>
      <c r="O209" s="175" t="str">
        <f>IF(N209="","",IFERROR(INDEX('Data extraction'!$L$2:$L$58,MATCH(N209,'Data extraction'!$AC$2:$AC$58,0)),""))</f>
        <v/>
      </c>
      <c r="P209" s="176" t="str">
        <f t="shared" si="15"/>
        <v>Excluded at title/abstract</v>
      </c>
      <c r="Q209" s="175" t="str">
        <f t="shared" si="16"/>
        <v>Population</v>
      </c>
      <c r="R209" s="174"/>
    </row>
    <row r="210" spans="1:18" x14ac:dyDescent="0.3">
      <c r="A210" s="174">
        <f>'Abstract review'!C210</f>
        <v>206</v>
      </c>
      <c r="B210" s="174" t="str">
        <f>IFERROR(LEFT('Abstract review'!D210,FIND(";",'Abstract review'!D210)-1),'Abstract review'!D210)</f>
        <v>J. Jakubechova</v>
      </c>
      <c r="C210" s="180" t="str">
        <f>'Abstract review'!E210&amp;""</f>
        <v>2025</v>
      </c>
      <c r="D210" s="174" t="str">
        <f>'Abstract review'!F210</f>
        <v>Combined action of suicide gene exosomes from pancreatic cancer-associated fibroblasts and from mesenchymal stem cells as a pancreatic ductal adenocarcinoma treatment approach</v>
      </c>
      <c r="E210" s="174" t="str">
        <f>IF('Abstract review'!G210="","",'Abstract review'!G210)</f>
        <v>10.1186/s12935-025-04130-0</v>
      </c>
      <c r="F210" s="174" t="str">
        <f>IF('Abstract review'!I210="I","Include → full text",IF('Abstract review'!I210="E","Exclude",IF('Abstract review'!I210="DUP","Duplicate — removed",'Abstract review'!I210)))</f>
        <v>Exclude</v>
      </c>
      <c r="G210" s="174" t="str">
        <f>IF('Abstract review'!I210="E",'Abstract review'!J210,"")</f>
        <v>Preclinical studies</v>
      </c>
      <c r="H210" s="174"/>
      <c r="I210" s="174"/>
      <c r="J210" s="174"/>
      <c r="K210" s="174"/>
      <c r="L210" s="175" t="str">
        <f t="shared" si="13"/>
        <v/>
      </c>
      <c r="M210" s="175" t="str">
        <f t="shared" si="14"/>
        <v/>
      </c>
      <c r="N210" s="175" t="str">
        <f>IF(L210="Include",IFERROR(INDEX('Data extraction'!$AC$2:$AC$58,MATCH(H210+1,'Data extraction'!$AA$2:$AA$58,0)),"not found"),"")</f>
        <v/>
      </c>
      <c r="O210" s="175" t="str">
        <f>IF(N210="","",IFERROR(INDEX('Data extraction'!$L$2:$L$58,MATCH(N210,'Data extraction'!$AC$2:$AC$58,0)),""))</f>
        <v/>
      </c>
      <c r="P210" s="176" t="str">
        <f t="shared" si="15"/>
        <v>Excluded at title/abstract</v>
      </c>
      <c r="Q210" s="175" t="str">
        <f t="shared" si="16"/>
        <v>Study design</v>
      </c>
      <c r="R210" s="174"/>
    </row>
    <row r="211" spans="1:18" x14ac:dyDescent="0.3">
      <c r="A211" s="174">
        <f>'Abstract review'!C211</f>
        <v>207</v>
      </c>
      <c r="B211" s="174" t="str">
        <f>IFERROR(LEFT('Abstract review'!D211,FIND(";",'Abstract review'!D211)-1),'Abstract review'!D211)</f>
        <v>M. K. Iyer</v>
      </c>
      <c r="C211" s="180" t="str">
        <f>'Abstract review'!E211&amp;""</f>
        <v>2025</v>
      </c>
      <c r="D211" s="174" t="str">
        <f>'Abstract review'!F211</f>
        <v>Spatial Transcriptomics of Intraductal Papillary Mucinous Neoplasms Reveals Divergent Indolent and Malignant States</v>
      </c>
      <c r="E211" s="174" t="str">
        <f>IF('Abstract review'!G211="","",'Abstract review'!G211)</f>
        <v>10.1158/1078-0432.Ccr-24-1529</v>
      </c>
      <c r="F211" s="174" t="str">
        <f>IF('Abstract review'!I211="I","Include → full text",IF('Abstract review'!I211="E","Exclude",IF('Abstract review'!I211="DUP","Duplicate — removed",'Abstract review'!I211)))</f>
        <v>Exclude</v>
      </c>
      <c r="G211" s="174" t="str">
        <f>IF('Abstract review'!I211="E",'Abstract review'!J211,"")</f>
        <v>no pdac</v>
      </c>
      <c r="H211" s="174"/>
      <c r="I211" s="174"/>
      <c r="J211" s="174"/>
      <c r="K211" s="174"/>
      <c r="L211" s="175" t="str">
        <f t="shared" si="13"/>
        <v/>
      </c>
      <c r="M211" s="175" t="str">
        <f t="shared" si="14"/>
        <v/>
      </c>
      <c r="N211" s="175" t="str">
        <f>IF(L211="Include",IFERROR(INDEX('Data extraction'!$AC$2:$AC$58,MATCH(H211+1,'Data extraction'!$AA$2:$AA$58,0)),"not found"),"")</f>
        <v/>
      </c>
      <c r="O211" s="175" t="str">
        <f>IF(N211="","",IFERROR(INDEX('Data extraction'!$L$2:$L$58,MATCH(N211,'Data extraction'!$AC$2:$AC$58,0)),""))</f>
        <v/>
      </c>
      <c r="P211" s="176" t="str">
        <f t="shared" si="15"/>
        <v>Excluded at title/abstract</v>
      </c>
      <c r="Q211" s="175" t="str">
        <f t="shared" si="16"/>
        <v>Population</v>
      </c>
      <c r="R211" s="174"/>
    </row>
    <row r="212" spans="1:18" x14ac:dyDescent="0.3">
      <c r="A212" s="174">
        <f>'Abstract review'!C212</f>
        <v>208</v>
      </c>
      <c r="B212" s="174" t="str">
        <f>IFERROR(LEFT('Abstract review'!D212,FIND(";",'Abstract review'!D212)-1),'Abstract review'!D212)</f>
        <v>K. M. T. Islam</v>
      </c>
      <c r="C212" s="180" t="str">
        <f>'Abstract review'!E212&amp;""</f>
        <v>2025</v>
      </c>
      <c r="D212" s="174" t="str">
        <f>'Abstract review'!F212</f>
        <v>Transcriptomics analysis unveils the complex interplay between diabetes and hypertension in regulating renal cell carcinoma pathway followed by pancreatic metastasis</v>
      </c>
      <c r="E212" s="174" t="str">
        <f>IF('Abstract review'!G212="","",'Abstract review'!G212)</f>
        <v>10.1016/j.jgeb.2025.100616</v>
      </c>
      <c r="F212" s="174" t="str">
        <f>IF('Abstract review'!I212="I","Include → full text",IF('Abstract review'!I212="E","Exclude",IF('Abstract review'!I212="DUP","Duplicate — removed",'Abstract review'!I212)))</f>
        <v>Exclude</v>
      </c>
      <c r="G212" s="174" t="str">
        <f>IF('Abstract review'!I212="E",'Abstract review'!J212,"")</f>
        <v>no pdac</v>
      </c>
      <c r="H212" s="174"/>
      <c r="I212" s="174"/>
      <c r="J212" s="174"/>
      <c r="K212" s="174"/>
      <c r="L212" s="175" t="str">
        <f t="shared" si="13"/>
        <v/>
      </c>
      <c r="M212" s="175" t="str">
        <f t="shared" si="14"/>
        <v/>
      </c>
      <c r="N212" s="175" t="str">
        <f>IF(L212="Include",IFERROR(INDEX('Data extraction'!$AC$2:$AC$58,MATCH(H212+1,'Data extraction'!$AA$2:$AA$58,0)),"not found"),"")</f>
        <v/>
      </c>
      <c r="O212" s="175" t="str">
        <f>IF(N212="","",IFERROR(INDEX('Data extraction'!$L$2:$L$58,MATCH(N212,'Data extraction'!$AC$2:$AC$58,0)),""))</f>
        <v/>
      </c>
      <c r="P212" s="176" t="str">
        <f t="shared" si="15"/>
        <v>Excluded at title/abstract</v>
      </c>
      <c r="Q212" s="175" t="str">
        <f t="shared" si="16"/>
        <v>Population</v>
      </c>
      <c r="R212" s="174"/>
    </row>
    <row r="213" spans="1:18" x14ac:dyDescent="0.3">
      <c r="A213" s="174">
        <f>'Abstract review'!C213</f>
        <v>209</v>
      </c>
      <c r="B213" s="174" t="str">
        <f>IFERROR(LEFT('Abstract review'!D213,FIND(";",'Abstract review'!D213)-1),'Abstract review'!D213)</f>
        <v>Htlk Huynh</v>
      </c>
      <c r="C213" s="180" t="str">
        <f>'Abstract review'!E213&amp;""</f>
        <v>2025</v>
      </c>
      <c r="D213" s="174" t="str">
        <f>'Abstract review'!F213</f>
        <v>In Silico Identification of ANKRD22 as a Theragnostic Target for Pancreatic Cancer and Fostamatinib's Therapeutic Potential</v>
      </c>
      <c r="E213" s="174" t="str">
        <f>IF('Abstract review'!G213="","",'Abstract review'!G213)</f>
        <v>10.7150/ijms.105193</v>
      </c>
      <c r="F213" s="174" t="str">
        <f>IF('Abstract review'!I213="I","Include → full text",IF('Abstract review'!I213="E","Exclude",IF('Abstract review'!I213="DUP","Duplicate — removed",'Abstract review'!I213)))</f>
        <v>Include → full text</v>
      </c>
      <c r="G213" s="174" t="str">
        <f>IF('Abstract review'!I213="E",'Abstract review'!J213,"")</f>
        <v/>
      </c>
      <c r="H213" s="174">
        <f>'Full-text screening-extraction'!A97</f>
        <v>96</v>
      </c>
      <c r="I213" s="174" t="str">
        <f>IF('Full-text screening-extraction'!AB97="","",'Full-text screening-extraction'!AB97)</f>
        <v>no</v>
      </c>
      <c r="J213" s="174" t="str">
        <f>IF('Full-text screening-extraction'!AC97="","",'Full-text screening-extraction'!AC97)</f>
        <v>NA</v>
      </c>
      <c r="K213" s="174" t="str">
        <f>IF('Full-text screening-extraction'!AG97="","",'Full-text screening-extraction'!AG97)</f>
        <v/>
      </c>
      <c r="L213" s="175" t="str">
        <f t="shared" si="13"/>
        <v>Exclude</v>
      </c>
      <c r="M213" s="175" t="str">
        <f t="shared" si="14"/>
        <v>No adjusted multivariable model fitted</v>
      </c>
      <c r="N213" s="175" t="str">
        <f>IF(L213="Include",IFERROR(INDEX('Data extraction'!$AC$2:$AC$58,MATCH(H213+1,'Data extraction'!$AA$2:$AA$58,0)),"not found"),"")</f>
        <v/>
      </c>
      <c r="O213" s="175" t="str">
        <f>IF(N213="","",IFERROR(INDEX('Data extraction'!$L$2:$L$58,MATCH(N213,'Data extraction'!$AC$2:$AC$58,0)),""))</f>
        <v/>
      </c>
      <c r="P213" s="176" t="str">
        <f t="shared" si="15"/>
        <v>Excluded at full text</v>
      </c>
      <c r="Q213" s="175" t="str">
        <f t="shared" si="16"/>
        <v>Analysis &amp; synthesis eligibility</v>
      </c>
      <c r="R213" s="174" t="str">
        <f>IF(P213&lt;&gt;"INCLUDED","",'Full-text screening-extraction'!M97&amp;" ("&amp;'Full-text screening-extraction'!K97&amp;"); outcome: "&amp;'Full-text screening-extraction'!P97&amp;"; multivariable: "&amp;LEFT('Full-text screening-extraction'!T97,120)&amp;" | adjusted for: "&amp;LEFT('Full-text screening-extraction'!U97,100))</f>
        <v/>
      </c>
    </row>
    <row r="214" spans="1:18" x14ac:dyDescent="0.3">
      <c r="A214" s="174">
        <f>'Abstract review'!C214</f>
        <v>210</v>
      </c>
      <c r="B214" s="174" t="str">
        <f>IFERROR(LEFT('Abstract review'!D214,FIND(";",'Abstract review'!D214)-1),'Abstract review'!D214)</f>
        <v>Marco Huberts</v>
      </c>
      <c r="C214" s="180" t="str">
        <f>'Abstract review'!E214&amp;""</f>
        <v>2025</v>
      </c>
      <c r="D214" s="174" t="str">
        <f>'Abstract review'!F214</f>
        <v>Identifying gene expression signatures of oncolytic virus response in patient-derived pancreatic ductal adenocarcinoma organoids</v>
      </c>
      <c r="E214" s="174" t="str">
        <f>IF('Abstract review'!G214="","",'Abstract review'!G214)</f>
        <v>10.1016/j.omton.2025.201064</v>
      </c>
      <c r="F214" s="174" t="str">
        <f>IF('Abstract review'!I214="I","Include → full text",IF('Abstract review'!I214="E","Exclude",IF('Abstract review'!I214="DUP","Duplicate — removed",'Abstract review'!I214)))</f>
        <v>Exclude</v>
      </c>
      <c r="G214" s="174" t="str">
        <f>IF('Abstract review'!I214="E",'Abstract review'!J214,"")</f>
        <v>Preclinical studies</v>
      </c>
      <c r="H214" s="174"/>
      <c r="I214" s="174"/>
      <c r="J214" s="174"/>
      <c r="K214" s="174"/>
      <c r="L214" s="175" t="str">
        <f t="shared" si="13"/>
        <v/>
      </c>
      <c r="M214" s="175" t="str">
        <f t="shared" si="14"/>
        <v/>
      </c>
      <c r="N214" s="175" t="str">
        <f>IF(L214="Include",IFERROR(INDEX('Data extraction'!$AC$2:$AC$58,MATCH(H214+1,'Data extraction'!$AA$2:$AA$58,0)),"not found"),"")</f>
        <v/>
      </c>
      <c r="O214" s="175" t="str">
        <f>IF(N214="","",IFERROR(INDEX('Data extraction'!$L$2:$L$58,MATCH(N214,'Data extraction'!$AC$2:$AC$58,0)),""))</f>
        <v/>
      </c>
      <c r="P214" s="176" t="str">
        <f t="shared" si="15"/>
        <v>Excluded at title/abstract</v>
      </c>
      <c r="Q214" s="175" t="str">
        <f t="shared" si="16"/>
        <v>Study design</v>
      </c>
      <c r="R214" s="174"/>
    </row>
    <row r="215" spans="1:18" x14ac:dyDescent="0.3">
      <c r="A215" s="174">
        <f>'Abstract review'!C215</f>
        <v>211</v>
      </c>
      <c r="B215" s="174" t="str">
        <f>IFERROR(LEFT('Abstract review'!D215,FIND(";",'Abstract review'!D215)-1),'Abstract review'!D215)</f>
        <v>J. Huang</v>
      </c>
      <c r="C215" s="180" t="str">
        <f>'Abstract review'!E215&amp;""</f>
        <v>2025</v>
      </c>
      <c r="D215" s="174" t="str">
        <f>'Abstract review'!F215</f>
        <v>Serum microRNA-24-based nomogram predicts prognosis for patients with resected pancreatic cancer</v>
      </c>
      <c r="E215" s="174" t="str">
        <f>IF('Abstract review'!G215="","",'Abstract review'!G215)</f>
        <v>10.1038/s41598-024-82369-9</v>
      </c>
      <c r="F215" s="174" t="str">
        <f>IF('Abstract review'!I215="I","Include → full text",IF('Abstract review'!I215="E","Exclude",IF('Abstract review'!I215="DUP","Duplicate — removed",'Abstract review'!I215)))</f>
        <v>Exclude</v>
      </c>
      <c r="G215" s="174" t="str">
        <f>IF('Abstract review'!I215="E",'Abstract review'!J215,"")</f>
        <v>Liquid biopsy / circulating biomarker only</v>
      </c>
      <c r="H215" s="174"/>
      <c r="I215" s="174"/>
      <c r="J215" s="174"/>
      <c r="K215" s="174"/>
      <c r="L215" s="175" t="str">
        <f t="shared" si="13"/>
        <v/>
      </c>
      <c r="M215" s="175" t="str">
        <f t="shared" si="14"/>
        <v/>
      </c>
      <c r="N215" s="175" t="str">
        <f>IF(L215="Include",IFERROR(INDEX('Data extraction'!$AC$2:$AC$58,MATCH(H215+1,'Data extraction'!$AA$2:$AA$58,0)),"not found"),"")</f>
        <v/>
      </c>
      <c r="O215" s="175" t="str">
        <f>IF(N215="","",IFERROR(INDEX('Data extraction'!$L$2:$L$58,MATCH(N215,'Data extraction'!$AC$2:$AC$58,0)),""))</f>
        <v/>
      </c>
      <c r="P215" s="176" t="str">
        <f t="shared" si="15"/>
        <v>Excluded at title/abstract</v>
      </c>
      <c r="Q215" s="175" t="str">
        <f t="shared" si="16"/>
        <v>Biomarker modality &amp; sample type</v>
      </c>
      <c r="R215" s="174"/>
    </row>
    <row r="216" spans="1:18" x14ac:dyDescent="0.3">
      <c r="A216" s="174">
        <f>'Abstract review'!C216</f>
        <v>212</v>
      </c>
      <c r="B216" s="174" t="str">
        <f>IFERROR(LEFT('Abstract review'!D216,FIND(";",'Abstract review'!D216)-1),'Abstract review'!D216)</f>
        <v>Z. Hu</v>
      </c>
      <c r="C216" s="180" t="str">
        <f>'Abstract review'!E216&amp;""</f>
        <v>2025</v>
      </c>
      <c r="D216" s="174" t="str">
        <f>'Abstract review'!F216</f>
        <v>Enhanced oral nanomedicine utilizing biomineralized oncolytic virus for synergistic gastrointestinal cancer therapy</v>
      </c>
      <c r="E216" s="174" t="str">
        <f>IF('Abstract review'!G216="","",'Abstract review'!G216)</f>
        <v>10.1016/j.mtbio.2025.102583</v>
      </c>
      <c r="F216" s="174" t="str">
        <f>IF('Abstract review'!I216="I","Include → full text",IF('Abstract review'!I216="E","Exclude",IF('Abstract review'!I216="DUP","Duplicate — removed",'Abstract review'!I216)))</f>
        <v>Exclude</v>
      </c>
      <c r="G216" s="174" t="str">
        <f>IF('Abstract review'!I216="E",'Abstract review'!J216,"")</f>
        <v>Preclinical studies</v>
      </c>
      <c r="H216" s="174"/>
      <c r="I216" s="174"/>
      <c r="J216" s="174"/>
      <c r="K216" s="174"/>
      <c r="L216" s="175" t="str">
        <f t="shared" si="13"/>
        <v/>
      </c>
      <c r="M216" s="175" t="str">
        <f t="shared" si="14"/>
        <v/>
      </c>
      <c r="N216" s="175" t="str">
        <f>IF(L216="Include",IFERROR(INDEX('Data extraction'!$AC$2:$AC$58,MATCH(H216+1,'Data extraction'!$AA$2:$AA$58,0)),"not found"),"")</f>
        <v/>
      </c>
      <c r="O216" s="175" t="str">
        <f>IF(N216="","",IFERROR(INDEX('Data extraction'!$L$2:$L$58,MATCH(N216,'Data extraction'!$AC$2:$AC$58,0)),""))</f>
        <v/>
      </c>
      <c r="P216" s="176" t="str">
        <f t="shared" si="15"/>
        <v>Excluded at title/abstract</v>
      </c>
      <c r="Q216" s="175" t="str">
        <f t="shared" si="16"/>
        <v>Study design</v>
      </c>
      <c r="R216" s="174"/>
    </row>
    <row r="217" spans="1:18" x14ac:dyDescent="0.3">
      <c r="A217" s="174">
        <f>'Abstract review'!C217</f>
        <v>213</v>
      </c>
      <c r="B217" s="174" t="str">
        <f>IFERROR(LEFT('Abstract review'!D217,FIND(";",'Abstract review'!D217)-1),'Abstract review'!D217)</f>
        <v>Lingbo Hu</v>
      </c>
      <c r="C217" s="180" t="str">
        <f>'Abstract review'!E217&amp;""</f>
        <v>2025</v>
      </c>
      <c r="D217" s="174" t="str">
        <f>'Abstract review'!F217</f>
        <v>Investigating the correlation between tertiary lymphoid structures and clinical outcomes in pancreatic ductal adenocarcinoma: insights into tumor immunology</v>
      </c>
      <c r="E217" s="174" t="str">
        <f>IF('Abstract review'!G217="","",'Abstract review'!G217)</f>
        <v>10.3389/fonc.2025.1569947</v>
      </c>
      <c r="F217" s="174" t="str">
        <f>IF('Abstract review'!I217="I","Include → full text",IF('Abstract review'!I217="E","Exclude",IF('Abstract review'!I217="DUP","Duplicate — removed",'Abstract review'!I217)))</f>
        <v>Include → full text</v>
      </c>
      <c r="G217" s="174" t="str">
        <f>IF('Abstract review'!I217="E",'Abstract review'!J217,"")</f>
        <v/>
      </c>
      <c r="H217" s="174">
        <f>'Full-text screening-extraction'!A98</f>
        <v>97</v>
      </c>
      <c r="I217" s="174" t="str">
        <f>IF('Full-text screening-extraction'!AB98="","",'Full-text screening-extraction'!AB98)</f>
        <v>yes</v>
      </c>
      <c r="J217" s="174" t="str">
        <f>IF('Full-text screening-extraction'!AC98="","",'Full-text screening-extraction'!AC98)</f>
        <v>yes</v>
      </c>
      <c r="K217" s="174" t="str">
        <f>IF('Full-text screening-extraction'!AG98="","",'Full-text screening-extraction'!AG98)</f>
        <v>Excluded — biomarker modality: main prognostic marker is tertiary lymphoid structures (histopathology/IHC finding); the accompanying transcriptomic analysis does not make the marker transcriptomic</v>
      </c>
      <c r="L217" s="175" t="str">
        <f t="shared" si="13"/>
        <v>Exclude</v>
      </c>
      <c r="M217" s="175" t="str">
        <f t="shared" si="14"/>
        <v>Biomarker modality not transcriptomic/proteomic</v>
      </c>
      <c r="N217" s="175" t="str">
        <f>IF(L217="Include",IFERROR(INDEX('Data extraction'!$AC$2:$AC$58,MATCH(H217+1,'Data extraction'!$AA$2:$AA$58,0)),"not found"),"")</f>
        <v/>
      </c>
      <c r="O217" s="175" t="str">
        <f>IF(N217="","",IFERROR(INDEX('Data extraction'!$L$2:$L$58,MATCH(N217,'Data extraction'!$AC$2:$AC$58,0)),""))</f>
        <v/>
      </c>
      <c r="P217" s="176" t="str">
        <f t="shared" si="15"/>
        <v>Excluded at full text</v>
      </c>
      <c r="Q217" s="175" t="str">
        <f t="shared" si="16"/>
        <v>Biomarker modality &amp; sample type</v>
      </c>
      <c r="R217" s="174" t="str">
        <f>IF(P217&lt;&gt;"INCLUDED","",'Full-text screening-extraction'!M98&amp;" ("&amp;'Full-text screening-extraction'!K98&amp;"); outcome: "&amp;'Full-text screening-extraction'!P98&amp;"; multivariable: "&amp;LEFT('Full-text screening-extraction'!T98,120)&amp;" | adjusted for: "&amp;LEFT('Full-text screening-extraction'!U98,100))</f>
        <v/>
      </c>
    </row>
    <row r="218" spans="1:18" x14ac:dyDescent="0.3">
      <c r="A218" s="174">
        <f>'Abstract review'!C218</f>
        <v>214</v>
      </c>
      <c r="B218" s="174" t="str">
        <f>IFERROR(LEFT('Abstract review'!D218,FIND(";",'Abstract review'!D218)-1),'Abstract review'!D218)</f>
        <v>D. Høgdall</v>
      </c>
      <c r="C218" s="180" t="str">
        <f>'Abstract review'!E218&amp;""</f>
        <v>2025</v>
      </c>
      <c r="D218" s="174" t="str">
        <f>'Abstract review'!F218</f>
        <v>Personalized Neoadjuvant Chemotherapy for Gastrointestinal Cancers: Shaping Imprecision to be Precise</v>
      </c>
      <c r="E218" s="174" t="str">
        <f>IF('Abstract review'!G218="","",'Abstract review'!G218)</f>
        <v>10.1158/1078-0432.Ccr-24-4309</v>
      </c>
      <c r="F218" s="174" t="str">
        <f>IF('Abstract review'!I218="I","Include → full text",IF('Abstract review'!I218="E","Exclude",IF('Abstract review'!I218="DUP","Duplicate — removed",'Abstract review'!I218)))</f>
        <v>Exclude</v>
      </c>
      <c r="G218" s="174" t="str">
        <f>IF('Abstract review'!I218="E",'Abstract review'!J218,"")</f>
        <v>Review</v>
      </c>
      <c r="H218" s="174"/>
      <c r="I218" s="174"/>
      <c r="J218" s="174"/>
      <c r="K218" s="174"/>
      <c r="L218" s="175" t="str">
        <f t="shared" si="13"/>
        <v/>
      </c>
      <c r="M218" s="175" t="str">
        <f t="shared" si="14"/>
        <v/>
      </c>
      <c r="N218" s="175" t="str">
        <f>IF(L218="Include",IFERROR(INDEX('Data extraction'!$AC$2:$AC$58,MATCH(H218+1,'Data extraction'!$AA$2:$AA$58,0)),"not found"),"")</f>
        <v/>
      </c>
      <c r="O218" s="175" t="str">
        <f>IF(N218="","",IFERROR(INDEX('Data extraction'!$L$2:$L$58,MATCH(N218,'Data extraction'!$AC$2:$AC$58,0)),""))</f>
        <v/>
      </c>
      <c r="P218" s="176" t="str">
        <f t="shared" si="15"/>
        <v>Excluded at title/abstract</v>
      </c>
      <c r="Q218" s="175" t="str">
        <f t="shared" si="16"/>
        <v>Study design</v>
      </c>
      <c r="R218" s="174"/>
    </row>
    <row r="219" spans="1:18" x14ac:dyDescent="0.3">
      <c r="A219" s="174">
        <f>'Abstract review'!C219</f>
        <v>215</v>
      </c>
      <c r="B219" s="174" t="str">
        <f>IFERROR(LEFT('Abstract review'!D219,FIND(";",'Abstract review'!D219)-1),'Abstract review'!D219)</f>
        <v>Deborah de la Caridad Delgado Herrera</v>
      </c>
      <c r="C219" s="180" t="str">
        <f>'Abstract review'!E219&amp;""</f>
        <v>2025</v>
      </c>
      <c r="D219" s="174" t="str">
        <f>'Abstract review'!F219</f>
        <v>The glutathione S-transferase GSTT1 mediates stemness and sensitivity to FGFR inhibitors in metastatic pancreatic cancer through regulation of &lt;i&gt;PROM1&lt;/i&gt;</v>
      </c>
      <c r="E219" s="174" t="str">
        <f>IF('Abstract review'!G219="","",'Abstract review'!G219)</f>
        <v>10.1101/2025.08.06.668944</v>
      </c>
      <c r="F219" s="174" t="str">
        <f>IF('Abstract review'!I219="I","Include → full text",IF('Abstract review'!I219="E","Exclude",IF('Abstract review'!I219="DUP","Duplicate — removed",'Abstract review'!I219)))</f>
        <v>Exclude</v>
      </c>
      <c r="G219" s="174" t="str">
        <f>IF('Abstract review'!I219="E",'Abstract review'!J219,"")</f>
        <v>Preclinical studies</v>
      </c>
      <c r="H219" s="174"/>
      <c r="I219" s="174"/>
      <c r="J219" s="174"/>
      <c r="K219" s="174"/>
      <c r="L219" s="175" t="str">
        <f t="shared" si="13"/>
        <v/>
      </c>
      <c r="M219" s="175" t="str">
        <f t="shared" si="14"/>
        <v/>
      </c>
      <c r="N219" s="175" t="str">
        <f>IF(L219="Include",IFERROR(INDEX('Data extraction'!$AC$2:$AC$58,MATCH(H219+1,'Data extraction'!$AA$2:$AA$58,0)),"not found"),"")</f>
        <v/>
      </c>
      <c r="O219" s="175" t="str">
        <f>IF(N219="","",IFERROR(INDEX('Data extraction'!$L$2:$L$58,MATCH(N219,'Data extraction'!$AC$2:$AC$58,0)),""))</f>
        <v/>
      </c>
      <c r="P219" s="176" t="str">
        <f t="shared" si="15"/>
        <v>Excluded at title/abstract</v>
      </c>
      <c r="Q219" s="175" t="str">
        <f t="shared" si="16"/>
        <v>Study design</v>
      </c>
      <c r="R219" s="174"/>
    </row>
    <row r="220" spans="1:18" x14ac:dyDescent="0.3">
      <c r="A220" s="174">
        <f>'Abstract review'!C220</f>
        <v>216</v>
      </c>
      <c r="B220" s="174" t="str">
        <f>IFERROR(LEFT('Abstract review'!D220,FIND(";",'Abstract review'!D220)-1),'Abstract review'!D220)</f>
        <v>M. Hendi</v>
      </c>
      <c r="C220" s="180" t="str">
        <f>'Abstract review'!E220&amp;""</f>
        <v>2025</v>
      </c>
      <c r="D220" s="174" t="str">
        <f>'Abstract review'!F220</f>
        <v>Importance of landscape exploration and progress in molecular therapies and precision medicine for pancreatic ductal adenocarcinoma</v>
      </c>
      <c r="E220" s="174" t="str">
        <f>IF('Abstract review'!G220="","",'Abstract review'!G220)</f>
        <v>10.4251/wjgo.v17.i7.103337</v>
      </c>
      <c r="F220" s="174" t="str">
        <f>IF('Abstract review'!I220="I","Include → full text",IF('Abstract review'!I220="E","Exclude",IF('Abstract review'!I220="DUP","Duplicate — removed",'Abstract review'!I220)))</f>
        <v>Exclude</v>
      </c>
      <c r="G220" s="174" t="str">
        <f>IF('Abstract review'!I220="E",'Abstract review'!J220,"")</f>
        <v>Review</v>
      </c>
      <c r="H220" s="174"/>
      <c r="I220" s="174"/>
      <c r="J220" s="174"/>
      <c r="K220" s="174"/>
      <c r="L220" s="175" t="str">
        <f t="shared" si="13"/>
        <v/>
      </c>
      <c r="M220" s="175" t="str">
        <f t="shared" si="14"/>
        <v/>
      </c>
      <c r="N220" s="175" t="str">
        <f>IF(L220="Include",IFERROR(INDEX('Data extraction'!$AC$2:$AC$58,MATCH(H220+1,'Data extraction'!$AA$2:$AA$58,0)),"not found"),"")</f>
        <v/>
      </c>
      <c r="O220" s="175" t="str">
        <f>IF(N220="","",IFERROR(INDEX('Data extraction'!$L$2:$L$58,MATCH(N220,'Data extraction'!$AC$2:$AC$58,0)),""))</f>
        <v/>
      </c>
      <c r="P220" s="176" t="str">
        <f t="shared" si="15"/>
        <v>Excluded at title/abstract</v>
      </c>
      <c r="Q220" s="175" t="str">
        <f t="shared" si="16"/>
        <v>Study design</v>
      </c>
      <c r="R220" s="174"/>
    </row>
    <row r="221" spans="1:18" x14ac:dyDescent="0.3">
      <c r="A221" s="174">
        <f>'Abstract review'!C221</f>
        <v>217</v>
      </c>
      <c r="B221" s="174" t="str">
        <f>IFERROR(LEFT('Abstract review'!D221,FIND(";",'Abstract review'!D221)-1),'Abstract review'!D221)</f>
        <v>Xinying He</v>
      </c>
      <c r="C221" s="180" t="str">
        <f>'Abstract review'!E221&amp;""</f>
        <v>2025</v>
      </c>
      <c r="D221" s="174" t="str">
        <f>'Abstract review'!F221</f>
        <v>Impact of SERPINA3 on the Prognostic Role of KRAS G12R-Mutated Pancreatic Ductal Adenocarcinoma Patients Receiving Gemcitabine-Based Treatment: A Cross-Sectional Study</v>
      </c>
      <c r="E221" s="174" t="str">
        <f>IF('Abstract review'!G221="","",'Abstract review'!G221)</f>
        <v>10.1002/hsr2.71332</v>
      </c>
      <c r="F221" s="174" t="str">
        <f>IF('Abstract review'!I221="I","Include → full text",IF('Abstract review'!I221="E","Exclude",IF('Abstract review'!I221="DUP","Duplicate — removed",'Abstract review'!I221)))</f>
        <v>Include → full text</v>
      </c>
      <c r="G221" s="174" t="str">
        <f>IF('Abstract review'!I221="E",'Abstract review'!J221,"")</f>
        <v/>
      </c>
      <c r="H221" s="174">
        <f>'Full-text screening-extraction'!A99</f>
        <v>98</v>
      </c>
      <c r="I221" s="174" t="str">
        <f>IF('Full-text screening-extraction'!AB99="","",'Full-text screening-extraction'!AB99)</f>
        <v>no</v>
      </c>
      <c r="J221" s="174" t="str">
        <f>IF('Full-text screening-extraction'!AC99="","",'Full-text screening-extraction'!AC99)</f>
        <v>NA</v>
      </c>
      <c r="K221" s="174" t="str">
        <f>IF('Full-text screening-extraction'!AG99="","",'Full-text screening-extraction'!AG99)</f>
        <v/>
      </c>
      <c r="L221" s="175" t="str">
        <f t="shared" si="13"/>
        <v>Exclude</v>
      </c>
      <c r="M221" s="175" t="str">
        <f t="shared" si="14"/>
        <v>No adjusted multivariable model fitted</v>
      </c>
      <c r="N221" s="175" t="str">
        <f>IF(L221="Include",IFERROR(INDEX('Data extraction'!$AC$2:$AC$58,MATCH(H221+1,'Data extraction'!$AA$2:$AA$58,0)),"not found"),"")</f>
        <v/>
      </c>
      <c r="O221" s="175" t="str">
        <f>IF(N221="","",IFERROR(INDEX('Data extraction'!$L$2:$L$58,MATCH(N221,'Data extraction'!$AC$2:$AC$58,0)),""))</f>
        <v/>
      </c>
      <c r="P221" s="176" t="str">
        <f t="shared" si="15"/>
        <v>Excluded at full text</v>
      </c>
      <c r="Q221" s="175" t="str">
        <f t="shared" si="16"/>
        <v>Analysis &amp; synthesis eligibility</v>
      </c>
      <c r="R221" s="174" t="str">
        <f>IF(P221&lt;&gt;"INCLUDED","",'Full-text screening-extraction'!M99&amp;" ("&amp;'Full-text screening-extraction'!K99&amp;"); outcome: "&amp;'Full-text screening-extraction'!P99&amp;"; multivariable: "&amp;LEFT('Full-text screening-extraction'!T99,120)&amp;" | adjusted for: "&amp;LEFT('Full-text screening-extraction'!U99,100))</f>
        <v/>
      </c>
    </row>
    <row r="222" spans="1:18" x14ac:dyDescent="0.3">
      <c r="A222" s="174">
        <f>'Abstract review'!C222</f>
        <v>218</v>
      </c>
      <c r="B222" s="174" t="str">
        <f>IFERROR(LEFT('Abstract review'!D222,FIND(";",'Abstract review'!D222)-1),'Abstract review'!D222)</f>
        <v>Marwa Hassan</v>
      </c>
      <c r="C222" s="180" t="str">
        <f>'Abstract review'!E222&amp;""</f>
        <v>2025</v>
      </c>
      <c r="D222" s="174" t="str">
        <f>'Abstract review'!F222</f>
        <v>Genetic Variants and Soluble Isoforms of PD-1/PD-L1 as Novel Biomarkers for Pancreatic Ductal Adenocarcinoma (PDAC) Susceptibility and Prognosis</v>
      </c>
      <c r="E222" s="174" t="str">
        <f>IF('Abstract review'!G222="","",'Abstract review'!G222)</f>
        <v>10.3390/biomedicines13092246</v>
      </c>
      <c r="F222" s="174" t="str">
        <f>IF('Abstract review'!I222="I","Include → full text",IF('Abstract review'!I222="E","Exclude",IF('Abstract review'!I222="DUP","Duplicate — removed",'Abstract review'!I222)))</f>
        <v>Exclude</v>
      </c>
      <c r="G222" s="174" t="str">
        <f>IF('Abstract review'!I222="E",'Abstract review'!J222,"")</f>
        <v>Exploratory analysis</v>
      </c>
      <c r="H222" s="174"/>
      <c r="I222" s="174"/>
      <c r="J222" s="174"/>
      <c r="K222" s="174"/>
      <c r="L222" s="175" t="str">
        <f t="shared" si="13"/>
        <v/>
      </c>
      <c r="M222" s="175" t="str">
        <f t="shared" si="14"/>
        <v/>
      </c>
      <c r="N222" s="175" t="str">
        <f>IF(L222="Include",IFERROR(INDEX('Data extraction'!$AC$2:$AC$58,MATCH(H222+1,'Data extraction'!$AA$2:$AA$58,0)),"not found"),"")</f>
        <v/>
      </c>
      <c r="O222" s="175" t="str">
        <f>IF(N222="","",IFERROR(INDEX('Data extraction'!$L$2:$L$58,MATCH(N222,'Data extraction'!$AC$2:$AC$58,0)),""))</f>
        <v/>
      </c>
      <c r="P222" s="176" t="str">
        <f t="shared" si="15"/>
        <v>Excluded at title/abstract</v>
      </c>
      <c r="Q222" s="175" t="str">
        <f t="shared" si="16"/>
        <v>Outcomes</v>
      </c>
      <c r="R222" s="174"/>
    </row>
    <row r="223" spans="1:18" x14ac:dyDescent="0.3">
      <c r="A223" s="174">
        <f>'Abstract review'!C223</f>
        <v>219</v>
      </c>
      <c r="B223" s="174" t="str">
        <f>IFERROR(LEFT('Abstract review'!D223,FIND(";",'Abstract review'!D223)-1),'Abstract review'!D223)</f>
        <v>N. A. Hassan Elsheikh</v>
      </c>
      <c r="C223" s="180" t="str">
        <f>'Abstract review'!E223&amp;""</f>
        <v>2025</v>
      </c>
      <c r="D223" s="174" t="str">
        <f>'Abstract review'!F223</f>
        <v>Pan-Cancer Analysis Reveals Ribonuclease K (RNASEK) as a Potential Prognostic Biomarker in Pancreatic Cancer and a Diagnostic Indicator Across Multiple Human Cancers</v>
      </c>
      <c r="E223" s="174" t="str">
        <f>IF('Abstract review'!G223="","",'Abstract review'!G223)</f>
        <v>10.7759/cureus.84574</v>
      </c>
      <c r="F223" s="174" t="str">
        <f>IF('Abstract review'!I223="I","Include → full text",IF('Abstract review'!I223="E","Exclude",IF('Abstract review'!I223="DUP","Duplicate — removed",'Abstract review'!I223)))</f>
        <v>Exclude</v>
      </c>
      <c r="G223" s="174" t="str">
        <f>IF('Abstract review'!I223="E",'Abstract review'!J223,"")</f>
        <v>no pdac</v>
      </c>
      <c r="H223" s="174"/>
      <c r="I223" s="174"/>
      <c r="J223" s="174"/>
      <c r="K223" s="174"/>
      <c r="L223" s="175" t="str">
        <f t="shared" si="13"/>
        <v/>
      </c>
      <c r="M223" s="175" t="str">
        <f t="shared" si="14"/>
        <v/>
      </c>
      <c r="N223" s="175" t="str">
        <f>IF(L223="Include",IFERROR(INDEX('Data extraction'!$AC$2:$AC$58,MATCH(H223+1,'Data extraction'!$AA$2:$AA$58,0)),"not found"),"")</f>
        <v/>
      </c>
      <c r="O223" s="175" t="str">
        <f>IF(N223="","",IFERROR(INDEX('Data extraction'!$L$2:$L$58,MATCH(N223,'Data extraction'!$AC$2:$AC$58,0)),""))</f>
        <v/>
      </c>
      <c r="P223" s="176" t="str">
        <f t="shared" si="15"/>
        <v>Excluded at title/abstract</v>
      </c>
      <c r="Q223" s="175" t="str">
        <f t="shared" si="16"/>
        <v>Population</v>
      </c>
      <c r="R223" s="174"/>
    </row>
    <row r="224" spans="1:18" x14ac:dyDescent="0.3">
      <c r="A224" s="174">
        <f>'Abstract review'!C224</f>
        <v>220</v>
      </c>
      <c r="B224" s="174" t="str">
        <f>IFERROR(LEFT('Abstract review'!D224,FIND(";",'Abstract review'!D224)-1),'Abstract review'!D224)</f>
        <v>Y. B. Han</v>
      </c>
      <c r="C224" s="180" t="str">
        <f>'Abstract review'!E224&amp;""</f>
        <v>2025</v>
      </c>
      <c r="D224" s="174" t="str">
        <f>'Abstract review'!F224</f>
        <v>Spatial transcriptomics reveal high T cell and monocyte status as predictive and prognostic markers in pancreatic cancer</v>
      </c>
      <c r="E224" s="174" t="str">
        <f>IF('Abstract review'!G224="","",'Abstract review'!G224)</f>
        <v>10.1186/s12967-025-06599-9</v>
      </c>
      <c r="F224" s="174" t="str">
        <f>IF('Abstract review'!I224="I","Include → full text",IF('Abstract review'!I224="E","Exclude",IF('Abstract review'!I224="DUP","Duplicate — removed",'Abstract review'!I224)))</f>
        <v>Include → full text</v>
      </c>
      <c r="G224" s="174" t="str">
        <f>IF('Abstract review'!I224="E",'Abstract review'!J224,"")</f>
        <v/>
      </c>
      <c r="H224" s="174">
        <f>'Full-text screening-extraction'!A100</f>
        <v>99</v>
      </c>
      <c r="I224" s="174" t="str">
        <f>IF('Full-text screening-extraction'!AB100="","",'Full-text screening-extraction'!AB100)</f>
        <v>yes</v>
      </c>
      <c r="J224" s="174" t="str">
        <f>IF('Full-text screening-extraction'!AC100="","",'Full-text screening-extraction'!AC100)</f>
        <v>yes</v>
      </c>
      <c r="K224" s="174" t="str">
        <f>IF('Full-text screening-extraction'!AG100="","",'Full-text screening-extraction'!AG100)</f>
        <v/>
      </c>
      <c r="L224" s="175" t="str">
        <f t="shared" si="13"/>
        <v>Include</v>
      </c>
      <c r="M224" s="175" t="str">
        <f t="shared" si="14"/>
        <v/>
      </c>
      <c r="N224" s="175" t="str">
        <f>IF(L224="Include",IFERROR(INDEX('Data extraction'!$AC$2:$AC$58,MATCH(H224+1,'Data extraction'!$AA$2:$AA$58,0)),"not found"),"")</f>
        <v>EV-52</v>
      </c>
      <c r="O224" s="175" t="str">
        <f>IF(N224="","",IFERROR(INDEX('Data extraction'!$L$2:$L$58,MATCH(N224,'Data extraction'!$AC$2:$AC$58,0)),""))</f>
        <v>B</v>
      </c>
      <c r="P224" s="176" t="str">
        <f t="shared" si="15"/>
        <v>INCLUDED</v>
      </c>
      <c r="Q224" s="175" t="str">
        <f t="shared" si="16"/>
        <v>All PICOS rows + Independent prognostic value</v>
      </c>
      <c r="R224" s="174" t="str">
        <f>IF(P224&lt;&gt;"INCLUDED","",'Full-text screening-extraction'!M100&amp;" ("&amp;'Full-text screening-extraction'!K100&amp;"); outcome: "&amp;'Full-text screening-extraction'!P100&amp;"; multivariable: "&amp;LEFT('Full-text screening-extraction'!T100,120)&amp;" | adjusted for: "&amp;LEFT('Full-text screening-extraction'!U100,100))</f>
        <v>Microenvironmental/stromal and immune markers including MFAP4, EGR3, KRT8, monocyte infiltration, CD68+ macrophages, CD3/CD4/CD8 T-cell infiltration (Digital spatial transcriptomics, immunohistochemistry, immune deconvolution, clinicopathologic survival analysis); outcome: Overall survival (OS); multivariable: Multivariate Cox: high monocyte infiltration independently predicted worse OS and PFS overall; high CD68+ cell infiltrat | adjusted for: Age, sex, pT/pN, differentiation, resection margin, invasion variables, CA19-9, treatment group, mul</v>
      </c>
    </row>
    <row r="225" spans="1:18" x14ac:dyDescent="0.3">
      <c r="A225" s="174">
        <f>'Abstract review'!C225</f>
        <v>221</v>
      </c>
      <c r="B225" s="174" t="str">
        <f>IFERROR(LEFT('Abstract review'!D225,FIND(";",'Abstract review'!D225)-1),'Abstract review'!D225)</f>
        <v>Priyanka Gupta</v>
      </c>
      <c r="C225" s="180" t="str">
        <f>'Abstract review'!E225&amp;""</f>
        <v>2025</v>
      </c>
      <c r="D225" s="174" t="str">
        <f>'Abstract review'!F225</f>
        <v>The Aging Microenvironment as a Determinant of Immune Exclusion and Metastatic Fate in Pancreatic Cancer</v>
      </c>
      <c r="E225" s="174" t="str">
        <f>IF('Abstract review'!G225="","",'Abstract review'!G225)</f>
        <v>10.1101/2025.05.08.652966</v>
      </c>
      <c r="F225" s="174" t="str">
        <f>IF('Abstract review'!I225="I","Include → full text",IF('Abstract review'!I225="E","Exclude",IF('Abstract review'!I225="DUP","Duplicate — removed",'Abstract review'!I225)))</f>
        <v>Duplicate — removed</v>
      </c>
      <c r="G225" s="174" t="str">
        <f>IF('Abstract review'!I225="E",'Abstract review'!J225,"")</f>
        <v/>
      </c>
      <c r="H225" s="174"/>
      <c r="I225" s="174"/>
      <c r="J225" s="174"/>
      <c r="K225" s="174"/>
      <c r="L225" s="175" t="str">
        <f t="shared" si="13"/>
        <v/>
      </c>
      <c r="M225" s="175" t="str">
        <f t="shared" si="14"/>
        <v/>
      </c>
      <c r="N225" s="175" t="str">
        <f>IF(L225="Include",IFERROR(INDEX('Data extraction'!$AC$2:$AC$58,MATCH(H225+1,'Data extraction'!$AA$2:$AA$58,0)),"not found"),"")</f>
        <v/>
      </c>
      <c r="O225" s="175" t="str">
        <f>IF(N225="","",IFERROR(INDEX('Data extraction'!$L$2:$L$58,MATCH(N225,'Data extraction'!$AC$2:$AC$58,0)),""))</f>
        <v/>
      </c>
      <c r="P225" s="176" t="str">
        <f t="shared" si="15"/>
        <v>Duplicate removed</v>
      </c>
      <c r="Q225" s="175" t="str">
        <f t="shared" si="16"/>
        <v>Duplicate record</v>
      </c>
      <c r="R225" s="174"/>
    </row>
    <row r="226" spans="1:18" x14ac:dyDescent="0.3">
      <c r="A226" s="174">
        <f>'Abstract review'!C226</f>
        <v>222</v>
      </c>
      <c r="B226" s="174" t="str">
        <f>IFERROR(LEFT('Abstract review'!D226,FIND(";",'Abstract review'!D226)-1),'Abstract review'!D226)</f>
        <v>P. M. Gunasekaran</v>
      </c>
      <c r="C226" s="180" t="str">
        <f>'Abstract review'!E226&amp;""</f>
        <v>2025</v>
      </c>
      <c r="D226" s="174" t="str">
        <f>'Abstract review'!F226</f>
        <v>Hypoxia-induced metastatic heterogeneity in pancreatic cancer</v>
      </c>
      <c r="E226" s="174" t="str">
        <f>IF('Abstract review'!G226="","",'Abstract review'!G226)</f>
        <v>10.1101/2025.08.26.672389</v>
      </c>
      <c r="F226" s="174" t="str">
        <f>IF('Abstract review'!I226="I","Include → full text",IF('Abstract review'!I226="E","Exclude",IF('Abstract review'!I226="DUP","Duplicate — removed",'Abstract review'!I226)))</f>
        <v>Exclude</v>
      </c>
      <c r="G226" s="174" t="str">
        <f>IF('Abstract review'!I226="E",'Abstract review'!J226,"")</f>
        <v>Preclinical studies</v>
      </c>
      <c r="H226" s="174"/>
      <c r="I226" s="174"/>
      <c r="J226" s="174"/>
      <c r="K226" s="174"/>
      <c r="L226" s="175" t="str">
        <f t="shared" si="13"/>
        <v/>
      </c>
      <c r="M226" s="175" t="str">
        <f t="shared" si="14"/>
        <v/>
      </c>
      <c r="N226" s="175" t="str">
        <f>IF(L226="Include",IFERROR(INDEX('Data extraction'!$AC$2:$AC$58,MATCH(H226+1,'Data extraction'!$AA$2:$AA$58,0)),"not found"),"")</f>
        <v/>
      </c>
      <c r="O226" s="175" t="str">
        <f>IF(N226="","",IFERROR(INDEX('Data extraction'!$L$2:$L$58,MATCH(N226,'Data extraction'!$AC$2:$AC$58,0)),""))</f>
        <v/>
      </c>
      <c r="P226" s="176" t="str">
        <f t="shared" si="15"/>
        <v>Excluded at title/abstract</v>
      </c>
      <c r="Q226" s="175" t="str">
        <f t="shared" si="16"/>
        <v>Study design</v>
      </c>
      <c r="R226" s="174"/>
    </row>
    <row r="227" spans="1:18" x14ac:dyDescent="0.3">
      <c r="A227" s="174">
        <f>'Abstract review'!C227</f>
        <v>223</v>
      </c>
      <c r="B227" s="174" t="str">
        <f>IFERROR(LEFT('Abstract review'!D227,FIND(";",'Abstract review'!D227)-1),'Abstract review'!D227)</f>
        <v>Xiao Guan</v>
      </c>
      <c r="C227" s="180" t="str">
        <f>'Abstract review'!E227&amp;""</f>
        <v>2025</v>
      </c>
      <c r="D227" s="174" t="str">
        <f>'Abstract review'!F227</f>
        <v>Integrated multi-omics profiling to establish an IGFBP-based prognostic score for pancreatic ductal adenocarcinoma: unraveling prognostic biomarkers, immune microenvironment crosstalk, and therapeutic implications</v>
      </c>
      <c r="E227" s="174" t="str">
        <f>IF('Abstract review'!G227="","",'Abstract review'!G227)</f>
        <v>10.3389/fimmu.2025.1600527</v>
      </c>
      <c r="F227" s="174" t="str">
        <f>IF('Abstract review'!I227="I","Include → full text",IF('Abstract review'!I227="E","Exclude",IF('Abstract review'!I227="DUP","Duplicate — removed",'Abstract review'!I227)))</f>
        <v>Include → full text</v>
      </c>
      <c r="G227" s="174" t="str">
        <f>IF('Abstract review'!I227="E",'Abstract review'!J227,"")</f>
        <v/>
      </c>
      <c r="H227" s="174">
        <f>'Full-text screening-extraction'!A101</f>
        <v>100</v>
      </c>
      <c r="I227" s="174" t="str">
        <f>IF('Full-text screening-extraction'!AB101="","",'Full-text screening-extraction'!AB101)</f>
        <v>yes</v>
      </c>
      <c r="J227" s="174" t="str">
        <f>IF('Full-text screening-extraction'!AC101="","",'Full-text screening-extraction'!AC101)</f>
        <v>yes</v>
      </c>
      <c r="K227" s="174" t="str">
        <f>IF('Full-text screening-extraction'!AG101="","",'Full-text screening-extraction'!AG101)</f>
        <v/>
      </c>
      <c r="L227" s="175" t="str">
        <f t="shared" si="13"/>
        <v>Include</v>
      </c>
      <c r="M227" s="175" t="str">
        <f t="shared" si="14"/>
        <v/>
      </c>
      <c r="N227" s="175" t="str">
        <f>IF(L227="Include",IFERROR(INDEX('Data extraction'!$AC$2:$AC$58,MATCH(H227+1,'Data extraction'!$AA$2:$AA$58,0)),"not found"),"")</f>
        <v>EV-19</v>
      </c>
      <c r="O227" s="175" t="str">
        <f>IF(N227="","",IFERROR(INDEX('Data extraction'!$L$2:$L$58,MATCH(N227,'Data extraction'!$AC$2:$AC$58,0)),""))</f>
        <v>A</v>
      </c>
      <c r="P227" s="176" t="str">
        <f t="shared" si="15"/>
        <v>INCLUDED</v>
      </c>
      <c r="Q227" s="175" t="str">
        <f t="shared" si="16"/>
        <v>All PICOS rows + Independent prognostic value</v>
      </c>
      <c r="R227" s="174" t="str">
        <f>IF(P227&lt;&gt;"INCLUDED","",'Full-text screening-extraction'!M101&amp;" ("&amp;'Full-text screening-extraction'!K101&amp;"); outcome: "&amp;'Full-text screening-extraction'!P101&amp;"; multivariable: "&amp;LEFT('Full-text screening-extraction'!T101,120)&amp;" | adjusted for: "&amp;LEFT('Full-text screening-extraction'!U101,100))</f>
        <v>IGFBP family (IGFBP1–7), especially IGFBP3; multi-gene prognostic signature (8 genes from LASSO) (Transcriptomics (bulk RNA-seq), single-cell RNA-seq, spatial transcriptomics, mutation analysis, immune profiling); outcome: Overall survival (OS); multivariable: Multivariate Cox confirmed prognostic value of risk score (model-based); IGFBP3 showed strongest prognostic association  | adjusted for: Clinical variables + risk score included in multivariate models; exact covariates not fully detailed</v>
      </c>
    </row>
    <row r="228" spans="1:18" x14ac:dyDescent="0.3">
      <c r="A228" s="174">
        <f>'Abstract review'!C228</f>
        <v>224</v>
      </c>
      <c r="B228" s="174" t="str">
        <f>IFERROR(LEFT('Abstract review'!D228,FIND(";",'Abstract review'!D228)-1),'Abstract review'!D228)</f>
        <v>Patrick M. Grierson</v>
      </c>
      <c r="C228" s="180" t="str">
        <f>'Abstract review'!E228&amp;""</f>
        <v>2025</v>
      </c>
      <c r="D228" s="174" t="str">
        <f>'Abstract review'!F228</f>
        <v>Neoadjuvant BMS-813160, Nivolumab, Gemcitabine, and Nab-Paclitaxel for Patients with Pancreatic Cancer</v>
      </c>
      <c r="E228" s="174" t="str">
        <f>IF('Abstract review'!G228="","",'Abstract review'!G228)</f>
        <v>10.1158/1078-0432.ccr-24-1821</v>
      </c>
      <c r="F228" s="174" t="str">
        <f>IF('Abstract review'!I228="I","Include → full text",IF('Abstract review'!I228="E","Exclude",IF('Abstract review'!I228="DUP","Duplicate — removed",'Abstract review'!I228)))</f>
        <v>Exclude</v>
      </c>
      <c r="G228" s="174" t="str">
        <f>IF('Abstract review'!I228="E",'Abstract review'!J228,"")</f>
        <v>Preclinical studies</v>
      </c>
      <c r="H228" s="174"/>
      <c r="I228" s="174"/>
      <c r="J228" s="174"/>
      <c r="K228" s="174"/>
      <c r="L228" s="175" t="str">
        <f t="shared" si="13"/>
        <v/>
      </c>
      <c r="M228" s="175" t="str">
        <f t="shared" si="14"/>
        <v/>
      </c>
      <c r="N228" s="175" t="str">
        <f>IF(L228="Include",IFERROR(INDEX('Data extraction'!$AC$2:$AC$58,MATCH(H228+1,'Data extraction'!$AA$2:$AA$58,0)),"not found"),"")</f>
        <v/>
      </c>
      <c r="O228" s="175" t="str">
        <f>IF(N228="","",IFERROR(INDEX('Data extraction'!$L$2:$L$58,MATCH(N228,'Data extraction'!$AC$2:$AC$58,0)),""))</f>
        <v/>
      </c>
      <c r="P228" s="176" t="str">
        <f t="shared" si="15"/>
        <v>Excluded at title/abstract</v>
      </c>
      <c r="Q228" s="175" t="str">
        <f t="shared" si="16"/>
        <v>Study design</v>
      </c>
      <c r="R228" s="174"/>
    </row>
    <row r="229" spans="1:18" x14ac:dyDescent="0.3">
      <c r="A229" s="174">
        <f>'Abstract review'!C229</f>
        <v>225</v>
      </c>
      <c r="B229" s="174" t="str">
        <f>IFERROR(LEFT('Abstract review'!D229,FIND(";",'Abstract review'!D229)-1),'Abstract review'!D229)</f>
        <v>J. Gout</v>
      </c>
      <c r="C229" s="180" t="str">
        <f>'Abstract review'!E229&amp;""</f>
        <v>2025</v>
      </c>
      <c r="D229" s="174" t="str">
        <f>'Abstract review'!F229</f>
        <v>Pancreatic organoids as cancer avatars for true personalized medicine</v>
      </c>
      <c r="E229" s="174" t="str">
        <f>IF('Abstract review'!G229="","",'Abstract review'!G229)</f>
        <v>10.1016/j.addr.2025.115642</v>
      </c>
      <c r="F229" s="174" t="str">
        <f>IF('Abstract review'!I229="I","Include → full text",IF('Abstract review'!I229="E","Exclude",IF('Abstract review'!I229="DUP","Duplicate — removed",'Abstract review'!I229)))</f>
        <v>Exclude</v>
      </c>
      <c r="G229" s="174" t="str">
        <f>IF('Abstract review'!I229="E",'Abstract review'!J229,"")</f>
        <v>Review</v>
      </c>
      <c r="H229" s="174"/>
      <c r="I229" s="174"/>
      <c r="J229" s="174"/>
      <c r="K229" s="174"/>
      <c r="L229" s="175" t="str">
        <f t="shared" si="13"/>
        <v/>
      </c>
      <c r="M229" s="175" t="str">
        <f t="shared" si="14"/>
        <v/>
      </c>
      <c r="N229" s="175" t="str">
        <f>IF(L229="Include",IFERROR(INDEX('Data extraction'!$AC$2:$AC$58,MATCH(H229+1,'Data extraction'!$AA$2:$AA$58,0)),"not found"),"")</f>
        <v/>
      </c>
      <c r="O229" s="175" t="str">
        <f>IF(N229="","",IFERROR(INDEX('Data extraction'!$L$2:$L$58,MATCH(N229,'Data extraction'!$AC$2:$AC$58,0)),""))</f>
        <v/>
      </c>
      <c r="P229" s="176" t="str">
        <f t="shared" si="15"/>
        <v>Excluded at title/abstract</v>
      </c>
      <c r="Q229" s="175" t="str">
        <f t="shared" si="16"/>
        <v>Study design</v>
      </c>
      <c r="R229" s="174"/>
    </row>
    <row r="230" spans="1:18" x14ac:dyDescent="0.3">
      <c r="A230" s="174">
        <f>'Abstract review'!C230</f>
        <v>226</v>
      </c>
      <c r="B230" s="174" t="str">
        <f>IFERROR(LEFT('Abstract review'!D230,FIND(";",'Abstract review'!D230)-1),'Abstract review'!D230)</f>
        <v>Jonathan Gonzalez-Ruiz</v>
      </c>
      <c r="C230" s="180" t="str">
        <f>'Abstract review'!E230&amp;""</f>
        <v>2025</v>
      </c>
      <c r="D230" s="174" t="str">
        <f>'Abstract review'!F230</f>
        <v>Defensin-Rich Platelets Drive Pro-Tumorigenic Programs in Pancreatic Adenocarcinoma</v>
      </c>
      <c r="E230" s="174" t="str">
        <f>IF('Abstract review'!G230="","",'Abstract review'!G230)</f>
        <v>10.3390/ijms262210898</v>
      </c>
      <c r="F230" s="174" t="str">
        <f>IF('Abstract review'!I230="I","Include → full text",IF('Abstract review'!I230="E","Exclude",IF('Abstract review'!I230="DUP","Duplicate — removed",'Abstract review'!I230)))</f>
        <v>Include → full text</v>
      </c>
      <c r="G230" s="174" t="str">
        <f>IF('Abstract review'!I230="E",'Abstract review'!J230,"")</f>
        <v/>
      </c>
      <c r="H230" s="174">
        <f>'Full-text screening-extraction'!A102</f>
        <v>101</v>
      </c>
      <c r="I230" s="174" t="str">
        <f>IF('Full-text screening-extraction'!AB102="","",'Full-text screening-extraction'!AB102)</f>
        <v>no</v>
      </c>
      <c r="J230" s="174" t="str">
        <f>IF('Full-text screening-extraction'!AC102="","",'Full-text screening-extraction'!AC102)</f>
        <v>NA</v>
      </c>
      <c r="K230" s="174" t="str">
        <f>IF('Full-text screening-extraction'!AG102="","",'Full-text screening-extraction'!AG102)</f>
        <v/>
      </c>
      <c r="L230" s="175" t="str">
        <f t="shared" si="13"/>
        <v>Exclude</v>
      </c>
      <c r="M230" s="175" t="str">
        <f t="shared" si="14"/>
        <v>No adjusted multivariable model fitted</v>
      </c>
      <c r="N230" s="175" t="str">
        <f>IF(L230="Include",IFERROR(INDEX('Data extraction'!$AC$2:$AC$58,MATCH(H230+1,'Data extraction'!$AA$2:$AA$58,0)),"not found"),"")</f>
        <v/>
      </c>
      <c r="O230" s="175" t="str">
        <f>IF(N230="","",IFERROR(INDEX('Data extraction'!$L$2:$L$58,MATCH(N230,'Data extraction'!$AC$2:$AC$58,0)),""))</f>
        <v/>
      </c>
      <c r="P230" s="176" t="str">
        <f t="shared" si="15"/>
        <v>Excluded at full text</v>
      </c>
      <c r="Q230" s="175" t="str">
        <f t="shared" si="16"/>
        <v>Analysis &amp; synthesis eligibility</v>
      </c>
      <c r="R230" s="174" t="str">
        <f>IF(P230&lt;&gt;"INCLUDED","",'Full-text screening-extraction'!M102&amp;" ("&amp;'Full-text screening-extraction'!K102&amp;"); outcome: "&amp;'Full-text screening-extraction'!P102&amp;"; multivariable: "&amp;LEFT('Full-text screening-extraction'!T102,120)&amp;" | adjusted for: "&amp;LEFT('Full-text screening-extraction'!U102,100))</f>
        <v/>
      </c>
    </row>
    <row r="231" spans="1:18" x14ac:dyDescent="0.3">
      <c r="A231" s="174">
        <f>'Abstract review'!C231</f>
        <v>227</v>
      </c>
      <c r="B231" s="174" t="str">
        <f>IFERROR(LEFT('Abstract review'!D231,FIND(";",'Abstract review'!D231)-1),'Abstract review'!D231)</f>
        <v>X. Gong</v>
      </c>
      <c r="C231" s="180" t="str">
        <f>'Abstract review'!E231&amp;""</f>
        <v>2025</v>
      </c>
      <c r="D231" s="174" t="str">
        <f>'Abstract review'!F231</f>
        <v>The Emerging Triad in Cancer and Aging: Cellular Senescence, Microbiome, and Tumor Microenvironment</v>
      </c>
      <c r="E231" s="174" t="str">
        <f>IF('Abstract review'!G231="","",'Abstract review'!G231)</f>
        <v>10.14336/ad.2025.1495</v>
      </c>
      <c r="F231" s="174" t="str">
        <f>IF('Abstract review'!I231="I","Include → full text",IF('Abstract review'!I231="E","Exclude",IF('Abstract review'!I231="DUP","Duplicate — removed",'Abstract review'!I231)))</f>
        <v>Exclude</v>
      </c>
      <c r="G231" s="174" t="str">
        <f>IF('Abstract review'!I231="E",'Abstract review'!J231,"")</f>
        <v>Review</v>
      </c>
      <c r="H231" s="174"/>
      <c r="I231" s="174"/>
      <c r="J231" s="174"/>
      <c r="K231" s="174"/>
      <c r="L231" s="175" t="str">
        <f t="shared" si="13"/>
        <v/>
      </c>
      <c r="M231" s="175" t="str">
        <f t="shared" si="14"/>
        <v/>
      </c>
      <c r="N231" s="175" t="str">
        <f>IF(L231="Include",IFERROR(INDEX('Data extraction'!$AC$2:$AC$58,MATCH(H231+1,'Data extraction'!$AA$2:$AA$58,0)),"not found"),"")</f>
        <v/>
      </c>
      <c r="O231" s="175" t="str">
        <f>IF(N231="","",IFERROR(INDEX('Data extraction'!$L$2:$L$58,MATCH(N231,'Data extraction'!$AC$2:$AC$58,0)),""))</f>
        <v/>
      </c>
      <c r="P231" s="176" t="str">
        <f t="shared" si="15"/>
        <v>Excluded at title/abstract</v>
      </c>
      <c r="Q231" s="175" t="str">
        <f t="shared" si="16"/>
        <v>Study design</v>
      </c>
      <c r="R231" s="174"/>
    </row>
    <row r="232" spans="1:18" x14ac:dyDescent="0.3">
      <c r="A232" s="174">
        <f>'Abstract review'!C232</f>
        <v>228</v>
      </c>
      <c r="B232" s="174" t="str">
        <f>IFERROR(LEFT('Abstract review'!D232,FIND(";",'Abstract review'!D232)-1),'Abstract review'!D232)</f>
        <v>D. Gong</v>
      </c>
      <c r="C232" s="180" t="str">
        <f>'Abstract review'!E232&amp;""</f>
        <v>2025</v>
      </c>
      <c r="D232" s="174" t="str">
        <f>'Abstract review'!F232</f>
        <v>Integrated spatial morpho-transcriptomics predicts functional traits in pancreatic cancer</v>
      </c>
      <c r="E232" s="174" t="str">
        <f>IF('Abstract review'!G232="","",'Abstract review'!G232)</f>
        <v>10.1101/2025.03.12.642933</v>
      </c>
      <c r="F232" s="174" t="str">
        <f>IF('Abstract review'!I232="I","Include → full text",IF('Abstract review'!I232="E","Exclude",IF('Abstract review'!I232="DUP","Duplicate — removed",'Abstract review'!I232)))</f>
        <v>Exclude</v>
      </c>
      <c r="G232" s="174" t="str">
        <f>IF('Abstract review'!I232="E",'Abstract review'!J232,"")</f>
        <v>Preclinical studies</v>
      </c>
      <c r="H232" s="174"/>
      <c r="I232" s="174"/>
      <c r="J232" s="174"/>
      <c r="K232" s="174"/>
      <c r="L232" s="175" t="str">
        <f t="shared" si="13"/>
        <v/>
      </c>
      <c r="M232" s="175" t="str">
        <f t="shared" si="14"/>
        <v/>
      </c>
      <c r="N232" s="175" t="str">
        <f>IF(L232="Include",IFERROR(INDEX('Data extraction'!$AC$2:$AC$58,MATCH(H232+1,'Data extraction'!$AA$2:$AA$58,0)),"not found"),"")</f>
        <v/>
      </c>
      <c r="O232" s="175" t="str">
        <f>IF(N232="","",IFERROR(INDEX('Data extraction'!$L$2:$L$58,MATCH(N232,'Data extraction'!$AC$2:$AC$58,0)),""))</f>
        <v/>
      </c>
      <c r="P232" s="176" t="str">
        <f t="shared" si="15"/>
        <v>Excluded at title/abstract</v>
      </c>
      <c r="Q232" s="175" t="str">
        <f t="shared" si="16"/>
        <v>Study design</v>
      </c>
      <c r="R232" s="174"/>
    </row>
    <row r="233" spans="1:18" x14ac:dyDescent="0.3">
      <c r="A233" s="174">
        <f>'Abstract review'!C233</f>
        <v>229</v>
      </c>
      <c r="B233" s="174" t="str">
        <f>IFERROR(LEFT('Abstract review'!D233,FIND(";",'Abstract review'!D233)-1),'Abstract review'!D233)</f>
        <v>Ahmad Golestanifar</v>
      </c>
      <c r="C233" s="180" t="str">
        <f>'Abstract review'!E233&amp;""</f>
        <v>2025</v>
      </c>
      <c r="D233" s="174" t="str">
        <f>'Abstract review'!F233</f>
        <v>Combined bulk and single-cell transcriptomic analysis reveals cell-type-specific inflammatory crosstalk in pancreatic cancer</v>
      </c>
      <c r="E233" s="174" t="str">
        <f>IF('Abstract review'!G233="","",'Abstract review'!G233)</f>
        <v>10.1007/s10238-025-01815-8</v>
      </c>
      <c r="F233" s="174" t="str">
        <f>IF('Abstract review'!I233="I","Include → full text",IF('Abstract review'!I233="E","Exclude",IF('Abstract review'!I233="DUP","Duplicate — removed",'Abstract review'!I233)))</f>
        <v>Exclude</v>
      </c>
      <c r="G233" s="174" t="str">
        <f>IF('Abstract review'!I233="E",'Abstract review'!J233,"")</f>
        <v>No survival outcome</v>
      </c>
      <c r="H233" s="174"/>
      <c r="I233" s="174"/>
      <c r="J233" s="174"/>
      <c r="K233" s="174"/>
      <c r="L233" s="175" t="str">
        <f t="shared" si="13"/>
        <v/>
      </c>
      <c r="M233" s="175" t="str">
        <f t="shared" si="14"/>
        <v/>
      </c>
      <c r="N233" s="175" t="str">
        <f>IF(L233="Include",IFERROR(INDEX('Data extraction'!$AC$2:$AC$58,MATCH(H233+1,'Data extraction'!$AA$2:$AA$58,0)),"not found"),"")</f>
        <v/>
      </c>
      <c r="O233" s="175" t="str">
        <f>IF(N233="","",IFERROR(INDEX('Data extraction'!$L$2:$L$58,MATCH(N233,'Data extraction'!$AC$2:$AC$58,0)),""))</f>
        <v/>
      </c>
      <c r="P233" s="176" t="str">
        <f t="shared" si="15"/>
        <v>Excluded at title/abstract</v>
      </c>
      <c r="Q233" s="175" t="str">
        <f t="shared" si="16"/>
        <v>Outcomes</v>
      </c>
      <c r="R233" s="174"/>
    </row>
    <row r="234" spans="1:18" x14ac:dyDescent="0.3">
      <c r="A234" s="174">
        <f>'Abstract review'!C234</f>
        <v>230</v>
      </c>
      <c r="B234" s="174" t="str">
        <f>IFERROR(LEFT('Abstract review'!D234,FIND(";",'Abstract review'!D234)-1),'Abstract review'!D234)</f>
        <v>W. Ge</v>
      </c>
      <c r="C234" s="180" t="str">
        <f>'Abstract review'!E234&amp;""</f>
        <v>2025</v>
      </c>
      <c r="D234" s="174" t="str">
        <f>'Abstract review'!F234</f>
        <v>A novel defined cuproptosis-related signature score to predict prognosis and immunotherapy efficacy in pancreatic cancer</v>
      </c>
      <c r="E234" s="174" t="str">
        <f>IF('Abstract review'!G234="","",'Abstract review'!G234)</f>
        <v>10.3892/ol.2025.15337</v>
      </c>
      <c r="F234" s="174" t="str">
        <f>IF('Abstract review'!I234="I","Include → full text",IF('Abstract review'!I234="E","Exclude",IF('Abstract review'!I234="DUP","Duplicate — removed",'Abstract review'!I234)))</f>
        <v>Include → full text</v>
      </c>
      <c r="G234" s="174" t="str">
        <f>IF('Abstract review'!I234="E",'Abstract review'!J234,"")</f>
        <v/>
      </c>
      <c r="H234" s="174">
        <f>'Full-text screening-extraction'!A103</f>
        <v>102</v>
      </c>
      <c r="I234" s="174" t="str">
        <f>IF('Full-text screening-extraction'!AB103="","",'Full-text screening-extraction'!AB103)</f>
        <v>yes</v>
      </c>
      <c r="J234" s="174" t="str">
        <f>IF('Full-text screening-extraction'!AC103="","",'Full-text screening-extraction'!AC103)</f>
        <v>yes</v>
      </c>
      <c r="K234" s="174" t="str">
        <f>IF('Full-text screening-extraction'!AG103="","",'Full-text screening-extraction'!AG103)</f>
        <v/>
      </c>
      <c r="L234" s="175" t="str">
        <f t="shared" si="13"/>
        <v>Include</v>
      </c>
      <c r="M234" s="175" t="str">
        <f t="shared" si="14"/>
        <v/>
      </c>
      <c r="N234" s="175" t="str">
        <f>IF(L234="Include",IFERROR(INDEX('Data extraction'!$AC$2:$AC$58,MATCH(H234+1,'Data extraction'!$AA$2:$AA$58,0)),"not found"),"")</f>
        <v>EV-68</v>
      </c>
      <c r="O234" s="175" t="str">
        <f>IF(N234="","",IFERROR(INDEX('Data extraction'!$L$2:$L$58,MATCH(N234,'Data extraction'!$AC$2:$AC$58,0)),""))</f>
        <v>A-</v>
      </c>
      <c r="P234" s="176" t="str">
        <f t="shared" si="15"/>
        <v>INCLUDED</v>
      </c>
      <c r="Q234" s="175" t="str">
        <f t="shared" si="16"/>
        <v>All PICOS rows + Independent prognostic value</v>
      </c>
      <c r="R234" s="174" t="str">
        <f>IF(P234&lt;&gt;"INCLUDED","",'Full-text screening-extraction'!M103&amp;" ("&amp;'Full-text screening-extraction'!K103&amp;"); outcome: "&amp;'Full-text screening-extraction'!P103&amp;"; multivariable: "&amp;LEFT('Full-text screening-extraction'!T103,120)&amp;" | adjusted for: "&amp;LEFT('Full-text screening-extraction'!U103,100))</f>
        <v>Cuproptosis-related genes (CGs); signature genes: MIR3677, AC068620.2, UPK2, LDHAP7, FAM83A (Transcriptomics, proteomics, cfDNA, multi-omics integration); outcome: Overall survival (OS); multivariable: YES → multivariable Cox confirms risk score as independent prognostic factor | adjusted for: Adjusted for clinical covariates (age, sex, grade etc.)</v>
      </c>
    </row>
    <row r="235" spans="1:18" x14ac:dyDescent="0.3">
      <c r="A235" s="174">
        <f>'Abstract review'!C235</f>
        <v>231</v>
      </c>
      <c r="B235" s="174" t="str">
        <f>IFERROR(LEFT('Abstract review'!D235,FIND(";",'Abstract review'!D235)-1),'Abstract review'!D235)</f>
        <v>J. Ge</v>
      </c>
      <c r="C235" s="180" t="str">
        <f>'Abstract review'!E235&amp;""</f>
        <v>2025</v>
      </c>
      <c r="D235" s="174" t="str">
        <f>'Abstract review'!F235</f>
        <v>Multi-omics integration and machine learning uncover molecular basal-like subtype of pancreatic cancer and implicate A2ML1 in promoting tumor epithelial-mesenchymal transition</v>
      </c>
      <c r="E235" s="174" t="str">
        <f>IF('Abstract review'!G235="","",'Abstract review'!G235)</f>
        <v>10.1186/s12967-025-06711-z</v>
      </c>
      <c r="F235" s="174" t="str">
        <f>IF('Abstract review'!I235="I","Include → full text",IF('Abstract review'!I235="E","Exclude",IF('Abstract review'!I235="DUP","Duplicate — removed",'Abstract review'!I235)))</f>
        <v>Include → full text</v>
      </c>
      <c r="G235" s="174" t="str">
        <f>IF('Abstract review'!I235="E",'Abstract review'!J235,"")</f>
        <v/>
      </c>
      <c r="H235" s="174">
        <f>'Full-text screening-extraction'!A104</f>
        <v>103</v>
      </c>
      <c r="I235" s="174" t="str">
        <f>IF('Full-text screening-extraction'!AB104="","",'Full-text screening-extraction'!AB104)</f>
        <v>yes</v>
      </c>
      <c r="J235" s="174" t="str">
        <f>IF('Full-text screening-extraction'!AC104="","",'Full-text screening-extraction'!AC104)</f>
        <v>yes</v>
      </c>
      <c r="K235" s="174" t="str">
        <f>IF('Full-text screening-extraction'!AG104="","",'Full-text screening-extraction'!AG104)</f>
        <v/>
      </c>
      <c r="L235" s="175" t="str">
        <f t="shared" si="13"/>
        <v>Include</v>
      </c>
      <c r="M235" s="175" t="str">
        <f t="shared" si="14"/>
        <v/>
      </c>
      <c r="N235" s="175" t="str">
        <f>IF(L235="Include",IFERROR(INDEX('Data extraction'!$AC$2:$AC$58,MATCH(H235+1,'Data extraction'!$AA$2:$AA$58,0)),"not found"),"")</f>
        <v>EV-20</v>
      </c>
      <c r="O235" s="175" t="str">
        <f>IF(N235="","",IFERROR(INDEX('Data extraction'!$L$2:$L$58,MATCH(N235,'Data extraction'!$AC$2:$AC$58,0)),""))</f>
        <v>A</v>
      </c>
      <c r="P235" s="176" t="str">
        <f t="shared" si="15"/>
        <v>INCLUDED</v>
      </c>
      <c r="Q235" s="175" t="str">
        <f t="shared" si="16"/>
        <v>All PICOS rows + Independent prognostic value</v>
      </c>
      <c r="R235" s="174" t="str">
        <f>IF(P235&lt;&gt;"INCLUDED","",'Full-text screening-extraction'!M104&amp;" ("&amp;'Full-text screening-extraction'!K104&amp;"); outcome: "&amp;'Full-text screening-extraction'!P104&amp;"; multivariable: "&amp;LEFT('Full-text screening-extraction'!T104,120)&amp;" | adjusted for: "&amp;LEFT('Full-text screening-extraction'!U104,100))</f>
        <v>Molecular subtypes (CS1 vs CS2); prognostic genes (23 genes); key biomarker: A2ML1 (Multi-omics (mRNA, miRNA, lncRNA, DNA methylation, mutations) + single-cell + spatial transcriptomics); outcome: Overall survival (OS); multivariable: YES → multivariable Cox confirms risk score as independent prognostic factor | adjusted for: Adjusted for age, grade, therapy, TNM, etc.</v>
      </c>
    </row>
    <row r="236" spans="1:18" x14ac:dyDescent="0.3">
      <c r="A236" s="174">
        <f>'Abstract review'!C236</f>
        <v>232</v>
      </c>
      <c r="B236" s="174" t="str">
        <f>IFERROR(LEFT('Abstract review'!D236,FIND(";",'Abstract review'!D236)-1),'Abstract review'!D236)</f>
        <v>J. Ge</v>
      </c>
      <c r="C236" s="180" t="str">
        <f>'Abstract review'!E236&amp;""</f>
        <v>2025</v>
      </c>
      <c r="D236" s="174" t="str">
        <f>'Abstract review'!F236</f>
        <v>SPP1 + macrophages facilitate pancreatic cancer progression via ITGB6-mediated interactions: evidence from integrated multi-omics analysis and experimental validation</v>
      </c>
      <c r="E236" s="174" t="str">
        <f>IF('Abstract review'!G236="","",'Abstract review'!G236)</f>
        <v>10.1007/s12026-025-09666-x</v>
      </c>
      <c r="F236" s="174" t="str">
        <f>IF('Abstract review'!I236="I","Include → full text",IF('Abstract review'!I236="E","Exclude",IF('Abstract review'!I236="DUP","Duplicate — removed",'Abstract review'!I236)))</f>
        <v>Include → full text</v>
      </c>
      <c r="G236" s="174" t="str">
        <f>IF('Abstract review'!I236="E",'Abstract review'!J236,"")</f>
        <v/>
      </c>
      <c r="H236" s="174">
        <f>'Full-text screening-extraction'!A105</f>
        <v>104</v>
      </c>
      <c r="I236" s="174" t="str">
        <f>IF('Full-text screening-extraction'!AB105="","",'Full-text screening-extraction'!AB105)</f>
        <v>yes</v>
      </c>
      <c r="J236" s="174" t="str">
        <f>IF('Full-text screening-extraction'!AC105="","",'Full-text screening-extraction'!AC105)</f>
        <v>yes</v>
      </c>
      <c r="K236" s="174" t="str">
        <f>IF('Full-text screening-extraction'!AG105="","",'Full-text screening-extraction'!AG105)</f>
        <v/>
      </c>
      <c r="L236" s="175" t="str">
        <f t="shared" si="13"/>
        <v>Include</v>
      </c>
      <c r="M236" s="175" t="str">
        <f t="shared" si="14"/>
        <v/>
      </c>
      <c r="N236" s="175" t="str">
        <f>IF(L236="Include",IFERROR(INDEX('Data extraction'!$AC$2:$AC$58,MATCH(H236+1,'Data extraction'!$AA$2:$AA$58,0)),"not found"),"")</f>
        <v>EV-21</v>
      </c>
      <c r="O236" s="175" t="str">
        <f>IF(N236="","",IFERROR(INDEX('Data extraction'!$L$2:$L$58,MATCH(N236,'Data extraction'!$AC$2:$AC$58,0)),""))</f>
        <v>A</v>
      </c>
      <c r="P236" s="176" t="str">
        <f t="shared" si="15"/>
        <v>INCLUDED</v>
      </c>
      <c r="Q236" s="175" t="str">
        <f t="shared" si="16"/>
        <v>All PICOS rows + Independent prognostic value</v>
      </c>
      <c r="R236" s="174" t="str">
        <f>IF(P236&lt;&gt;"INCLUDED","",'Full-text screening-extraction'!M105&amp;" ("&amp;'Full-text screening-extraction'!K105&amp;"); outcome: "&amp;'Full-text screening-extraction'!P105&amp;"; multivariable: "&amp;LEFT('Full-text screening-extraction'!T105,120)&amp;" | adjusted for: "&amp;LEFT('Full-text screening-extraction'!U105,100))</f>
        <v>BM-related gene signature (including LAMA3, ITGA3, ITGB6); SPP1+ TAMs (Transcriptomics + single-cell transcriptomics + functional validation); outcome: Overall survival (prognostic signature); multivariable: Yes (signature constructed and validated across cohorts) | adjusted for: Not clearly reported</v>
      </c>
    </row>
    <row r="237" spans="1:18" x14ac:dyDescent="0.3">
      <c r="A237" s="174">
        <f>'Abstract review'!C237</f>
        <v>233</v>
      </c>
      <c r="B237" s="174" t="str">
        <f>IFERROR(LEFT('Abstract review'!D237,FIND(";",'Abstract review'!D237)-1),'Abstract review'!D237)</f>
        <v>H. Ge</v>
      </c>
      <c r="C237" s="180" t="str">
        <f>'Abstract review'!E237&amp;""</f>
        <v>2025</v>
      </c>
      <c r="D237" s="174" t="str">
        <f>'Abstract review'!F237</f>
        <v>Development of a hypoxia-responsive macrophage prognostic model using single-cell and bulk RNA sequencing in pancreatic cancer</v>
      </c>
      <c r="E237" s="174" t="str">
        <f>IF('Abstract review'!G237="","",'Abstract review'!G237)</f>
        <v>10.1371/journal.pone.0322618</v>
      </c>
      <c r="F237" s="174" t="str">
        <f>IF('Abstract review'!I237="I","Include → full text",IF('Abstract review'!I237="E","Exclude",IF('Abstract review'!I237="DUP","Duplicate — removed",'Abstract review'!I237)))</f>
        <v>Include → full text</v>
      </c>
      <c r="G237" s="174" t="str">
        <f>IF('Abstract review'!I237="E",'Abstract review'!J237,"")</f>
        <v/>
      </c>
      <c r="H237" s="174">
        <f>'Full-text screening-extraction'!A106</f>
        <v>105</v>
      </c>
      <c r="I237" s="174" t="str">
        <f>IF('Full-text screening-extraction'!AB106="","",'Full-text screening-extraction'!AB106)</f>
        <v>yes</v>
      </c>
      <c r="J237" s="174" t="str">
        <f>IF('Full-text screening-extraction'!AC106="","",'Full-text screening-extraction'!AC106)</f>
        <v>yes</v>
      </c>
      <c r="K237" s="174" t="str">
        <f>IF('Full-text screening-extraction'!AG106="","",'Full-text screening-extraction'!AG106)</f>
        <v/>
      </c>
      <c r="L237" s="175" t="str">
        <f t="shared" si="13"/>
        <v>Include</v>
      </c>
      <c r="M237" s="175" t="str">
        <f t="shared" si="14"/>
        <v/>
      </c>
      <c r="N237" s="175" t="str">
        <f>IF(L237="Include",IFERROR(INDEX('Data extraction'!$AC$2:$AC$58,MATCH(H237+1,'Data extraction'!$AA$2:$AA$58,0)),"not found"),"")</f>
        <v>EV-54</v>
      </c>
      <c r="O237" s="175" t="str">
        <f>IF(N237="","",IFERROR(INDEX('Data extraction'!$L$2:$L$58,MATCH(N237,'Data extraction'!$AC$2:$AC$58,0)),""))</f>
        <v>A</v>
      </c>
      <c r="P237" s="176" t="str">
        <f t="shared" si="15"/>
        <v>INCLUDED</v>
      </c>
      <c r="Q237" s="175" t="str">
        <f t="shared" si="16"/>
        <v>All PICOS rows + Independent prognostic value</v>
      </c>
      <c r="R237" s="174" t="str">
        <f>IF(P237&lt;&gt;"INCLUDED","",'Full-text screening-extraction'!M106&amp;" ("&amp;'Full-text screening-extraction'!K106&amp;"); outcome: "&amp;'Full-text screening-extraction'!P106&amp;"; multivariable: "&amp;LEFT('Full-text screening-extraction'!T106,120)&amp;" | adjusted for: "&amp;LEFT('Full-text screening-extraction'!U106,100))</f>
        <v>Hypoxia score; 13-gene signature (LYZ, PLAU, INSIG2, KRTCAP2 etc.) (scRNA-seq + bulk RNA-seq (hypoxia hallmark genes from MSigDB)); outcome: Overall survival (OS); PFS; multivariable: YES → hypoxia score independent prognostic factor | adjusted for: Adjusted for clinicopathologic variables (age, TNM, etc.)</v>
      </c>
    </row>
    <row r="238" spans="1:18" x14ac:dyDescent="0.3">
      <c r="A238" s="174">
        <f>'Abstract review'!C238</f>
        <v>234</v>
      </c>
      <c r="B238" s="174" t="str">
        <f>IFERROR(LEFT('Abstract review'!D238,FIND(";",'Abstract review'!D238)-1),'Abstract review'!D238)</f>
        <v>W. Gasper</v>
      </c>
      <c r="C238" s="180" t="str">
        <f>'Abstract review'!E238&amp;""</f>
        <v>2025</v>
      </c>
      <c r="D238" s="174" t="str">
        <f>'Abstract review'!F238</f>
        <v>Form Follows Function: A New Paradigm of Pancreatic Cancer Progression</v>
      </c>
      <c r="E238" s="174" t="str">
        <f>IF('Abstract review'!G238="","",'Abstract review'!G238)</f>
        <v>10.1101/2025.08.12.667175</v>
      </c>
      <c r="F238" s="174" t="str">
        <f>IF('Abstract review'!I238="I","Include → full text",IF('Abstract review'!I238="E","Exclude",IF('Abstract review'!I238="DUP","Duplicate — removed",'Abstract review'!I238)))</f>
        <v>Exclude</v>
      </c>
      <c r="G238" s="174" t="str">
        <f>IF('Abstract review'!I238="E",'Abstract review'!J238,"")</f>
        <v>Diagnostic value</v>
      </c>
      <c r="H238" s="174"/>
      <c r="I238" s="174"/>
      <c r="J238" s="174"/>
      <c r="K238" s="174"/>
      <c r="L238" s="175" t="str">
        <f t="shared" si="13"/>
        <v/>
      </c>
      <c r="M238" s="175" t="str">
        <f t="shared" si="14"/>
        <v/>
      </c>
      <c r="N238" s="175" t="str">
        <f>IF(L238="Include",IFERROR(INDEX('Data extraction'!$AC$2:$AC$58,MATCH(H238+1,'Data extraction'!$AA$2:$AA$58,0)),"not found"),"")</f>
        <v/>
      </c>
      <c r="O238" s="175" t="str">
        <f>IF(N238="","",IFERROR(INDEX('Data extraction'!$L$2:$L$58,MATCH(N238,'Data extraction'!$AC$2:$AC$58,0)),""))</f>
        <v/>
      </c>
      <c r="P238" s="176" t="str">
        <f t="shared" si="15"/>
        <v>Excluded at title/abstract</v>
      </c>
      <c r="Q238" s="175" t="str">
        <f t="shared" si="16"/>
        <v>Outcomes</v>
      </c>
      <c r="R238" s="174"/>
    </row>
    <row r="239" spans="1:18" x14ac:dyDescent="0.3">
      <c r="A239" s="174">
        <f>'Abstract review'!C239</f>
        <v>235</v>
      </c>
      <c r="B239" s="174" t="str">
        <f>IFERROR(LEFT('Abstract review'!D239,FIND(";",'Abstract review'!D239)-1),'Abstract review'!D239)</f>
        <v>Shan Gao</v>
      </c>
      <c r="C239" s="180" t="str">
        <f>'Abstract review'!E239&amp;""</f>
        <v>2025</v>
      </c>
      <c r="D239" s="174" t="str">
        <f>'Abstract review'!F239</f>
        <v>Development and Validation of a Prognostic Signature Based on Transcription Factors Associated with Endoplasmic Reticulum Stress in Pancreatic Adenocarcinoma</v>
      </c>
      <c r="E239" s="174" t="str">
        <f>IF('Abstract review'!G239="","",'Abstract review'!G239)</f>
        <v>10.2174/0109298673364512250611034932</v>
      </c>
      <c r="F239" s="174" t="str">
        <f>IF('Abstract review'!I239="I","Include → full text",IF('Abstract review'!I239="E","Exclude",IF('Abstract review'!I239="DUP","Duplicate — removed",'Abstract review'!I239)))</f>
        <v>Include → full text</v>
      </c>
      <c r="G239" s="174" t="str">
        <f>IF('Abstract review'!I239="E",'Abstract review'!J239,"")</f>
        <v/>
      </c>
      <c r="H239" s="174">
        <f>'Full-text screening-extraction'!A107</f>
        <v>106</v>
      </c>
      <c r="I239" s="174" t="str">
        <f>IF('Full-text screening-extraction'!AB107="","",'Full-text screening-extraction'!AB107)</f>
        <v>yes</v>
      </c>
      <c r="J239" s="174" t="str">
        <f>IF('Full-text screening-extraction'!AC107="","",'Full-text screening-extraction'!AC107)</f>
        <v>yes</v>
      </c>
      <c r="K239" s="174" t="str">
        <f>IF('Full-text screening-extraction'!AG107="","",'Full-text screening-extraction'!AG107)</f>
        <v/>
      </c>
      <c r="L239" s="175" t="str">
        <f t="shared" si="13"/>
        <v>Include</v>
      </c>
      <c r="M239" s="175" t="str">
        <f t="shared" si="14"/>
        <v/>
      </c>
      <c r="N239" s="175" t="str">
        <f>IF(L239="Include",IFERROR(INDEX('Data extraction'!$AC$2:$AC$58,MATCH(H239+1,'Data extraction'!$AA$2:$AA$58,0)),"not found"),"")</f>
        <v>EV-22</v>
      </c>
      <c r="O239" s="175" t="str">
        <f>IF(N239="","",IFERROR(INDEX('Data extraction'!$L$2:$L$58,MATCH(N239,'Data extraction'!$AC$2:$AC$58,0)),""))</f>
        <v>A</v>
      </c>
      <c r="P239" s="176" t="str">
        <f t="shared" si="15"/>
        <v>INCLUDED</v>
      </c>
      <c r="Q239" s="175" t="str">
        <f t="shared" si="16"/>
        <v>All PICOS rows + Independent prognostic value</v>
      </c>
      <c r="R239" s="174" t="str">
        <f>IF(P239&lt;&gt;"INCLUDED","",'Full-text screening-extraction'!M107&amp;" ("&amp;'Full-text screening-extraction'!K107&amp;"); outcome: "&amp;'Full-text screening-extraction'!P107&amp;"; multivariable: "&amp;LEFT('Full-text screening-extraction'!T107,120)&amp;" | adjusted for: "&amp;LEFT('Full-text screening-extraction'!U107,100))</f>
        <v>Four-TF ER stress-related signature (STAT1, IRF6, NRF1, RXRA); key gene IRF6 (Transcriptomics + functional validation); outcome: Overall survival; multivariable: Yes (multivariate Cox used for model construction) | adjusted for: Not clearly reported</v>
      </c>
    </row>
    <row r="240" spans="1:18" x14ac:dyDescent="0.3">
      <c r="A240" s="174">
        <f>'Abstract review'!C240</f>
        <v>236</v>
      </c>
      <c r="B240" s="174" t="str">
        <f>IFERROR(LEFT('Abstract review'!D240,FIND(";",'Abstract review'!D240)-1),'Abstract review'!D240)</f>
        <v>L. Galasso</v>
      </c>
      <c r="C240" s="180" t="str">
        <f>'Abstract review'!E240&amp;""</f>
        <v>2025</v>
      </c>
      <c r="D240" s="174" t="str">
        <f>'Abstract review'!F240</f>
        <v>Decoding Pancreatic Neuroendocrine Tumors: Molecular Profiles, Biomarkers, and Pathways to Personalized Therapy</v>
      </c>
      <c r="E240" s="174" t="str">
        <f>IF('Abstract review'!G240="","",'Abstract review'!G240)</f>
        <v>10.3390/ijms26167814</v>
      </c>
      <c r="F240" s="174" t="str">
        <f>IF('Abstract review'!I240="I","Include → full text",IF('Abstract review'!I240="E","Exclude",IF('Abstract review'!I240="DUP","Duplicate — removed",'Abstract review'!I240)))</f>
        <v>Exclude</v>
      </c>
      <c r="G240" s="174" t="str">
        <f>IF('Abstract review'!I240="E",'Abstract review'!J240,"")</f>
        <v>no pdac</v>
      </c>
      <c r="H240" s="174"/>
      <c r="I240" s="174"/>
      <c r="J240" s="174"/>
      <c r="K240" s="174"/>
      <c r="L240" s="175" t="str">
        <f t="shared" si="13"/>
        <v/>
      </c>
      <c r="M240" s="175" t="str">
        <f t="shared" si="14"/>
        <v/>
      </c>
      <c r="N240" s="175" t="str">
        <f>IF(L240="Include",IFERROR(INDEX('Data extraction'!$AC$2:$AC$58,MATCH(H240+1,'Data extraction'!$AA$2:$AA$58,0)),"not found"),"")</f>
        <v/>
      </c>
      <c r="O240" s="175" t="str">
        <f>IF(N240="","",IFERROR(INDEX('Data extraction'!$L$2:$L$58,MATCH(N240,'Data extraction'!$AC$2:$AC$58,0)),""))</f>
        <v/>
      </c>
      <c r="P240" s="176" t="str">
        <f t="shared" si="15"/>
        <v>Excluded at title/abstract</v>
      </c>
      <c r="Q240" s="175" t="str">
        <f t="shared" si="16"/>
        <v>Population</v>
      </c>
      <c r="R240" s="174"/>
    </row>
    <row r="241" spans="1:18" x14ac:dyDescent="0.3">
      <c r="A241" s="174">
        <f>'Abstract review'!C241</f>
        <v>237</v>
      </c>
      <c r="B241" s="174" t="str">
        <f>IFERROR(LEFT('Abstract review'!D241,FIND(";",'Abstract review'!D241)-1),'Abstract review'!D241)</f>
        <v>J. G</v>
      </c>
      <c r="C241" s="180" t="str">
        <f>'Abstract review'!E241&amp;""</f>
        <v>2025</v>
      </c>
      <c r="D241" s="174" t="str">
        <f>'Abstract review'!F241</f>
        <v>Identification of potential biomarkers for pancreatic ductal adenocarcinoma: a bioinformatics analysis</v>
      </c>
      <c r="E241" s="174" t="str">
        <f>IF('Abstract review'!G241="","",'Abstract review'!G241)</f>
        <v>10.1080/10255842.2024.2356648</v>
      </c>
      <c r="F241" s="174" t="str">
        <f>IF('Abstract review'!I241="I","Include → full text",IF('Abstract review'!I241="E","Exclude",IF('Abstract review'!I241="DUP","Duplicate — removed",'Abstract review'!I241)))</f>
        <v>Include → full text</v>
      </c>
      <c r="G241" s="174" t="str">
        <f>IF('Abstract review'!I241="E",'Abstract review'!J241,"")</f>
        <v/>
      </c>
      <c r="H241" s="174">
        <f>'Full-text screening-extraction'!A108</f>
        <v>107</v>
      </c>
      <c r="I241" s="174" t="str">
        <f>IF('Full-text screening-extraction'!AB108="","",'Full-text screening-extraction'!AB108)</f>
        <v>no</v>
      </c>
      <c r="J241" s="174" t="str">
        <f>IF('Full-text screening-extraction'!AC108="","",'Full-text screening-extraction'!AC108)</f>
        <v>NA</v>
      </c>
      <c r="K241" s="174" t="str">
        <f>IF('Full-text screening-extraction'!AG108="","",'Full-text screening-extraction'!AG108)</f>
        <v/>
      </c>
      <c r="L241" s="175" t="str">
        <f t="shared" si="13"/>
        <v>Exclude</v>
      </c>
      <c r="M241" s="175" t="str">
        <f t="shared" si="14"/>
        <v>No adjusted multivariable model fitted</v>
      </c>
      <c r="N241" s="175" t="str">
        <f>IF(L241="Include",IFERROR(INDEX('Data extraction'!$AC$2:$AC$58,MATCH(H241+1,'Data extraction'!$AA$2:$AA$58,0)),"not found"),"")</f>
        <v/>
      </c>
      <c r="O241" s="175" t="str">
        <f>IF(N241="","",IFERROR(INDEX('Data extraction'!$L$2:$L$58,MATCH(N241,'Data extraction'!$AC$2:$AC$58,0)),""))</f>
        <v/>
      </c>
      <c r="P241" s="176" t="str">
        <f t="shared" si="15"/>
        <v>Excluded at full text</v>
      </c>
      <c r="Q241" s="175" t="str">
        <f t="shared" si="16"/>
        <v>Analysis &amp; synthesis eligibility</v>
      </c>
      <c r="R241" s="174" t="str">
        <f>IF(P241&lt;&gt;"INCLUDED","",'Full-text screening-extraction'!M108&amp;" ("&amp;'Full-text screening-extraction'!K108&amp;"); outcome: "&amp;'Full-text screening-extraction'!P108&amp;"; multivariable: "&amp;LEFT('Full-text screening-extraction'!T108,120)&amp;" | adjusted for: "&amp;LEFT('Full-text screening-extraction'!U108,100))</f>
        <v/>
      </c>
    </row>
    <row r="242" spans="1:18" x14ac:dyDescent="0.3">
      <c r="A242" s="174">
        <f>'Abstract review'!C242</f>
        <v>238</v>
      </c>
      <c r="B242" s="174" t="str">
        <f>IFERROR(LEFT('Abstract review'!D242,FIND(";",'Abstract review'!D242)-1),'Abstract review'!D242)</f>
        <v>O. Freylikhman</v>
      </c>
      <c r="C242" s="180" t="str">
        <f>'Abstract review'!E242&amp;""</f>
        <v>2025</v>
      </c>
      <c r="D242" s="174" t="str">
        <f>'Abstract review'!F242</f>
        <v>RNA Signature as Potential Diagnostic Marker for Differentiation of Pancreatic Cysts: A Pilot Study</v>
      </c>
      <c r="E242" s="174" t="str">
        <f>IF('Abstract review'!G242="","",'Abstract review'!G242)</f>
        <v>10.3390/ijms26199680</v>
      </c>
      <c r="F242" s="174" t="str">
        <f>IF('Abstract review'!I242="I","Include → full text",IF('Abstract review'!I242="E","Exclude",IF('Abstract review'!I242="DUP","Duplicate — removed",'Abstract review'!I242)))</f>
        <v>Exclude</v>
      </c>
      <c r="G242" s="174" t="str">
        <f>IF('Abstract review'!I242="E",'Abstract review'!J242,"")</f>
        <v>Diagnostic value</v>
      </c>
      <c r="H242" s="174"/>
      <c r="I242" s="174"/>
      <c r="J242" s="174"/>
      <c r="K242" s="174"/>
      <c r="L242" s="175" t="str">
        <f t="shared" si="13"/>
        <v/>
      </c>
      <c r="M242" s="175" t="str">
        <f t="shared" si="14"/>
        <v/>
      </c>
      <c r="N242" s="175" t="str">
        <f>IF(L242="Include",IFERROR(INDEX('Data extraction'!$AC$2:$AC$58,MATCH(H242+1,'Data extraction'!$AA$2:$AA$58,0)),"not found"),"")</f>
        <v/>
      </c>
      <c r="O242" s="175" t="str">
        <f>IF(N242="","",IFERROR(INDEX('Data extraction'!$L$2:$L$58,MATCH(N242,'Data extraction'!$AC$2:$AC$58,0)),""))</f>
        <v/>
      </c>
      <c r="P242" s="176" t="str">
        <f t="shared" si="15"/>
        <v>Excluded at title/abstract</v>
      </c>
      <c r="Q242" s="175" t="str">
        <f t="shared" si="16"/>
        <v>Outcomes</v>
      </c>
      <c r="R242" s="174"/>
    </row>
    <row r="243" spans="1:18" x14ac:dyDescent="0.3">
      <c r="A243" s="174">
        <f>'Abstract review'!C243</f>
        <v>239</v>
      </c>
      <c r="B243" s="174" t="str">
        <f>IFERROR(LEFT('Abstract review'!D243,FIND(";",'Abstract review'!D243)-1),'Abstract review'!D243)</f>
        <v>Grazia Fenu</v>
      </c>
      <c r="C243" s="180" t="str">
        <f>'Abstract review'!E243&amp;""</f>
        <v>2025</v>
      </c>
      <c r="D243" s="174" t="str">
        <f>'Abstract review'!F243</f>
        <v>Functional Characterization of miR-216a-5p and miR-125a-5p on Pancreatic Cancer Stem Cells</v>
      </c>
      <c r="E243" s="174" t="str">
        <f>IF('Abstract review'!G243="","",'Abstract review'!G243)</f>
        <v>10.3390/ijms26072830</v>
      </c>
      <c r="F243" s="174" t="str">
        <f>IF('Abstract review'!I243="I","Include → full text",IF('Abstract review'!I243="E","Exclude",IF('Abstract review'!I243="DUP","Duplicate — removed",'Abstract review'!I243)))</f>
        <v>Exclude</v>
      </c>
      <c r="G243" s="174" t="str">
        <f>IF('Abstract review'!I243="E",'Abstract review'!J243,"")</f>
        <v>Preclinical studies</v>
      </c>
      <c r="H243" s="174"/>
      <c r="I243" s="174"/>
      <c r="J243" s="174"/>
      <c r="K243" s="174"/>
      <c r="L243" s="175" t="str">
        <f t="shared" si="13"/>
        <v/>
      </c>
      <c r="M243" s="175" t="str">
        <f t="shared" si="14"/>
        <v/>
      </c>
      <c r="N243" s="175" t="str">
        <f>IF(L243="Include",IFERROR(INDEX('Data extraction'!$AC$2:$AC$58,MATCH(H243+1,'Data extraction'!$AA$2:$AA$58,0)),"not found"),"")</f>
        <v/>
      </c>
      <c r="O243" s="175" t="str">
        <f>IF(N243="","",IFERROR(INDEX('Data extraction'!$L$2:$L$58,MATCH(N243,'Data extraction'!$AC$2:$AC$58,0)),""))</f>
        <v/>
      </c>
      <c r="P243" s="176" t="str">
        <f t="shared" si="15"/>
        <v>Excluded at title/abstract</v>
      </c>
      <c r="Q243" s="175" t="str">
        <f t="shared" si="16"/>
        <v>Study design</v>
      </c>
      <c r="R243" s="174"/>
    </row>
    <row r="244" spans="1:18" x14ac:dyDescent="0.3">
      <c r="A244" s="174">
        <f>'Abstract review'!C244</f>
        <v>240</v>
      </c>
      <c r="B244" s="174" t="str">
        <f>IFERROR(LEFT('Abstract review'!D244,FIND(";",'Abstract review'!D244)-1),'Abstract review'!D244)</f>
        <v>S. Feng</v>
      </c>
      <c r="C244" s="180" t="str">
        <f>'Abstract review'!E244&amp;""</f>
        <v>2025</v>
      </c>
      <c r="D244" s="174" t="str">
        <f>'Abstract review'!F244</f>
        <v>Cancer Cell-Derived Exosomal miR-519a/522-5p Promotes Pancreatic Cancer Progression by Enhancing Warburg Effect</v>
      </c>
      <c r="E244" s="174" t="str">
        <f>IF('Abstract review'!G244="","",'Abstract review'!G244)</f>
        <v>10.1245/s10434-025-17540-1</v>
      </c>
      <c r="F244" s="174" t="str">
        <f>IF('Abstract review'!I244="I","Include → full text",IF('Abstract review'!I244="E","Exclude",IF('Abstract review'!I244="DUP","Duplicate — removed",'Abstract review'!I244)))</f>
        <v>Exclude</v>
      </c>
      <c r="G244" s="174" t="str">
        <f>IF('Abstract review'!I244="E",'Abstract review'!J244,"")</f>
        <v>Liquid biopsy / circulating biomarker only</v>
      </c>
      <c r="H244" s="174"/>
      <c r="I244" s="174"/>
      <c r="J244" s="174"/>
      <c r="K244" s="174"/>
      <c r="L244" s="175" t="str">
        <f t="shared" si="13"/>
        <v/>
      </c>
      <c r="M244" s="175" t="str">
        <f t="shared" si="14"/>
        <v/>
      </c>
      <c r="N244" s="175" t="str">
        <f>IF(L244="Include",IFERROR(INDEX('Data extraction'!$AC$2:$AC$58,MATCH(H244+1,'Data extraction'!$AA$2:$AA$58,0)),"not found"),"")</f>
        <v/>
      </c>
      <c r="O244" s="175" t="str">
        <f>IF(N244="","",IFERROR(INDEX('Data extraction'!$L$2:$L$58,MATCH(N244,'Data extraction'!$AC$2:$AC$58,0)),""))</f>
        <v/>
      </c>
      <c r="P244" s="176" t="str">
        <f t="shared" si="15"/>
        <v>Excluded at title/abstract</v>
      </c>
      <c r="Q244" s="175" t="str">
        <f t="shared" si="16"/>
        <v>Biomarker modality &amp; sample type</v>
      </c>
      <c r="R244" s="174"/>
    </row>
    <row r="245" spans="1:18" x14ac:dyDescent="0.3">
      <c r="A245" s="174">
        <f>'Abstract review'!C245</f>
        <v>241</v>
      </c>
      <c r="B245" s="174" t="str">
        <f>IFERROR(LEFT('Abstract review'!D245,FIND(";",'Abstract review'!D245)-1),'Abstract review'!D245)</f>
        <v>H. Feng</v>
      </c>
      <c r="C245" s="180" t="str">
        <f>'Abstract review'!E245&amp;""</f>
        <v>2025</v>
      </c>
      <c r="D245" s="174" t="str">
        <f>'Abstract review'!F245</f>
        <v>Unveiling circulating targets in pancreatic cancer: Insights from proteogenomic evidence and clinical cohorts</v>
      </c>
      <c r="E245" s="174" t="str">
        <f>IF('Abstract review'!G245="","",'Abstract review'!G245)</f>
        <v>10.1016/j.isci.2024.111693</v>
      </c>
      <c r="F245" s="174" t="str">
        <f>IF('Abstract review'!I245="I","Include → full text",IF('Abstract review'!I245="E","Exclude",IF('Abstract review'!I245="DUP","Duplicate — removed",'Abstract review'!I245)))</f>
        <v>Exclude</v>
      </c>
      <c r="G245" s="174" t="str">
        <f>IF('Abstract review'!I245="E",'Abstract review'!J245,"")</f>
        <v>Liquid biopsy / circulating biomarker only</v>
      </c>
      <c r="H245" s="174"/>
      <c r="I245" s="174"/>
      <c r="J245" s="174"/>
      <c r="K245" s="174"/>
      <c r="L245" s="175" t="str">
        <f t="shared" si="13"/>
        <v/>
      </c>
      <c r="M245" s="175" t="str">
        <f t="shared" si="14"/>
        <v/>
      </c>
      <c r="N245" s="175" t="str">
        <f>IF(L245="Include",IFERROR(INDEX('Data extraction'!$AC$2:$AC$58,MATCH(H245+1,'Data extraction'!$AA$2:$AA$58,0)),"not found"),"")</f>
        <v/>
      </c>
      <c r="O245" s="175" t="str">
        <f>IF(N245="","",IFERROR(INDEX('Data extraction'!$L$2:$L$58,MATCH(N245,'Data extraction'!$AC$2:$AC$58,0)),""))</f>
        <v/>
      </c>
      <c r="P245" s="176" t="str">
        <f t="shared" si="15"/>
        <v>Excluded at title/abstract</v>
      </c>
      <c r="Q245" s="175" t="str">
        <f t="shared" si="16"/>
        <v>Biomarker modality &amp; sample type</v>
      </c>
      <c r="R245" s="174"/>
    </row>
    <row r="246" spans="1:18" x14ac:dyDescent="0.3">
      <c r="A246" s="174">
        <f>'Abstract review'!C246</f>
        <v>242</v>
      </c>
      <c r="B246" s="174" t="str">
        <f>IFERROR(LEFT('Abstract review'!D246,FIND(";",'Abstract review'!D246)-1),'Abstract review'!D246)</f>
        <v>J. Fang</v>
      </c>
      <c r="C246" s="180" t="str">
        <f>'Abstract review'!E246&amp;""</f>
        <v>2025</v>
      </c>
      <c r="D246" s="174" t="str">
        <f>'Abstract review'!F246</f>
        <v>Characterization of pancreatic cancer stem cells and construction of a stem cell-based prognostic signature</v>
      </c>
      <c r="E246" s="174" t="str">
        <f>IF('Abstract review'!G246="","",'Abstract review'!G246)</f>
        <v>10.1038/s41598-025-33029-z</v>
      </c>
      <c r="F246" s="174" t="str">
        <f>IF('Abstract review'!I246="I","Include → full text",IF('Abstract review'!I246="E","Exclude",IF('Abstract review'!I246="DUP","Duplicate — removed",'Abstract review'!I246)))</f>
        <v>Include → full text</v>
      </c>
      <c r="G246" s="174" t="str">
        <f>IF('Abstract review'!I246="E",'Abstract review'!J246,"")</f>
        <v/>
      </c>
      <c r="H246" s="174">
        <f>'Full-text screening-extraction'!A109</f>
        <v>108</v>
      </c>
      <c r="I246" s="174" t="str">
        <f>IF('Full-text screening-extraction'!AB109="","",'Full-text screening-extraction'!AB109)</f>
        <v>yes</v>
      </c>
      <c r="J246" s="174" t="str">
        <f>IF('Full-text screening-extraction'!AC109="","",'Full-text screening-extraction'!AC109)</f>
        <v>yes</v>
      </c>
      <c r="K246" s="174" t="str">
        <f>IF('Full-text screening-extraction'!AG109="","",'Full-text screening-extraction'!AG109)</f>
        <v/>
      </c>
      <c r="L246" s="175" t="str">
        <f t="shared" si="13"/>
        <v>Include</v>
      </c>
      <c r="M246" s="175" t="str">
        <f t="shared" si="14"/>
        <v/>
      </c>
      <c r="N246" s="175" t="str">
        <f>IF(L246="Include",IFERROR(INDEX('Data extraction'!$AC$2:$AC$58,MATCH(H246+1,'Data extraction'!$AA$2:$AA$58,0)),"not found"),"")</f>
        <v>EV-55</v>
      </c>
      <c r="O246" s="175" t="str">
        <f>IF(N246="","",IFERROR(INDEX('Data extraction'!$L$2:$L$58,MATCH(N246,'Data extraction'!$AC$2:$AC$58,0)),""))</f>
        <v>B</v>
      </c>
      <c r="P246" s="176" t="str">
        <f t="shared" si="15"/>
        <v>INCLUDED</v>
      </c>
      <c r="Q246" s="175" t="str">
        <f t="shared" si="16"/>
        <v>All PICOS rows + Independent prognostic value</v>
      </c>
      <c r="R246" s="174" t="str">
        <f>IF(P246&lt;&gt;"INCLUDED","",'Full-text screening-extraction'!M109&amp;" ("&amp;'Full-text screening-extraction'!K109&amp;"); outcome: "&amp;'Full-text screening-extraction'!P109&amp;"; multivariable: "&amp;LEFT('Full-text screening-extraction'!T109,120)&amp;" | adjusted for: "&amp;LEFT('Full-text screening-extraction'!U109,100))</f>
        <v>SHCBP1, CEP55, GMNN, CDCA5, FAM111B (CSCLPI genes) (scRNA-seq + bulk RNA-seq + machine learning); outcome: Overall survival (OS); multivariable: YES (independent prognostic index) | adjusted for: Adjusted (clinical covariates in Cox)</v>
      </c>
    </row>
    <row r="247" spans="1:18" x14ac:dyDescent="0.3">
      <c r="A247" s="174">
        <f>'Abstract review'!C247</f>
        <v>243</v>
      </c>
      <c r="B247" s="174" t="str">
        <f>IFERROR(LEFT('Abstract review'!D247,FIND(";",'Abstract review'!D247)-1),'Abstract review'!D247)</f>
        <v>J. Fang</v>
      </c>
      <c r="C247" s="180" t="str">
        <f>'Abstract review'!E247&amp;""</f>
        <v>2025</v>
      </c>
      <c r="D247" s="174" t="str">
        <f>'Abstract review'!F247</f>
        <v>Identification of pancreatic subtypes and prognostic markers on the basis of changes in immunologic signature gene sets activity</v>
      </c>
      <c r="E247" s="174" t="str">
        <f>IF('Abstract review'!G247="","",'Abstract review'!G247)</f>
        <v>10.1097/md.0000000000045385</v>
      </c>
      <c r="F247" s="174" t="str">
        <f>IF('Abstract review'!I247="I","Include → full text",IF('Abstract review'!I247="E","Exclude",IF('Abstract review'!I247="DUP","Duplicate — removed",'Abstract review'!I247)))</f>
        <v>Include → full text</v>
      </c>
      <c r="G247" s="174" t="str">
        <f>IF('Abstract review'!I247="E",'Abstract review'!J247,"")</f>
        <v/>
      </c>
      <c r="H247" s="174">
        <f>'Full-text screening-extraction'!A110</f>
        <v>109</v>
      </c>
      <c r="I247" s="174" t="str">
        <f>IF('Full-text screening-extraction'!AB110="","",'Full-text screening-extraction'!AB110)</f>
        <v>yes</v>
      </c>
      <c r="J247" s="174" t="str">
        <f>IF('Full-text screening-extraction'!AC110="","",'Full-text screening-extraction'!AC110)</f>
        <v>yes</v>
      </c>
      <c r="K247" s="174" t="str">
        <f>IF('Full-text screening-extraction'!AG110="","",'Full-text screening-extraction'!AG110)</f>
        <v/>
      </c>
      <c r="L247" s="175" t="str">
        <f t="shared" si="13"/>
        <v>Include</v>
      </c>
      <c r="M247" s="175" t="str">
        <f t="shared" si="14"/>
        <v/>
      </c>
      <c r="N247" s="175" t="str">
        <f>IF(L247="Include",IFERROR(INDEX('Data extraction'!$AC$2:$AC$58,MATCH(H247+1,'Data extraction'!$AA$2:$AA$58,0)),"not found"),"")</f>
        <v>EV-56</v>
      </c>
      <c r="O247" s="175" t="str">
        <f>IF(N247="","",IFERROR(INDEX('Data extraction'!$L$2:$L$58,MATCH(N247,'Data extraction'!$AC$2:$AC$58,0)),""))</f>
        <v>A</v>
      </c>
      <c r="P247" s="176" t="str">
        <f t="shared" si="15"/>
        <v>INCLUDED</v>
      </c>
      <c r="Q247" s="175" t="str">
        <f t="shared" si="16"/>
        <v>All PICOS rows + Independent prognostic value</v>
      </c>
      <c r="R247" s="174" t="str">
        <f>IF(P247&lt;&gt;"INCLUDED","",'Full-text screening-extraction'!M110&amp;" ("&amp;'Full-text screening-extraction'!K110&amp;"); outcome: "&amp;'Full-text screening-extraction'!P110&amp;"; multivariable: "&amp;LEFT('Full-text screening-extraction'!T110,120)&amp;" | adjusted for: "&amp;LEFT('Full-text screening-extraction'!U110,100))</f>
        <v>23 ISGS-based features in RS model (Bulk RNA-seq / immunogenomic signature analysis); outcome: Overall survival (OS); multivariable: YES (RS independent in multivariable Cox) | adjusted for: Stage_N and RS in nomogram</v>
      </c>
    </row>
    <row r="248" spans="1:18" x14ac:dyDescent="0.3">
      <c r="A248" s="174">
        <f>'Abstract review'!C248</f>
        <v>244</v>
      </c>
      <c r="B248" s="174" t="str">
        <f>IFERROR(LEFT('Abstract review'!D248,FIND(";",'Abstract review'!D248)-1),'Abstract review'!D248)</f>
        <v>Z. Fan</v>
      </c>
      <c r="C248" s="180" t="str">
        <f>'Abstract review'!E248&amp;""</f>
        <v>2025</v>
      </c>
      <c r="D248" s="174" t="str">
        <f>'Abstract review'!F248</f>
        <v>Pancreatic cancer subtyping - the keystone of precision treatment</v>
      </c>
      <c r="E248" s="174" t="str">
        <f>IF('Abstract review'!G248="","",'Abstract review'!G248)</f>
        <v>10.3389/fimmu.2025.1563725</v>
      </c>
      <c r="F248" s="174" t="str">
        <f>IF('Abstract review'!I248="I","Include → full text",IF('Abstract review'!I248="E","Exclude",IF('Abstract review'!I248="DUP","Duplicate — removed",'Abstract review'!I248)))</f>
        <v>Exclude</v>
      </c>
      <c r="G248" s="174" t="str">
        <f>IF('Abstract review'!I248="E",'Abstract review'!J248,"")</f>
        <v>Review</v>
      </c>
      <c r="H248" s="174"/>
      <c r="I248" s="174"/>
      <c r="J248" s="174"/>
      <c r="K248" s="174"/>
      <c r="L248" s="175" t="str">
        <f t="shared" si="13"/>
        <v/>
      </c>
      <c r="M248" s="175" t="str">
        <f t="shared" si="14"/>
        <v/>
      </c>
      <c r="N248" s="175" t="str">
        <f>IF(L248="Include",IFERROR(INDEX('Data extraction'!$AC$2:$AC$58,MATCH(H248+1,'Data extraction'!$AA$2:$AA$58,0)),"not found"),"")</f>
        <v/>
      </c>
      <c r="O248" s="175" t="str">
        <f>IF(N248="","",IFERROR(INDEX('Data extraction'!$L$2:$L$58,MATCH(N248,'Data extraction'!$AC$2:$AC$58,0)),""))</f>
        <v/>
      </c>
      <c r="P248" s="176" t="str">
        <f t="shared" si="15"/>
        <v>Excluded at title/abstract</v>
      </c>
      <c r="Q248" s="175" t="str">
        <f t="shared" si="16"/>
        <v>Study design</v>
      </c>
      <c r="R248" s="174"/>
    </row>
    <row r="249" spans="1:18" x14ac:dyDescent="0.3">
      <c r="A249" s="174">
        <f>'Abstract review'!C249</f>
        <v>245</v>
      </c>
      <c r="B249" s="174" t="str">
        <f>IFERROR(LEFT('Abstract review'!D249,FIND(";",'Abstract review'!D249)-1),'Abstract review'!D249)</f>
        <v>Zeinab A. El-Moaty</v>
      </c>
      <c r="C249" s="180" t="str">
        <f>'Abstract review'!E249&amp;""</f>
        <v>2025</v>
      </c>
      <c r="D249" s="174" t="str">
        <f>'Abstract review'!F249</f>
        <v>Unraveling the therapeutic landscape of miRNAs in pancreatic cancer</v>
      </c>
      <c r="E249" s="174" t="str">
        <f>IF('Abstract review'!G249="","",'Abstract review'!G249)</f>
        <v>10.1007/s00210-025-04301-w</v>
      </c>
      <c r="F249" s="174" t="str">
        <f>IF('Abstract review'!I249="I","Include → full text",IF('Abstract review'!I249="E","Exclude",IF('Abstract review'!I249="DUP","Duplicate — removed",'Abstract review'!I249)))</f>
        <v>Exclude</v>
      </c>
      <c r="G249" s="174" t="str">
        <f>IF('Abstract review'!I249="E",'Abstract review'!J249,"")</f>
        <v>Review</v>
      </c>
      <c r="H249" s="174"/>
      <c r="I249" s="174"/>
      <c r="J249" s="174"/>
      <c r="K249" s="174"/>
      <c r="L249" s="175" t="str">
        <f t="shared" si="13"/>
        <v/>
      </c>
      <c r="M249" s="175" t="str">
        <f t="shared" si="14"/>
        <v/>
      </c>
      <c r="N249" s="175" t="str">
        <f>IF(L249="Include",IFERROR(INDEX('Data extraction'!$AC$2:$AC$58,MATCH(H249+1,'Data extraction'!$AA$2:$AA$58,0)),"not found"),"")</f>
        <v/>
      </c>
      <c r="O249" s="175" t="str">
        <f>IF(N249="","",IFERROR(INDEX('Data extraction'!$L$2:$L$58,MATCH(N249,'Data extraction'!$AC$2:$AC$58,0)),""))</f>
        <v/>
      </c>
      <c r="P249" s="176" t="str">
        <f t="shared" si="15"/>
        <v>Excluded at title/abstract</v>
      </c>
      <c r="Q249" s="175" t="str">
        <f t="shared" si="16"/>
        <v>Study design</v>
      </c>
      <c r="R249" s="174"/>
    </row>
    <row r="250" spans="1:18" x14ac:dyDescent="0.3">
      <c r="A250" s="174">
        <f>'Abstract review'!C250</f>
        <v>246</v>
      </c>
      <c r="B250" s="174" t="str">
        <f>IFERROR(LEFT('Abstract review'!D250,FIND(";",'Abstract review'!D250)-1),'Abstract review'!D250)</f>
        <v>Thomas L. Ekstrom</v>
      </c>
      <c r="C250" s="180" t="str">
        <f>'Abstract review'!E250&amp;""</f>
        <v>2025</v>
      </c>
      <c r="D250" s="174" t="str">
        <f>'Abstract review'!F250</f>
        <v>Glucocorticoid receptor suppresses GATA6-mediated RNA polymerase II pause release to modulate classical subtype identity in pancreatic cancer</v>
      </c>
      <c r="E250" s="174" t="str">
        <f>IF('Abstract review'!G250="","",'Abstract review'!G250)</f>
        <v>10.1136/gutjnl-2024-334374</v>
      </c>
      <c r="F250" s="174" t="str">
        <f>IF('Abstract review'!I250="I","Include → full text",IF('Abstract review'!I250="E","Exclude",IF('Abstract review'!I250="DUP","Duplicate — removed",'Abstract review'!I250)))</f>
        <v>Exclude</v>
      </c>
      <c r="G250" s="174" t="str">
        <f>IF('Abstract review'!I250="E",'Abstract review'!J250,"")</f>
        <v>Preclinical studies</v>
      </c>
      <c r="H250" s="174"/>
      <c r="I250" s="174"/>
      <c r="J250" s="174"/>
      <c r="K250" s="174"/>
      <c r="L250" s="175" t="str">
        <f t="shared" si="13"/>
        <v/>
      </c>
      <c r="M250" s="175" t="str">
        <f t="shared" si="14"/>
        <v/>
      </c>
      <c r="N250" s="175" t="str">
        <f>IF(L250="Include",IFERROR(INDEX('Data extraction'!$AC$2:$AC$58,MATCH(H250+1,'Data extraction'!$AA$2:$AA$58,0)),"not found"),"")</f>
        <v/>
      </c>
      <c r="O250" s="175" t="str">
        <f>IF(N250="","",IFERROR(INDEX('Data extraction'!$L$2:$L$58,MATCH(N250,'Data extraction'!$AC$2:$AC$58,0)),""))</f>
        <v/>
      </c>
      <c r="P250" s="176" t="str">
        <f t="shared" si="15"/>
        <v>Excluded at title/abstract</v>
      </c>
      <c r="Q250" s="175" t="str">
        <f t="shared" si="16"/>
        <v>Study design</v>
      </c>
      <c r="R250" s="174"/>
    </row>
    <row r="251" spans="1:18" x14ac:dyDescent="0.3">
      <c r="A251" s="174">
        <f>'Abstract review'!C251</f>
        <v>247</v>
      </c>
      <c r="B251" s="174" t="str">
        <f>IFERROR(LEFT('Abstract review'!D251,FIND(";",'Abstract review'!D251)-1),'Abstract review'!D251)</f>
        <v>N. Dusetti</v>
      </c>
      <c r="C251" s="180" t="str">
        <f>'Abstract review'!E251&amp;""</f>
        <v>2025</v>
      </c>
      <c r="D251" s="174" t="str">
        <f>'Abstract review'!F251</f>
        <v>Medical management of pancreatic cancer: from personalization to broadening treatment strategies</v>
      </c>
      <c r="E251" s="174" t="str">
        <f>IF('Abstract review'!G251="","",'Abstract review'!G251)</f>
        <v>10.1016/j.ctrv.2025.102973</v>
      </c>
      <c r="F251" s="174" t="str">
        <f>IF('Abstract review'!I251="I","Include → full text",IF('Abstract review'!I251="E","Exclude",IF('Abstract review'!I251="DUP","Duplicate — removed",'Abstract review'!I251)))</f>
        <v>Exclude</v>
      </c>
      <c r="G251" s="174" t="str">
        <f>IF('Abstract review'!I251="E",'Abstract review'!J251,"")</f>
        <v>Review</v>
      </c>
      <c r="H251" s="174"/>
      <c r="I251" s="174"/>
      <c r="J251" s="174"/>
      <c r="K251" s="174"/>
      <c r="L251" s="175" t="str">
        <f t="shared" si="13"/>
        <v/>
      </c>
      <c r="M251" s="175" t="str">
        <f t="shared" si="14"/>
        <v/>
      </c>
      <c r="N251" s="175" t="str">
        <f>IF(L251="Include",IFERROR(INDEX('Data extraction'!$AC$2:$AC$58,MATCH(H251+1,'Data extraction'!$AA$2:$AA$58,0)),"not found"),"")</f>
        <v/>
      </c>
      <c r="O251" s="175" t="str">
        <f>IF(N251="","",IFERROR(INDEX('Data extraction'!$L$2:$L$58,MATCH(N251,'Data extraction'!$AC$2:$AC$58,0)),""))</f>
        <v/>
      </c>
      <c r="P251" s="176" t="str">
        <f t="shared" si="15"/>
        <v>Excluded at title/abstract</v>
      </c>
      <c r="Q251" s="175" t="str">
        <f t="shared" si="16"/>
        <v>Study design</v>
      </c>
      <c r="R251" s="174"/>
    </row>
    <row r="252" spans="1:18" x14ac:dyDescent="0.3">
      <c r="A252" s="174">
        <f>'Abstract review'!C252</f>
        <v>248</v>
      </c>
      <c r="B252" s="174" t="str">
        <f>IFERROR(LEFT('Abstract review'!D252,FIND(";",'Abstract review'!D252)-1),'Abstract review'!D252)</f>
        <v>H. Duo</v>
      </c>
      <c r="C252" s="180" t="str">
        <f>'Abstract review'!E252&amp;""</f>
        <v>2025</v>
      </c>
      <c r="D252" s="174" t="str">
        <f>'Abstract review'!F252</f>
        <v>Prognostic and immune microenvironment analysis of cuproptosis-related lncRNAs in human pancreatic cancer</v>
      </c>
      <c r="E252" s="174" t="str">
        <f>IF('Abstract review'!G252="","",'Abstract review'!G252)</f>
        <v>10.1016/j.compbiomed.2025.111004</v>
      </c>
      <c r="F252" s="174" t="str">
        <f>IF('Abstract review'!I252="I","Include → full text",IF('Abstract review'!I252="E","Exclude",IF('Abstract review'!I252="DUP","Duplicate — removed",'Abstract review'!I252)))</f>
        <v>Include → full text</v>
      </c>
      <c r="G252" s="174" t="str">
        <f>IF('Abstract review'!I252="E",'Abstract review'!J252,"")</f>
        <v/>
      </c>
      <c r="H252" s="174">
        <f>'Full-text screening-extraction'!A111</f>
        <v>110</v>
      </c>
      <c r="I252" s="174" t="str">
        <f>IF('Full-text screening-extraction'!AB111="","",'Full-text screening-extraction'!AB111)</f>
        <v>yes</v>
      </c>
      <c r="J252" s="174" t="str">
        <f>IF('Full-text screening-extraction'!AC111="","",'Full-text screening-extraction'!AC111)</f>
        <v>yes</v>
      </c>
      <c r="K252" s="174" t="str">
        <f>IF('Full-text screening-extraction'!AG111="","",'Full-text screening-extraction'!AG111)</f>
        <v/>
      </c>
      <c r="L252" s="175" t="str">
        <f t="shared" si="13"/>
        <v>Include</v>
      </c>
      <c r="M252" s="175" t="str">
        <f t="shared" si="14"/>
        <v/>
      </c>
      <c r="N252" s="175" t="str">
        <f>IF(L252="Include",IFERROR(INDEX('Data extraction'!$AC$2:$AC$58,MATCH(H252+1,'Data extraction'!$AA$2:$AA$58,0)),"not found"),"")</f>
        <v>EV-57</v>
      </c>
      <c r="O252" s="175" t="str">
        <f>IF(N252="","",IFERROR(INDEX('Data extraction'!$L$2:$L$58,MATCH(N252,'Data extraction'!$AC$2:$AC$58,0)),""))</f>
        <v>B+</v>
      </c>
      <c r="P252" s="176" t="str">
        <f t="shared" si="15"/>
        <v>INCLUDED</v>
      </c>
      <c r="Q252" s="175" t="str">
        <f t="shared" si="16"/>
        <v>All PICOS rows + Independent prognostic value</v>
      </c>
      <c r="R252" s="174" t="str">
        <f>IF(P252&lt;&gt;"INCLUDED","",'Full-text screening-extraction'!M111&amp;" ("&amp;'Full-text screening-extraction'!K111&amp;"); outcome: "&amp;'Full-text screening-extraction'!P111&amp;"; multivariable: "&amp;LEFT('Full-text screening-extraction'!T111,120)&amp;" | adjusted for: "&amp;LEFT('Full-text screening-extraction'!U111,100))</f>
        <v>Cuproptosis-related lncRNA prognostic model; key lncRNAs LINC00900 and AC078820.1 (Transcriptomics focused on cuproptosis-related lncRNAs); outcome: Overall survival; multivariable: Yes, multivariate Cox model used and authors state LINC00900 and AC078820.1 were identified as independent prognostic bi | adjusted for: Not clearly detailed in excerpt</v>
      </c>
    </row>
    <row r="253" spans="1:18" x14ac:dyDescent="0.3">
      <c r="A253" s="174">
        <f>'Abstract review'!C253</f>
        <v>249</v>
      </c>
      <c r="B253" s="174" t="str">
        <f>IFERROR(LEFT('Abstract review'!D253,FIND(";",'Abstract review'!D253)-1),'Abstract review'!D253)</f>
        <v>Xiyao Du</v>
      </c>
      <c r="C253" s="180" t="str">
        <f>'Abstract review'!E253&amp;""</f>
        <v>2025</v>
      </c>
      <c r="D253" s="174" t="str">
        <f>'Abstract review'!F253</f>
        <v>A long non-coding RNA SCAMP1 induces pancreatic ductal adenocarcinoma progression through miR-106a-5p/AGK signaling</v>
      </c>
      <c r="E253" s="174" t="str">
        <f>IF('Abstract review'!G253="","",'Abstract review'!G253)</f>
        <v>10.1007/s10238-025-01943-1</v>
      </c>
      <c r="F253" s="174" t="str">
        <f>IF('Abstract review'!I253="I","Include → full text",IF('Abstract review'!I253="E","Exclude",IF('Abstract review'!I253="DUP","Duplicate — removed",'Abstract review'!I253)))</f>
        <v>Include → full text</v>
      </c>
      <c r="G253" s="174" t="str">
        <f>IF('Abstract review'!I253="E",'Abstract review'!J253,"")</f>
        <v/>
      </c>
      <c r="H253" s="174">
        <f>'Full-text screening-extraction'!A112</f>
        <v>111</v>
      </c>
      <c r="I253" s="174" t="str">
        <f>IF('Full-text screening-extraction'!AB112="","",'Full-text screening-extraction'!AB112)</f>
        <v>no</v>
      </c>
      <c r="J253" s="174" t="str">
        <f>IF('Full-text screening-extraction'!AC112="","",'Full-text screening-extraction'!AC112)</f>
        <v>NA</v>
      </c>
      <c r="K253" s="174" t="str">
        <f>IF('Full-text screening-extraction'!AG112="","",'Full-text screening-extraction'!AG112)</f>
        <v/>
      </c>
      <c r="L253" s="175" t="str">
        <f t="shared" si="13"/>
        <v>Exclude</v>
      </c>
      <c r="M253" s="175" t="str">
        <f t="shared" si="14"/>
        <v>No adjusted multivariable model fitted</v>
      </c>
      <c r="N253" s="175" t="str">
        <f>IF(L253="Include",IFERROR(INDEX('Data extraction'!$AC$2:$AC$58,MATCH(H253+1,'Data extraction'!$AA$2:$AA$58,0)),"not found"),"")</f>
        <v/>
      </c>
      <c r="O253" s="175" t="str">
        <f>IF(N253="","",IFERROR(INDEX('Data extraction'!$L$2:$L$58,MATCH(N253,'Data extraction'!$AC$2:$AC$58,0)),""))</f>
        <v/>
      </c>
      <c r="P253" s="176" t="str">
        <f t="shared" si="15"/>
        <v>Excluded at full text</v>
      </c>
      <c r="Q253" s="175" t="str">
        <f t="shared" si="16"/>
        <v>Analysis &amp; synthesis eligibility</v>
      </c>
      <c r="R253" s="174" t="str">
        <f>IF(P253&lt;&gt;"INCLUDED","",'Full-text screening-extraction'!M112&amp;" ("&amp;'Full-text screening-extraction'!K112&amp;"); outcome: "&amp;'Full-text screening-extraction'!P112&amp;"; multivariable: "&amp;LEFT('Full-text screening-extraction'!T112,120)&amp;" | adjusted for: "&amp;LEFT('Full-text screening-extraction'!U112,100))</f>
        <v/>
      </c>
    </row>
    <row r="254" spans="1:18" x14ac:dyDescent="0.3">
      <c r="A254" s="174">
        <f>'Abstract review'!C254</f>
        <v>250</v>
      </c>
      <c r="B254" s="174" t="str">
        <f>IFERROR(LEFT('Abstract review'!D254,FIND(";",'Abstract review'!D254)-1),'Abstract review'!D254)</f>
        <v>H. Du</v>
      </c>
      <c r="C254" s="180" t="str">
        <f>'Abstract review'!E254&amp;""</f>
        <v>2025</v>
      </c>
      <c r="D254" s="174" t="str">
        <f>'Abstract review'!F254</f>
        <v>Integration of single-cell RNA and bulk RNA sequencing revealed malignant ductal cell heterogeneity and prognosis signatures in pancreatic cancer</v>
      </c>
      <c r="E254" s="174" t="str">
        <f>IF('Abstract review'!G254="","",'Abstract review'!G254)</f>
        <v>10.3389/fimmu.2025.1579184</v>
      </c>
      <c r="F254" s="174" t="str">
        <f>IF('Abstract review'!I254="I","Include → full text",IF('Abstract review'!I254="E","Exclude",IF('Abstract review'!I254="DUP","Duplicate — removed",'Abstract review'!I254)))</f>
        <v>Include → full text</v>
      </c>
      <c r="G254" s="174" t="str">
        <f>IF('Abstract review'!I254="E",'Abstract review'!J254,"")</f>
        <v/>
      </c>
      <c r="H254" s="174">
        <f>'Full-text screening-extraction'!A113</f>
        <v>112</v>
      </c>
      <c r="I254" s="174" t="str">
        <f>IF('Full-text screening-extraction'!AB113="","",'Full-text screening-extraction'!AB113)</f>
        <v>unclear</v>
      </c>
      <c r="J254" s="174" t="str">
        <f>IF('Full-text screening-extraction'!AC113="","",'Full-text screening-extraction'!AC113)</f>
        <v>unclear</v>
      </c>
      <c r="K254" s="174" t="str">
        <f>IF('Full-text screening-extraction'!AG113="","",'Full-text screening-extraction'!AG113)</f>
        <v/>
      </c>
      <c r="L254" s="175" t="str">
        <f t="shared" si="13"/>
        <v>Exclude</v>
      </c>
      <c r="M254" s="175" t="str">
        <f t="shared" si="14"/>
        <v>Unclear whether an adjusted model was fitted</v>
      </c>
      <c r="N254" s="175" t="str">
        <f>IF(L254="Include",IFERROR(INDEX('Data extraction'!$AC$2:$AC$58,MATCH(H254+1,'Data extraction'!$AA$2:$AA$58,0)),"not found"),"")</f>
        <v/>
      </c>
      <c r="O254" s="175" t="str">
        <f>IF(N254="","",IFERROR(INDEX('Data extraction'!$L$2:$L$58,MATCH(N254,'Data extraction'!$AC$2:$AC$58,0)),""))</f>
        <v/>
      </c>
      <c r="P254" s="176" t="str">
        <f t="shared" si="15"/>
        <v>Excluded at full text</v>
      </c>
      <c r="Q254" s="175" t="str">
        <f t="shared" si="16"/>
        <v>Analysis &amp; synthesis eligibility</v>
      </c>
      <c r="R254" s="174" t="str">
        <f>IF(P254&lt;&gt;"INCLUDED","",'Full-text screening-extraction'!M113&amp;" ("&amp;'Full-text screening-extraction'!K113&amp;"); outcome: "&amp;'Full-text screening-extraction'!P113&amp;"; multivariable: "&amp;LEFT('Full-text screening-extraction'!T113,120)&amp;" | adjusted for: "&amp;LEFT('Full-text screening-extraction'!U113,100))</f>
        <v/>
      </c>
    </row>
    <row r="255" spans="1:18" x14ac:dyDescent="0.3">
      <c r="A255" s="174">
        <f>'Abstract review'!C255</f>
        <v>251</v>
      </c>
      <c r="B255" s="174" t="str">
        <f>IFERROR(LEFT('Abstract review'!D255,FIND(";",'Abstract review'!D255)-1),'Abstract review'!D255)</f>
        <v>Z. Deng</v>
      </c>
      <c r="C255" s="180" t="str">
        <f>'Abstract review'!E255&amp;""</f>
        <v>2025</v>
      </c>
      <c r="D255" s="174" t="str">
        <f>'Abstract review'!F255</f>
        <v>A lipid metabolism related gene signature predicts postoperative recurrence in pancreatic cancer through multicenter cohort validation</v>
      </c>
      <c r="E255" s="174" t="str">
        <f>IF('Abstract review'!G255="","",'Abstract review'!G255)</f>
        <v>10.1038/s41598-025-96855-1</v>
      </c>
      <c r="F255" s="174" t="str">
        <f>IF('Abstract review'!I255="I","Include → full text",IF('Abstract review'!I255="E","Exclude",IF('Abstract review'!I255="DUP","Duplicate — removed",'Abstract review'!I255)))</f>
        <v>Include → full text</v>
      </c>
      <c r="G255" s="174" t="str">
        <f>IF('Abstract review'!I255="E",'Abstract review'!J255,"")</f>
        <v/>
      </c>
      <c r="H255" s="174">
        <f>'Full-text screening-extraction'!A114</f>
        <v>113</v>
      </c>
      <c r="I255" s="174" t="str">
        <f>IF('Full-text screening-extraction'!AB114="","",'Full-text screening-extraction'!AB114)</f>
        <v>yes</v>
      </c>
      <c r="J255" s="174" t="str">
        <f>IF('Full-text screening-extraction'!AC114="","",'Full-text screening-extraction'!AC114)</f>
        <v>yes</v>
      </c>
      <c r="K255" s="174" t="str">
        <f>IF('Full-text screening-extraction'!AG114="","",'Full-text screening-extraction'!AG114)</f>
        <v/>
      </c>
      <c r="L255" s="175" t="str">
        <f t="shared" si="13"/>
        <v>Include</v>
      </c>
      <c r="M255" s="175" t="str">
        <f t="shared" si="14"/>
        <v/>
      </c>
      <c r="N255" s="175" t="str">
        <f>IF(L255="Include",IFERROR(INDEX('Data extraction'!$AC$2:$AC$58,MATCH(H255+1,'Data extraction'!$AA$2:$AA$58,0)),"not found"),"")</f>
        <v>EV-58</v>
      </c>
      <c r="O255" s="175" t="str">
        <f>IF(N255="","",IFERROR(INDEX('Data extraction'!$L$2:$L$58,MATCH(N255,'Data extraction'!$AC$2:$AC$58,0)),""))</f>
        <v>A-</v>
      </c>
      <c r="P255" s="176" t="str">
        <f t="shared" si="15"/>
        <v>INCLUDED</v>
      </c>
      <c r="Q255" s="175" t="str">
        <f t="shared" si="16"/>
        <v>All PICOS rows + Independent prognostic value</v>
      </c>
      <c r="R255" s="174" t="str">
        <f>IF(P255&lt;&gt;"INCLUDED","",'Full-text screening-extraction'!M114&amp;" ("&amp;'Full-text screening-extraction'!K114&amp;"); outcome: "&amp;'Full-text screening-extraction'!P114&amp;"; multivariable: "&amp;LEFT('Full-text screening-extraction'!T114,120)&amp;" | adjusted for: "&amp;LEFT('Full-text screening-extraction'!U114,100))</f>
        <v>ST3GAL2, SLCO1B3, PTGES, PRKACA (Lipid metabolism-related transcriptomics; bulk RNA-seq with supplementary single-cell exploration); outcome: Progression-free interval (PFI)/postoperative recurrence; multivariable: Risk score remained independently associated with PFI in multivariate Cox analysis; clinical variables lost significance | adjusted for: Tumor location, T stage/tumor size, N stage/tumor invasion, M stage/tumor metastasis, and other clin</v>
      </c>
    </row>
    <row r="256" spans="1:18" x14ac:dyDescent="0.3">
      <c r="A256" s="174">
        <f>'Abstract review'!C256</f>
        <v>252</v>
      </c>
      <c r="B256" s="174" t="str">
        <f>IFERROR(LEFT('Abstract review'!D256,FIND(";",'Abstract review'!D256)-1),'Abstract review'!D256)</f>
        <v>Z. Deng</v>
      </c>
      <c r="C256" s="180" t="str">
        <f>'Abstract review'!E256&amp;""</f>
        <v>2025</v>
      </c>
      <c r="D256" s="174" t="str">
        <f>'Abstract review'!F256</f>
        <v>Integrated analysis of polytranscriptomics reveals TNFSF ligand genes in pancreatic cancer prognosis and immune regulation</v>
      </c>
      <c r="E256" s="174" t="str">
        <f>IF('Abstract review'!G256="","",'Abstract review'!G256)</f>
        <v>10.1186/s12865-025-00733-4</v>
      </c>
      <c r="F256" s="174" t="str">
        <f>IF('Abstract review'!I256="I","Include → full text",IF('Abstract review'!I256="E","Exclude",IF('Abstract review'!I256="DUP","Duplicate — removed",'Abstract review'!I256)))</f>
        <v>Include → full text</v>
      </c>
      <c r="G256" s="174" t="str">
        <f>IF('Abstract review'!I256="E",'Abstract review'!J256,"")</f>
        <v/>
      </c>
      <c r="H256" s="174">
        <f>'Full-text screening-extraction'!A115</f>
        <v>114</v>
      </c>
      <c r="I256" s="174" t="str">
        <f>IF('Full-text screening-extraction'!AB115="","",'Full-text screening-extraction'!AB115)</f>
        <v>no</v>
      </c>
      <c r="J256" s="174" t="str">
        <f>IF('Full-text screening-extraction'!AC115="","",'Full-text screening-extraction'!AC115)</f>
        <v>NA</v>
      </c>
      <c r="K256" s="174" t="str">
        <f>IF('Full-text screening-extraction'!AG115="","",'Full-text screening-extraction'!AG115)</f>
        <v/>
      </c>
      <c r="L256" s="175" t="str">
        <f t="shared" si="13"/>
        <v>Exclude</v>
      </c>
      <c r="M256" s="175" t="str">
        <f t="shared" si="14"/>
        <v>No adjusted multivariable model fitted</v>
      </c>
      <c r="N256" s="175" t="str">
        <f>IF(L256="Include",IFERROR(INDEX('Data extraction'!$AC$2:$AC$58,MATCH(H256+1,'Data extraction'!$AA$2:$AA$58,0)),"not found"),"")</f>
        <v/>
      </c>
      <c r="O256" s="175" t="str">
        <f>IF(N256="","",IFERROR(INDEX('Data extraction'!$L$2:$L$58,MATCH(N256,'Data extraction'!$AC$2:$AC$58,0)),""))</f>
        <v/>
      </c>
      <c r="P256" s="176" t="str">
        <f t="shared" si="15"/>
        <v>Excluded at full text</v>
      </c>
      <c r="Q256" s="175" t="str">
        <f t="shared" si="16"/>
        <v>Analysis &amp; synthesis eligibility</v>
      </c>
      <c r="R256" s="174" t="str">
        <f>IF(P256&lt;&gt;"INCLUDED","",'Full-text screening-extraction'!M115&amp;" ("&amp;'Full-text screening-extraction'!K115&amp;"); outcome: "&amp;'Full-text screening-extraction'!P115&amp;"; multivariable: "&amp;LEFT('Full-text screening-extraction'!T115,120)&amp;" | adjusted for: "&amp;LEFT('Full-text screening-extraction'!U115,100))</f>
        <v/>
      </c>
    </row>
    <row r="257" spans="1:18" x14ac:dyDescent="0.3">
      <c r="A257" s="174">
        <f>'Abstract review'!C257</f>
        <v>253</v>
      </c>
      <c r="B257" s="174" t="str">
        <f>IFERROR(LEFT('Abstract review'!D257,FIND(";",'Abstract review'!D257)-1),'Abstract review'!D257)</f>
        <v>L. A. Delgado-Coka</v>
      </c>
      <c r="C257" s="180" t="str">
        <f>'Abstract review'!E257&amp;""</f>
        <v>2025</v>
      </c>
      <c r="D257" s="174" t="str">
        <f>'Abstract review'!F257</f>
        <v>Advancing Precision Medicine in PDAC: An Ethical Scoping Review and Call to Action for IHC Implementation</v>
      </c>
      <c r="E257" s="174" t="str">
        <f>IF('Abstract review'!G257="","",'Abstract review'!G257)</f>
        <v>10.3390/cancers17121899</v>
      </c>
      <c r="F257" s="174" t="str">
        <f>IF('Abstract review'!I257="I","Include → full text",IF('Abstract review'!I257="E","Exclude",IF('Abstract review'!I257="DUP","Duplicate — removed",'Abstract review'!I257)))</f>
        <v>Exclude</v>
      </c>
      <c r="G257" s="174" t="str">
        <f>IF('Abstract review'!I257="E",'Abstract review'!J257,"")</f>
        <v>Review</v>
      </c>
      <c r="H257" s="174"/>
      <c r="I257" s="174"/>
      <c r="J257" s="174"/>
      <c r="K257" s="174"/>
      <c r="L257" s="175" t="str">
        <f t="shared" si="13"/>
        <v/>
      </c>
      <c r="M257" s="175" t="str">
        <f t="shared" si="14"/>
        <v/>
      </c>
      <c r="N257" s="175" t="str">
        <f>IF(L257="Include",IFERROR(INDEX('Data extraction'!$AC$2:$AC$58,MATCH(H257+1,'Data extraction'!$AA$2:$AA$58,0)),"not found"),"")</f>
        <v/>
      </c>
      <c r="O257" s="175" t="str">
        <f>IF(N257="","",IFERROR(INDEX('Data extraction'!$L$2:$L$58,MATCH(N257,'Data extraction'!$AC$2:$AC$58,0)),""))</f>
        <v/>
      </c>
      <c r="P257" s="176" t="str">
        <f t="shared" si="15"/>
        <v>Excluded at title/abstract</v>
      </c>
      <c r="Q257" s="175" t="str">
        <f t="shared" si="16"/>
        <v>Study design</v>
      </c>
      <c r="R257" s="174"/>
    </row>
    <row r="258" spans="1:18" x14ac:dyDescent="0.3">
      <c r="A258" s="174">
        <f>'Abstract review'!C258</f>
        <v>254</v>
      </c>
      <c r="B258" s="174" t="str">
        <f>IFERROR(LEFT('Abstract review'!D258,FIND(";",'Abstract review'!D258)-1),'Abstract review'!D258)</f>
        <v>I. V. da Silva</v>
      </c>
      <c r="C258" s="180" t="str">
        <f>'Abstract review'!E258&amp;""</f>
        <v>2025</v>
      </c>
      <c r="D258" s="174" t="str">
        <f>'Abstract review'!F258</f>
        <v>The Association of Aquaporins with MAPK Signaling Pathway Unveils Potential Prognostic Biomarkers for Pancreatic Cancer: A Transcriptomics Approach</v>
      </c>
      <c r="E258" s="174" t="str">
        <f>IF('Abstract review'!G258="","",'Abstract review'!G258)</f>
        <v>10.3390/biom15040488</v>
      </c>
      <c r="F258" s="174" t="str">
        <f>IF('Abstract review'!I258="I","Include → full text",IF('Abstract review'!I258="E","Exclude",IF('Abstract review'!I258="DUP","Duplicate — removed",'Abstract review'!I258)))</f>
        <v>Exclude</v>
      </c>
      <c r="G258" s="174" t="str">
        <f>IF('Abstract review'!I258="E",'Abstract review'!J258,"")</f>
        <v>No survival outcome</v>
      </c>
      <c r="H258" s="174"/>
      <c r="I258" s="174"/>
      <c r="J258" s="174"/>
      <c r="K258" s="174"/>
      <c r="L258" s="175" t="str">
        <f t="shared" si="13"/>
        <v/>
      </c>
      <c r="M258" s="175" t="str">
        <f t="shared" si="14"/>
        <v/>
      </c>
      <c r="N258" s="175" t="str">
        <f>IF(L258="Include",IFERROR(INDEX('Data extraction'!$AC$2:$AC$58,MATCH(H258+1,'Data extraction'!$AA$2:$AA$58,0)),"not found"),"")</f>
        <v/>
      </c>
      <c r="O258" s="175" t="str">
        <f>IF(N258="","",IFERROR(INDEX('Data extraction'!$L$2:$L$58,MATCH(N258,'Data extraction'!$AC$2:$AC$58,0)),""))</f>
        <v/>
      </c>
      <c r="P258" s="176" t="str">
        <f t="shared" si="15"/>
        <v>Excluded at title/abstract</v>
      </c>
      <c r="Q258" s="175" t="str">
        <f t="shared" si="16"/>
        <v>Outcomes</v>
      </c>
      <c r="R258" s="174"/>
    </row>
    <row r="259" spans="1:18" x14ac:dyDescent="0.3">
      <c r="A259" s="174">
        <f>'Abstract review'!C259</f>
        <v>255</v>
      </c>
      <c r="B259" s="174" t="str">
        <f>IFERROR(LEFT('Abstract review'!D259,FIND(";",'Abstract review'!D259)-1),'Abstract review'!D259)</f>
        <v>Z. Cui</v>
      </c>
      <c r="C259" s="180" t="str">
        <f>'Abstract review'!E259&amp;""</f>
        <v>2025</v>
      </c>
      <c r="D259" s="174" t="str">
        <f>'Abstract review'!F259</f>
        <v>OCIAD2 as a novel prognostic and therapeutic biomarker for pancreatic cancer: A study based on transcriptomic signature and bioinformatics analysis</v>
      </c>
      <c r="E259" s="174" t="str">
        <f>IF('Abstract review'!G259="","",'Abstract review'!G259)</f>
        <v>10.1371/journal.pcbi.1013566</v>
      </c>
      <c r="F259" s="174" t="str">
        <f>IF('Abstract review'!I259="I","Include → full text",IF('Abstract review'!I259="E","Exclude",IF('Abstract review'!I259="DUP","Duplicate — removed",'Abstract review'!I259)))</f>
        <v>Include → full text</v>
      </c>
      <c r="G259" s="174" t="str">
        <f>IF('Abstract review'!I259="E",'Abstract review'!J259,"")</f>
        <v/>
      </c>
      <c r="H259" s="174">
        <f>'Full-text screening-extraction'!A116</f>
        <v>115</v>
      </c>
      <c r="I259" s="174" t="str">
        <f>IF('Full-text screening-extraction'!AB116="","",'Full-text screening-extraction'!AB116)</f>
        <v>yes</v>
      </c>
      <c r="J259" s="174" t="str">
        <f>IF('Full-text screening-extraction'!AC116="","",'Full-text screening-extraction'!AC116)</f>
        <v>yes</v>
      </c>
      <c r="K259" s="174" t="str">
        <f>IF('Full-text screening-extraction'!AG116="","",'Full-text screening-extraction'!AG116)</f>
        <v/>
      </c>
      <c r="L259" s="175" t="str">
        <f t="shared" si="13"/>
        <v>Include</v>
      </c>
      <c r="M259" s="175" t="str">
        <f t="shared" si="14"/>
        <v/>
      </c>
      <c r="N259" s="175" t="str">
        <f>IF(L259="Include",IFERROR(INDEX('Data extraction'!$AC$2:$AC$58,MATCH(H259+1,'Data extraction'!$AA$2:$AA$58,0)),"not found"),"")</f>
        <v>EV-59</v>
      </c>
      <c r="O259" s="175" t="str">
        <f>IF(N259="","",IFERROR(INDEX('Data extraction'!$L$2:$L$58,MATCH(N259,'Data extraction'!$AC$2:$AC$58,0)),""))</f>
        <v>A</v>
      </c>
      <c r="P259" s="176" t="str">
        <f t="shared" si="15"/>
        <v>INCLUDED</v>
      </c>
      <c r="Q259" s="175" t="str">
        <f t="shared" si="16"/>
        <v>All PICOS rows + Independent prognostic value</v>
      </c>
      <c r="R259" s="174" t="str">
        <f>IF(P259&lt;&gt;"INCLUDED","",'Full-text screening-extraction'!M116&amp;" ("&amp;'Full-text screening-extraction'!K116&amp;"); outcome: "&amp;'Full-text screening-extraction'!P116&amp;"; multivariable: "&amp;LEFT('Full-text screening-extraction'!T116,120)&amp;" | adjusted for: "&amp;LEFT('Full-text screening-extraction'!U116,100))</f>
        <v>DCBLD2, OCIAD2, SAMD9 (Transcriptomics (bulk + single-cell), RNA-seq after gene knockdown, drug sensitivity omics); outcome: Overall survival (OS); multivariable: Yes – DCBLD2, OCIAD2, SAMD9 identified as independent prognostic biomarkers in multivariable Cox model (along with age a | adjusted for: Age, lymph node metastasis (LNM), and gene expression variables</v>
      </c>
    </row>
    <row r="260" spans="1:18" x14ac:dyDescent="0.3">
      <c r="A260" s="174">
        <f>'Abstract review'!C260</f>
        <v>256</v>
      </c>
      <c r="B260" s="174" t="str">
        <f>IFERROR(LEFT('Abstract review'!D260,FIND(";",'Abstract review'!D260)-1),'Abstract review'!D260)</f>
        <v>R. Cui</v>
      </c>
      <c r="C260" s="180" t="str">
        <f>'Abstract review'!E260&amp;""</f>
        <v>2025</v>
      </c>
      <c r="D260" s="174" t="str">
        <f>'Abstract review'!F260</f>
        <v>Prognostic and immunotherapeutic potential of disulfidptosis-associated signature in pancreatic cancer</v>
      </c>
      <c r="E260" s="174" t="str">
        <f>IF('Abstract review'!G260="","",'Abstract review'!G260)</f>
        <v>10.3389/fimmu.2025.1568976</v>
      </c>
      <c r="F260" s="174" t="str">
        <f>IF('Abstract review'!I260="I","Include → full text",IF('Abstract review'!I260="E","Exclude",IF('Abstract review'!I260="DUP","Duplicate — removed",'Abstract review'!I260)))</f>
        <v>Include → full text</v>
      </c>
      <c r="G260" s="174" t="str">
        <f>IF('Abstract review'!I260="E",'Abstract review'!J260,"")</f>
        <v/>
      </c>
      <c r="H260" s="174">
        <f>'Full-text screening-extraction'!A117</f>
        <v>116</v>
      </c>
      <c r="I260" s="174" t="str">
        <f>IF('Full-text screening-extraction'!AB117="","",'Full-text screening-extraction'!AB117)</f>
        <v>yes</v>
      </c>
      <c r="J260" s="174" t="str">
        <f>IF('Full-text screening-extraction'!AC117="","",'Full-text screening-extraction'!AC117)</f>
        <v>yes</v>
      </c>
      <c r="K260" s="174" t="str">
        <f>IF('Full-text screening-extraction'!AG117="","",'Full-text screening-extraction'!AG117)</f>
        <v/>
      </c>
      <c r="L260" s="175" t="str">
        <f t="shared" si="13"/>
        <v>Include</v>
      </c>
      <c r="M260" s="175" t="str">
        <f t="shared" si="14"/>
        <v/>
      </c>
      <c r="N260" s="175" t="str">
        <f>IF(L260="Include",IFERROR(INDEX('Data extraction'!$AC$2:$AC$58,MATCH(H260+1,'Data extraction'!$AA$2:$AA$58,0)),"not found"),"")</f>
        <v>EV-60</v>
      </c>
      <c r="O260" s="175" t="str">
        <f>IF(N260="","",IFERROR(INDEX('Data extraction'!$L$2:$L$58,MATCH(N260,'Data extraction'!$AC$2:$AC$58,0)),""))</f>
        <v>A</v>
      </c>
      <c r="P260" s="176" t="str">
        <f t="shared" si="15"/>
        <v>INCLUDED</v>
      </c>
      <c r="Q260" s="175" t="str">
        <f t="shared" si="16"/>
        <v>All PICOS rows + Independent prognostic value</v>
      </c>
      <c r="R260" s="174" t="str">
        <f>IF(P260&lt;&gt;"INCLUDED","",'Full-text screening-extraction'!M117&amp;" ("&amp;'Full-text screening-extraction'!K117&amp;"); outcome: "&amp;'Full-text screening-extraction'!P117&amp;"; multivariable: "&amp;LEFT('Full-text screening-extraction'!T117,120)&amp;" | adjusted for: "&amp;LEFT('Full-text screening-extraction'!U117,100))</f>
        <v>Disulfidptosis-related prognostic signature / DPS (8-gene signature: SLC3A2, HMGA1, S100A2, DUSP5, SPRR1B, MET, CREB5, MACROD2) (Bulk transcriptomics, single-cell transcriptomics, spatial transcriptomics, mutation data); outcome: Overall survival (OS); multivariable: Not clearly reported for individual genes; yes for DPS as multivariable prognostic factor in CPTAC and TCGA nomogram ana | adjusted for: Clinicopathological features including age, gender, stage / clinical variables depending on cohort</v>
      </c>
    </row>
    <row r="261" spans="1:18" x14ac:dyDescent="0.3">
      <c r="A261" s="174">
        <f>'Abstract review'!C261</f>
        <v>257</v>
      </c>
      <c r="B261" s="174" t="str">
        <f>IFERROR(LEFT('Abstract review'!D261,FIND(";",'Abstract review'!D261)-1),'Abstract review'!D261)</f>
        <v>J. Cros</v>
      </c>
      <c r="C261" s="180" t="str">
        <f>'Abstract review'!E261&amp;""</f>
        <v>2025</v>
      </c>
      <c r="D261" s="174" t="str">
        <f>'Abstract review'!F261</f>
        <v>Predictive value of metabolic state on PanNET response to mTOR inhibitors</v>
      </c>
      <c r="E261" s="174" t="str">
        <f>IF('Abstract review'!G261="","",'Abstract review'!G261)</f>
        <v>10.1530/erc-24-0331</v>
      </c>
      <c r="F261" s="174" t="str">
        <f>IF('Abstract review'!I261="I","Include → full text",IF('Abstract review'!I261="E","Exclude",IF('Abstract review'!I261="DUP","Duplicate — removed",'Abstract review'!I261)))</f>
        <v>Exclude</v>
      </c>
      <c r="G261" s="174" t="str">
        <f>IF('Abstract review'!I261="E",'Abstract review'!J261,"")</f>
        <v>no pdac</v>
      </c>
      <c r="H261" s="174"/>
      <c r="I261" s="174"/>
      <c r="J261" s="174"/>
      <c r="K261" s="174"/>
      <c r="L261" s="175" t="str">
        <f t="shared" ref="L261:L294" si="17">IF(H261="","",IF(K261&lt;&gt;"","Exclude",IF(J261="yes","Include","Exclude")))</f>
        <v/>
      </c>
      <c r="M261" s="175" t="str">
        <f t="shared" ref="M261:M294" si="18">IF(L261&lt;&gt;"Exclude","",IF(K261&lt;&gt;"",IF(ISNUMBER(SEARCH("biomarker modality",K261)),"Biomarker modality not transcriptomic/proteomic","Primary question not prognostic; adjustment unclear"),IF(J261="NA","No adjusted multivariable model fitted",IF(J261="no","Biomarker not independent after adjustment","Unclear whether an adjusted model was fitted"))))</f>
        <v/>
      </c>
      <c r="N261" s="175" t="str">
        <f>IF(L261="Include",IFERROR(INDEX('Data extraction'!$AC$2:$AC$58,MATCH(H261+1,'Data extraction'!$AA$2:$AA$58,0)),"not found"),"")</f>
        <v/>
      </c>
      <c r="O261" s="175" t="str">
        <f>IF(N261="","",IFERROR(INDEX('Data extraction'!$L$2:$L$58,MATCH(N261,'Data extraction'!$AC$2:$AC$58,0)),""))</f>
        <v/>
      </c>
      <c r="P261" s="176" t="str">
        <f t="shared" ref="P261:P294" si="19">IF(F261="Exclude","Excluded at title/abstract",IF(LEFT(F261,9)="Duplicate","Duplicate removed",IF(L261="Include","INCLUDED","Excluded at full text")))</f>
        <v>Excluded at title/abstract</v>
      </c>
      <c r="Q261" s="175" t="str">
        <f t="shared" ref="Q261:Q294" si="20">IF(P261="INCLUDED",$W$23,IFERROR(INDEX($W$5:$W$22,MATCH(IF(G261&lt;&gt;"",G261,M261),$V$5:$V$22,0)),IF(P261="Duplicate removed","Duplicate record","")))</f>
        <v>Population</v>
      </c>
      <c r="R261" s="174"/>
    </row>
    <row r="262" spans="1:18" x14ac:dyDescent="0.3">
      <c r="A262" s="174">
        <f>'Abstract review'!C262</f>
        <v>258</v>
      </c>
      <c r="B262" s="174" t="str">
        <f>IFERROR(LEFT('Abstract review'!D262,FIND(";",'Abstract review'!D262)-1),'Abstract review'!D262)</f>
        <v>B. R. Counts</v>
      </c>
      <c r="C262" s="180" t="str">
        <f>'Abstract review'!E262&amp;""</f>
        <v>2025</v>
      </c>
      <c r="D262" s="174" t="str">
        <f>'Abstract review'!F262</f>
        <v>Pancreatic Cancer Induces Population-Specific Switching of Myosin Isoforms and Discrete Activation of Cachexia Genes in Skeletal Muscle Myocytes</v>
      </c>
      <c r="E262" s="174" t="str">
        <f>IF('Abstract review'!G262="","",'Abstract review'!G262)</f>
        <v>10.1101/2025.09.01.673500</v>
      </c>
      <c r="F262" s="174" t="str">
        <f>IF('Abstract review'!I262="I","Include → full text",IF('Abstract review'!I262="E","Exclude",IF('Abstract review'!I262="DUP","Duplicate — removed",'Abstract review'!I262)))</f>
        <v>Exclude</v>
      </c>
      <c r="G262" s="174" t="str">
        <f>IF('Abstract review'!I262="E",'Abstract review'!J262,"")</f>
        <v>Preclinical studies</v>
      </c>
      <c r="H262" s="174"/>
      <c r="I262" s="174"/>
      <c r="J262" s="174"/>
      <c r="K262" s="174"/>
      <c r="L262" s="175" t="str">
        <f t="shared" si="17"/>
        <v/>
      </c>
      <c r="M262" s="175" t="str">
        <f t="shared" si="18"/>
        <v/>
      </c>
      <c r="N262" s="175" t="str">
        <f>IF(L262="Include",IFERROR(INDEX('Data extraction'!$AC$2:$AC$58,MATCH(H262+1,'Data extraction'!$AA$2:$AA$58,0)),"not found"),"")</f>
        <v/>
      </c>
      <c r="O262" s="175" t="str">
        <f>IF(N262="","",IFERROR(INDEX('Data extraction'!$L$2:$L$58,MATCH(N262,'Data extraction'!$AC$2:$AC$58,0)),""))</f>
        <v/>
      </c>
      <c r="P262" s="176" t="str">
        <f t="shared" si="19"/>
        <v>Excluded at title/abstract</v>
      </c>
      <c r="Q262" s="175" t="str">
        <f t="shared" si="20"/>
        <v>Study design</v>
      </c>
      <c r="R262" s="174"/>
    </row>
    <row r="263" spans="1:18" x14ac:dyDescent="0.3">
      <c r="A263" s="174">
        <f>'Abstract review'!C263</f>
        <v>259</v>
      </c>
      <c r="B263" s="174" t="str">
        <f>IFERROR(LEFT('Abstract review'!D263,FIND(";",'Abstract review'!D263)-1),'Abstract review'!D263)</f>
        <v>E. Corre</v>
      </c>
      <c r="C263" s="180" t="str">
        <f>'Abstract review'!E263&amp;""</f>
        <v>2025</v>
      </c>
      <c r="D263" s="174" t="str">
        <f>'Abstract review'!F263</f>
        <v>Bimodal silencing of the acinar cell-specific mRNA translation repressor PAIP2B defines a poor prognostic subgroup within the classical pancreatic tumor type</v>
      </c>
      <c r="E263" s="174" t="str">
        <f>IF('Abstract review'!G263="","",'Abstract review'!G263)</f>
        <v>10.1016/j.canlet.2025.217971</v>
      </c>
      <c r="F263" s="174" t="str">
        <f>IF('Abstract review'!I263="I","Include → full text",IF('Abstract review'!I263="E","Exclude",IF('Abstract review'!I263="DUP","Duplicate — removed",'Abstract review'!I263)))</f>
        <v>Exclude</v>
      </c>
      <c r="G263" s="174" t="str">
        <f>IF('Abstract review'!I263="E",'Abstract review'!J263,"")</f>
        <v>Preclinical studies</v>
      </c>
      <c r="H263" s="174"/>
      <c r="I263" s="174"/>
      <c r="J263" s="174"/>
      <c r="K263" s="174"/>
      <c r="L263" s="175" t="str">
        <f t="shared" si="17"/>
        <v/>
      </c>
      <c r="M263" s="175" t="str">
        <f t="shared" si="18"/>
        <v/>
      </c>
      <c r="N263" s="175" t="str">
        <f>IF(L263="Include",IFERROR(INDEX('Data extraction'!$AC$2:$AC$58,MATCH(H263+1,'Data extraction'!$AA$2:$AA$58,0)),"not found"),"")</f>
        <v/>
      </c>
      <c r="O263" s="175" t="str">
        <f>IF(N263="","",IFERROR(INDEX('Data extraction'!$L$2:$L$58,MATCH(N263,'Data extraction'!$AC$2:$AC$58,0)),""))</f>
        <v/>
      </c>
      <c r="P263" s="176" t="str">
        <f t="shared" si="19"/>
        <v>Excluded at title/abstract</v>
      </c>
      <c r="Q263" s="175" t="str">
        <f t="shared" si="20"/>
        <v>Study design</v>
      </c>
      <c r="R263" s="174"/>
    </row>
    <row r="264" spans="1:18" x14ac:dyDescent="0.3">
      <c r="A264" s="174">
        <f>'Abstract review'!C264</f>
        <v>260</v>
      </c>
      <c r="B264" s="174" t="str">
        <f>IFERROR(LEFT('Abstract review'!D264,FIND(";",'Abstract review'!D264)-1),'Abstract review'!D264)</f>
        <v>Claire Alexandra Chew</v>
      </c>
      <c r="C264" s="180" t="str">
        <f>'Abstract review'!E264&amp;""</f>
        <v>2025</v>
      </c>
      <c r="D264" s="174" t="str">
        <f>'Abstract review'!F264</f>
        <v>Functional Precision in Pancreatic Cancer: Redefining Biomarkers with Patient-Derived Organoids</v>
      </c>
      <c r="E264" s="174" t="str">
        <f>IF('Abstract review'!G264="","",'Abstract review'!G264)</f>
        <v>10.3390/ijms26189083</v>
      </c>
      <c r="F264" s="174" t="str">
        <f>IF('Abstract review'!I264="I","Include → full text",IF('Abstract review'!I264="E","Exclude",IF('Abstract review'!I264="DUP","Duplicate — removed",'Abstract review'!I264)))</f>
        <v>Exclude</v>
      </c>
      <c r="G264" s="174" t="str">
        <f>IF('Abstract review'!I264="E",'Abstract review'!J264,"")</f>
        <v>Review</v>
      </c>
      <c r="H264" s="174"/>
      <c r="I264" s="174"/>
      <c r="J264" s="174"/>
      <c r="K264" s="174"/>
      <c r="L264" s="175" t="str">
        <f t="shared" si="17"/>
        <v/>
      </c>
      <c r="M264" s="175" t="str">
        <f t="shared" si="18"/>
        <v/>
      </c>
      <c r="N264" s="175" t="str">
        <f>IF(L264="Include",IFERROR(INDEX('Data extraction'!$AC$2:$AC$58,MATCH(H264+1,'Data extraction'!$AA$2:$AA$58,0)),"not found"),"")</f>
        <v/>
      </c>
      <c r="O264" s="175" t="str">
        <f>IF(N264="","",IFERROR(INDEX('Data extraction'!$L$2:$L$58,MATCH(N264,'Data extraction'!$AC$2:$AC$58,0)),""))</f>
        <v/>
      </c>
      <c r="P264" s="176" t="str">
        <f t="shared" si="19"/>
        <v>Excluded at title/abstract</v>
      </c>
      <c r="Q264" s="175" t="str">
        <f t="shared" si="20"/>
        <v>Study design</v>
      </c>
      <c r="R264" s="174"/>
    </row>
    <row r="265" spans="1:18" x14ac:dyDescent="0.3">
      <c r="A265" s="174">
        <f>'Abstract review'!C265</f>
        <v>261</v>
      </c>
      <c r="B265" s="174" t="str">
        <f>IFERROR(LEFT('Abstract review'!D265,FIND(";",'Abstract review'!D265)-1),'Abstract review'!D265)</f>
        <v>Yuhang Chen</v>
      </c>
      <c r="C265" s="180" t="str">
        <f>'Abstract review'!E265&amp;""</f>
        <v>2025</v>
      </c>
      <c r="D265" s="174" t="str">
        <f>'Abstract review'!F265</f>
        <v>Lactate-associated gene MCU promotes the proliferation, migration, and invasion of pancreatic ductal adenocarcinoma</v>
      </c>
      <c r="E265" s="174" t="str">
        <f>IF('Abstract review'!G265="","",'Abstract review'!G265)</f>
        <v>10.1186/s12885-025-14319-1</v>
      </c>
      <c r="F265" s="174" t="str">
        <f>IF('Abstract review'!I265="I","Include → full text",IF('Abstract review'!I265="E","Exclude",IF('Abstract review'!I265="DUP","Duplicate — removed",'Abstract review'!I265)))</f>
        <v>Include → full text</v>
      </c>
      <c r="G265" s="174" t="str">
        <f>IF('Abstract review'!I265="E",'Abstract review'!J265,"")</f>
        <v/>
      </c>
      <c r="H265" s="174">
        <f>'Full-text screening-extraction'!A118</f>
        <v>117</v>
      </c>
      <c r="I265" s="174" t="str">
        <f>IF('Full-text screening-extraction'!AB118="","",'Full-text screening-extraction'!AB118)</f>
        <v>no</v>
      </c>
      <c r="J265" s="174" t="str">
        <f>IF('Full-text screening-extraction'!AC118="","",'Full-text screening-extraction'!AC118)</f>
        <v>NA</v>
      </c>
      <c r="K265" s="174" t="str">
        <f>IF('Full-text screening-extraction'!AG118="","",'Full-text screening-extraction'!AG118)</f>
        <v/>
      </c>
      <c r="L265" s="175" t="str">
        <f t="shared" si="17"/>
        <v>Exclude</v>
      </c>
      <c r="M265" s="175" t="str">
        <f t="shared" si="18"/>
        <v>No adjusted multivariable model fitted</v>
      </c>
      <c r="N265" s="175" t="str">
        <f>IF(L265="Include",IFERROR(INDEX('Data extraction'!$AC$2:$AC$58,MATCH(H265+1,'Data extraction'!$AA$2:$AA$58,0)),"not found"),"")</f>
        <v/>
      </c>
      <c r="O265" s="175" t="str">
        <f>IF(N265="","",IFERROR(INDEX('Data extraction'!$L$2:$L$58,MATCH(N265,'Data extraction'!$AC$2:$AC$58,0)),""))</f>
        <v/>
      </c>
      <c r="P265" s="176" t="str">
        <f t="shared" si="19"/>
        <v>Excluded at full text</v>
      </c>
      <c r="Q265" s="175" t="str">
        <f t="shared" si="20"/>
        <v>Analysis &amp; synthesis eligibility</v>
      </c>
      <c r="R265" s="174" t="str">
        <f>IF(P265&lt;&gt;"INCLUDED","",'Full-text screening-extraction'!M118&amp;" ("&amp;'Full-text screening-extraction'!K118&amp;"); outcome: "&amp;'Full-text screening-extraction'!P118&amp;"; multivariable: "&amp;LEFT('Full-text screening-extraction'!T118,120)&amp;" | adjusted for: "&amp;LEFT('Full-text screening-extraction'!U118,100))</f>
        <v/>
      </c>
    </row>
    <row r="266" spans="1:18" x14ac:dyDescent="0.3">
      <c r="A266" s="174">
        <f>'Abstract review'!C266</f>
        <v>262</v>
      </c>
      <c r="B266" s="174" t="str">
        <f>IFERROR(LEFT('Abstract review'!D266,FIND(";",'Abstract review'!D266)-1),'Abstract review'!D266)</f>
        <v>Xinyuan Chen</v>
      </c>
      <c r="C266" s="180" t="str">
        <f>'Abstract review'!E266&amp;""</f>
        <v>2025</v>
      </c>
      <c r="D266" s="174" t="str">
        <f>'Abstract review'!F266</f>
        <v>Attenuated immune surveillance during squamous cell transformation of pancreatic adenosquamous cancer defines new therapeutic opportunity for cancer interception</v>
      </c>
      <c r="E266" s="174" t="str">
        <f>IF('Abstract review'!G266="","",'Abstract review'!G266)</f>
        <v>10.1136/jitc-2025-012066</v>
      </c>
      <c r="F266" s="174" t="str">
        <f>IF('Abstract review'!I266="I","Include → full text",IF('Abstract review'!I266="E","Exclude",IF('Abstract review'!I266="DUP","Duplicate — removed",'Abstract review'!I266)))</f>
        <v>Exclude</v>
      </c>
      <c r="G266" s="174" t="str">
        <f>IF('Abstract review'!I266="E",'Abstract review'!J266,"")</f>
        <v>no pdac</v>
      </c>
      <c r="H266" s="174"/>
      <c r="I266" s="174"/>
      <c r="J266" s="174"/>
      <c r="K266" s="174"/>
      <c r="L266" s="175" t="str">
        <f t="shared" si="17"/>
        <v/>
      </c>
      <c r="M266" s="175" t="str">
        <f t="shared" si="18"/>
        <v/>
      </c>
      <c r="N266" s="175" t="str">
        <f>IF(L266="Include",IFERROR(INDEX('Data extraction'!$AC$2:$AC$58,MATCH(H266+1,'Data extraction'!$AA$2:$AA$58,0)),"not found"),"")</f>
        <v/>
      </c>
      <c r="O266" s="175" t="str">
        <f>IF(N266="","",IFERROR(INDEX('Data extraction'!$L$2:$L$58,MATCH(N266,'Data extraction'!$AC$2:$AC$58,0)),""))</f>
        <v/>
      </c>
      <c r="P266" s="176" t="str">
        <f t="shared" si="19"/>
        <v>Excluded at title/abstract</v>
      </c>
      <c r="Q266" s="175" t="str">
        <f t="shared" si="20"/>
        <v>Population</v>
      </c>
      <c r="R266" s="174"/>
    </row>
    <row r="267" spans="1:18" x14ac:dyDescent="0.3">
      <c r="A267" s="174">
        <f>'Abstract review'!C267</f>
        <v>263</v>
      </c>
      <c r="B267" s="174" t="str">
        <f>IFERROR(LEFT('Abstract review'!D267,FIND(";",'Abstract review'!D267)-1),'Abstract review'!D267)</f>
        <v>Q. Chen</v>
      </c>
      <c r="C267" s="180" t="str">
        <f>'Abstract review'!E267&amp;""</f>
        <v>2025</v>
      </c>
      <c r="D267" s="174" t="str">
        <f>'Abstract review'!F267</f>
        <v>PLAAT2 facilitates the development of pancreatic cancer and serves as a predictor of resistance to chemotherapy</v>
      </c>
      <c r="E267" s="174" t="str">
        <f>IF('Abstract review'!G267="","",'Abstract review'!G267)</f>
        <v>10.1186/s12885-025-15481-2</v>
      </c>
      <c r="F267" s="174" t="str">
        <f>IF('Abstract review'!I267="I","Include → full text",IF('Abstract review'!I267="E","Exclude",IF('Abstract review'!I267="DUP","Duplicate — removed",'Abstract review'!I267)))</f>
        <v>Include → full text</v>
      </c>
      <c r="G267" s="174" t="str">
        <f>IF('Abstract review'!I267="E",'Abstract review'!J267,"")</f>
        <v/>
      </c>
      <c r="H267" s="174">
        <f>'Full-text screening-extraction'!A119</f>
        <v>118</v>
      </c>
      <c r="I267" s="174" t="str">
        <f>IF('Full-text screening-extraction'!AB119="","",'Full-text screening-extraction'!AB119)</f>
        <v>yes</v>
      </c>
      <c r="J267" s="174" t="str">
        <f>IF('Full-text screening-extraction'!AC119="","",'Full-text screening-extraction'!AC119)</f>
        <v>yes</v>
      </c>
      <c r="K267" s="174" t="str">
        <f>IF('Full-text screening-extraction'!AG119="","",'Full-text screening-extraction'!AG119)</f>
        <v/>
      </c>
      <c r="L267" s="175" t="str">
        <f t="shared" si="17"/>
        <v>Include</v>
      </c>
      <c r="M267" s="175" t="str">
        <f t="shared" si="18"/>
        <v/>
      </c>
      <c r="N267" s="175" t="str">
        <f>IF(L267="Include",IFERROR(INDEX('Data extraction'!$AC$2:$AC$58,MATCH(H267+1,'Data extraction'!$AA$2:$AA$58,0)),"not found"),"")</f>
        <v>EV-23</v>
      </c>
      <c r="O267" s="175" t="str">
        <f>IF(N267="","",IFERROR(INDEX('Data extraction'!$L$2:$L$58,MATCH(N267,'Data extraction'!$AC$2:$AC$58,0)),""))</f>
        <v>A</v>
      </c>
      <c r="P267" s="176" t="str">
        <f t="shared" si="19"/>
        <v>INCLUDED</v>
      </c>
      <c r="Q267" s="175" t="str">
        <f t="shared" si="20"/>
        <v>All PICOS rows + Independent prognostic value</v>
      </c>
      <c r="R267" s="174" t="str">
        <f>IF(P267&lt;&gt;"INCLUDED","",'Full-text screening-extraction'!M119&amp;" ("&amp;'Full-text screening-extraction'!K119&amp;"); outcome: "&amp;'Full-text screening-extraction'!P119&amp;"; multivariable: "&amp;LEFT('Full-text screening-extraction'!T119,120)&amp;" | adjusted for: "&amp;LEFT('Full-text screening-extraction'!U119,100))</f>
        <v>PLAAT2; additionally an 11-gene PLAAT2-derived prognostic signature (TEKT2, GALNT16, NACAD, HMGA2, RIC3, ARNT2, SLC16A11, CA8, TMEM139, NT5M, ZNF488) (Transcriptomics, clinicopathologic survival data, somatic mutation data, immune deconvolution, predicted drug sensitivity, tissue-level IHC/qRT-PCR, in vitro functional assays); outcome: Overall survival (OS); multivariable: PLAAT2 remained independently associated with poor OS: HR 1.71 (95% CI 1.09–2.66), P=0.019 | adjusted for: Sex, age, clinical stage, tumor grade</v>
      </c>
    </row>
    <row r="268" spans="1:18" x14ac:dyDescent="0.3">
      <c r="A268" s="174">
        <f>'Abstract review'!C268</f>
        <v>264</v>
      </c>
      <c r="B268" s="174" t="str">
        <f>IFERROR(LEFT('Abstract review'!D268,FIND(";",'Abstract review'!D268)-1),'Abstract review'!D268)</f>
        <v>L. Chen</v>
      </c>
      <c r="C268" s="180" t="str">
        <f>'Abstract review'!E268&amp;""</f>
        <v>2025</v>
      </c>
      <c r="D268" s="174" t="str">
        <f>'Abstract review'!F268</f>
        <v>Single-cell and multi-omics analysis identifies TRIM9 as a key ubiquitination regulator in pancreatic cancer</v>
      </c>
      <c r="E268" s="174" t="str">
        <f>IF('Abstract review'!G268="","",'Abstract review'!G268)</f>
        <v>10.3389/fimmu.2025.1631708</v>
      </c>
      <c r="F268" s="174" t="str">
        <f>IF('Abstract review'!I268="I","Include → full text",IF('Abstract review'!I268="E","Exclude",IF('Abstract review'!I268="DUP","Duplicate — removed",'Abstract review'!I268)))</f>
        <v>Exclude</v>
      </c>
      <c r="G268" s="174" t="str">
        <f>IF('Abstract review'!I268="E",'Abstract review'!J268,"")</f>
        <v>Review</v>
      </c>
      <c r="H268" s="174"/>
      <c r="I268" s="174"/>
      <c r="J268" s="174"/>
      <c r="K268" s="174"/>
      <c r="L268" s="175" t="str">
        <f t="shared" si="17"/>
        <v/>
      </c>
      <c r="M268" s="175" t="str">
        <f t="shared" si="18"/>
        <v/>
      </c>
      <c r="N268" s="175" t="str">
        <f>IF(L268="Include",IFERROR(INDEX('Data extraction'!$AC$2:$AC$58,MATCH(H268+1,'Data extraction'!$AA$2:$AA$58,0)),"not found"),"")</f>
        <v/>
      </c>
      <c r="O268" s="175" t="str">
        <f>IF(N268="","",IFERROR(INDEX('Data extraction'!$L$2:$L$58,MATCH(N268,'Data extraction'!$AC$2:$AC$58,0)),""))</f>
        <v/>
      </c>
      <c r="P268" s="176" t="str">
        <f t="shared" si="19"/>
        <v>Excluded at title/abstract</v>
      </c>
      <c r="Q268" s="175" t="str">
        <f t="shared" si="20"/>
        <v>Study design</v>
      </c>
      <c r="R268" s="174"/>
    </row>
    <row r="269" spans="1:18" x14ac:dyDescent="0.3">
      <c r="A269" s="174">
        <f>'Abstract review'!C269</f>
        <v>265</v>
      </c>
      <c r="B269" s="174" t="str">
        <f>IFERROR(LEFT('Abstract review'!D269,FIND(";",'Abstract review'!D269)-1),'Abstract review'!D269)</f>
        <v>K. Chen</v>
      </c>
      <c r="C269" s="180" t="str">
        <f>'Abstract review'!E269&amp;""</f>
        <v>2025</v>
      </c>
      <c r="D269" s="174" t="str">
        <f>'Abstract review'!F269</f>
        <v>Single-Cell Sequencing Unravels Pancreatic Cancer: Novel Technologies Reveal Novel Aspects of Cellular Heterogeneity and Inform Therapeutic Strategies</v>
      </c>
      <c r="E269" s="174" t="str">
        <f>IF('Abstract review'!G269="","",'Abstract review'!G269)</f>
        <v>10.3390/biomedicines13123024</v>
      </c>
      <c r="F269" s="174" t="str">
        <f>IF('Abstract review'!I269="I","Include → full text",IF('Abstract review'!I269="E","Exclude",IF('Abstract review'!I269="DUP","Duplicate — removed",'Abstract review'!I269)))</f>
        <v>Exclude</v>
      </c>
      <c r="G269" s="174" t="str">
        <f>IF('Abstract review'!I269="E",'Abstract review'!J269,"")</f>
        <v>Review</v>
      </c>
      <c r="H269" s="174"/>
      <c r="I269" s="174"/>
      <c r="J269" s="174"/>
      <c r="K269" s="174"/>
      <c r="L269" s="175" t="str">
        <f t="shared" si="17"/>
        <v/>
      </c>
      <c r="M269" s="175" t="str">
        <f t="shared" si="18"/>
        <v/>
      </c>
      <c r="N269" s="175" t="str">
        <f>IF(L269="Include",IFERROR(INDEX('Data extraction'!$AC$2:$AC$58,MATCH(H269+1,'Data extraction'!$AA$2:$AA$58,0)),"not found"),"")</f>
        <v/>
      </c>
      <c r="O269" s="175" t="str">
        <f>IF(N269="","",IFERROR(INDEX('Data extraction'!$L$2:$L$58,MATCH(N269,'Data extraction'!$AC$2:$AC$58,0)),""))</f>
        <v/>
      </c>
      <c r="P269" s="176" t="str">
        <f t="shared" si="19"/>
        <v>Excluded at title/abstract</v>
      </c>
      <c r="Q269" s="175" t="str">
        <f t="shared" si="20"/>
        <v>Study design</v>
      </c>
      <c r="R269" s="174"/>
    </row>
    <row r="270" spans="1:18" x14ac:dyDescent="0.3">
      <c r="A270" s="174">
        <f>'Abstract review'!C270</f>
        <v>266</v>
      </c>
      <c r="B270" s="174" t="str">
        <f>IFERROR(LEFT('Abstract review'!D270,FIND(";",'Abstract review'!D270)-1),'Abstract review'!D270)</f>
        <v>Jing Chen</v>
      </c>
      <c r="C270" s="180" t="str">
        <f>'Abstract review'!E270&amp;""</f>
        <v>2025</v>
      </c>
      <c r="D270" s="174" t="str">
        <f>'Abstract review'!F270</f>
        <v>Elucidating Pancreatic Ductal Adenocarcinoma Carcinogenesis at Single-Cell Resolution and Identifying Subtype Specific Drug Candidates</v>
      </c>
      <c r="E270" s="174" t="str">
        <f>IF('Abstract review'!G270="","",'Abstract review'!G270)</f>
        <v>10.3390/ijms262412031</v>
      </c>
      <c r="F270" s="174" t="str">
        <f>IF('Abstract review'!I270="I","Include → full text",IF('Abstract review'!I270="E","Exclude",IF('Abstract review'!I270="DUP","Duplicate — removed",'Abstract review'!I270)))</f>
        <v>Exclude</v>
      </c>
      <c r="G270" s="174" t="str">
        <f>IF('Abstract review'!I270="E",'Abstract review'!J270,"")</f>
        <v>Not transcriptomic/proteomic biomarker expression</v>
      </c>
      <c r="H270" s="174"/>
      <c r="I270" s="174"/>
      <c r="J270" s="174"/>
      <c r="K270" s="174"/>
      <c r="L270" s="175" t="str">
        <f t="shared" si="17"/>
        <v/>
      </c>
      <c r="M270" s="175" t="str">
        <f t="shared" si="18"/>
        <v/>
      </c>
      <c r="N270" s="175" t="str">
        <f>IF(L270="Include",IFERROR(INDEX('Data extraction'!$AC$2:$AC$58,MATCH(H270+1,'Data extraction'!$AA$2:$AA$58,0)),"not found"),"")</f>
        <v/>
      </c>
      <c r="O270" s="175" t="str">
        <f>IF(N270="","",IFERROR(INDEX('Data extraction'!$L$2:$L$58,MATCH(N270,'Data extraction'!$AC$2:$AC$58,0)),""))</f>
        <v/>
      </c>
      <c r="P270" s="176" t="str">
        <f t="shared" si="19"/>
        <v>Excluded at title/abstract</v>
      </c>
      <c r="Q270" s="175" t="str">
        <f t="shared" si="20"/>
        <v>Biomarker modality &amp; sample type</v>
      </c>
      <c r="R270" s="174"/>
    </row>
    <row r="271" spans="1:18" x14ac:dyDescent="0.3">
      <c r="A271" s="174">
        <f>'Abstract review'!C271</f>
        <v>267</v>
      </c>
      <c r="B271" s="174" t="str">
        <f>IFERROR(LEFT('Abstract review'!D271,FIND(";",'Abstract review'!D271)-1),'Abstract review'!D271)</f>
        <v>H. Chen</v>
      </c>
      <c r="C271" s="180" t="str">
        <f>'Abstract review'!E271&amp;""</f>
        <v>2025</v>
      </c>
      <c r="D271" s="174" t="str">
        <f>'Abstract review'!F271</f>
        <v>Establishment of M2 macrophage-related prognostic signature in pancreatic ductal adenocarcinoma</v>
      </c>
      <c r="E271" s="174" t="str">
        <f>IF('Abstract review'!G271="","",'Abstract review'!G271)</f>
        <v>10.1007/s12672-025-02838-z</v>
      </c>
      <c r="F271" s="174" t="str">
        <f>IF('Abstract review'!I271="I","Include → full text",IF('Abstract review'!I271="E","Exclude",IF('Abstract review'!I271="DUP","Duplicate — removed",'Abstract review'!I271)))</f>
        <v>Include → full text</v>
      </c>
      <c r="G271" s="174" t="str">
        <f>IF('Abstract review'!I271="E",'Abstract review'!J271,"")</f>
        <v/>
      </c>
      <c r="H271" s="174">
        <f>'Full-text screening-extraction'!A120</f>
        <v>119</v>
      </c>
      <c r="I271" s="174" t="str">
        <f>IF('Full-text screening-extraction'!AB120="","",'Full-text screening-extraction'!AB120)</f>
        <v>yes</v>
      </c>
      <c r="J271" s="174" t="str">
        <f>IF('Full-text screening-extraction'!AC120="","",'Full-text screening-extraction'!AC120)</f>
        <v>yes</v>
      </c>
      <c r="K271" s="174" t="str">
        <f>IF('Full-text screening-extraction'!AG120="","",'Full-text screening-extraction'!AG120)</f>
        <v/>
      </c>
      <c r="L271" s="175" t="str">
        <f t="shared" si="17"/>
        <v>Include</v>
      </c>
      <c r="M271" s="175" t="str">
        <f t="shared" si="18"/>
        <v/>
      </c>
      <c r="N271" s="175" t="str">
        <f>IF(L271="Include",IFERROR(INDEX('Data extraction'!$AC$2:$AC$58,MATCH(H271+1,'Data extraction'!$AA$2:$AA$58,0)),"not found"),"")</f>
        <v>EV-61</v>
      </c>
      <c r="O271" s="175" t="str">
        <f>IF(N271="","",IFERROR(INDEX('Data extraction'!$L$2:$L$58,MATCH(N271,'Data extraction'!$AC$2:$AC$58,0)),""))</f>
        <v>B+</v>
      </c>
      <c r="P271" s="176" t="str">
        <f t="shared" si="19"/>
        <v>INCLUDED</v>
      </c>
      <c r="Q271" s="175" t="str">
        <f t="shared" si="20"/>
        <v>All PICOS rows + Independent prognostic value</v>
      </c>
      <c r="R271" s="174" t="str">
        <f>IF(P271&lt;&gt;"INCLUDED","",'Full-text screening-extraction'!M120&amp;" ("&amp;'Full-text screening-extraction'!K120&amp;"); outcome: "&amp;'Full-text screening-extraction'!P120&amp;"; multivariable: "&amp;LEFT('Full-text screening-extraction'!T120,120)&amp;" | adjusted for: "&amp;LEFT('Full-text screening-extraction'!U120,100))</f>
        <v>M2 macrophage-related 6-gene prognostic signature: CCL2, CD9, FBP1, LIMS1, LYZ, TGFBI; also M2/TAM biology and TNFRSF12A highlighted (scRNA-seq, bulk RNA expression, SNV, CNV, clinical survival data, immune infiltration, drug sensitivity prediction); outcome: Overall survival (OS); multivariable: Multivariate Cox showed risk score remained an independent prognostic factor for OS in PDAC (exact HR/CI not provided in | adjusted for: Not clearly specified in the pasted excerpt; multivariable analysis likely adjusted for clinicopatho</v>
      </c>
    </row>
    <row r="272" spans="1:18" x14ac:dyDescent="0.3">
      <c r="A272" s="174">
        <f>'Abstract review'!C272</f>
        <v>268</v>
      </c>
      <c r="B272" s="174" t="str">
        <f>IFERROR(LEFT('Abstract review'!D272,FIND(";",'Abstract review'!D272)-1),'Abstract review'!D272)</f>
        <v>C. Chen</v>
      </c>
      <c r="C272" s="180" t="str">
        <f>'Abstract review'!E272&amp;""</f>
        <v>2025</v>
      </c>
      <c r="D272" s="174" t="str">
        <f>'Abstract review'!F272</f>
        <v>Tumor-intrinsic MHC-II activation in pancreatic ductal adenocarcinoma enhances immune response and treatment efficacy</v>
      </c>
      <c r="E272" s="174" t="str">
        <f>IF('Abstract review'!G272="","",'Abstract review'!G272)</f>
        <v>10.1101/2025.10.21.683745</v>
      </c>
      <c r="F272" s="174" t="str">
        <f>IF('Abstract review'!I272="I","Include → full text",IF('Abstract review'!I272="E","Exclude",IF('Abstract review'!I272="DUP","Duplicate — removed",'Abstract review'!I272)))</f>
        <v>Exclude</v>
      </c>
      <c r="G272" s="174" t="str">
        <f>IF('Abstract review'!I272="E",'Abstract review'!J272,"")</f>
        <v>Preprint (not peer-reviewed)</v>
      </c>
      <c r="H272" s="174"/>
      <c r="I272" s="174"/>
      <c r="J272" s="174"/>
      <c r="K272" s="174"/>
      <c r="L272" s="175" t="str">
        <f t="shared" si="17"/>
        <v/>
      </c>
      <c r="M272" s="175" t="str">
        <f t="shared" si="18"/>
        <v/>
      </c>
      <c r="N272" s="175" t="str">
        <f>IF(L272="Include",IFERROR(INDEX('Data extraction'!$AC$2:$AC$58,MATCH(H272+1,'Data extraction'!$AA$2:$AA$58,0)),"not found"),"")</f>
        <v/>
      </c>
      <c r="O272" s="175" t="str">
        <f>IF(N272="","",IFERROR(INDEX('Data extraction'!$L$2:$L$58,MATCH(N272,'Data extraction'!$AC$2:$AC$58,0)),""))</f>
        <v/>
      </c>
      <c r="P272" s="176" t="str">
        <f t="shared" si="19"/>
        <v>Excluded at title/abstract</v>
      </c>
      <c r="Q272" s="175" t="str">
        <f t="shared" si="20"/>
        <v>Study design</v>
      </c>
      <c r="R272" s="174"/>
    </row>
    <row r="273" spans="1:18" x14ac:dyDescent="0.3">
      <c r="A273" s="174">
        <f>'Abstract review'!C273</f>
        <v>269</v>
      </c>
      <c r="B273" s="174" t="str">
        <f>IFERROR(LEFT('Abstract review'!D273,FIND(";",'Abstract review'!D273)-1),'Abstract review'!D273)</f>
        <v>W. H. Chang</v>
      </c>
      <c r="C273" s="180" t="str">
        <f>'Abstract review'!E273&amp;""</f>
        <v>2025</v>
      </c>
      <c r="D273" s="174" t="str">
        <f>'Abstract review'!F273</f>
        <v>Comparative Tumor Microenvironment Analysis for HCC and PDAC Using KMplotter</v>
      </c>
      <c r="E273" s="174" t="str">
        <f>IF('Abstract review'!G273="","",'Abstract review'!G273)</f>
        <v>10.3390/ijms262411920</v>
      </c>
      <c r="F273" s="174" t="str">
        <f>IF('Abstract review'!I273="I","Include → full text",IF('Abstract review'!I273="E","Exclude",IF('Abstract review'!I273="DUP","Duplicate — removed",'Abstract review'!I273)))</f>
        <v>Include → full text</v>
      </c>
      <c r="G273" s="174" t="str">
        <f>IF('Abstract review'!I273="E",'Abstract review'!J273,"")</f>
        <v/>
      </c>
      <c r="H273" s="174">
        <f>'Full-text screening-extraction'!A121</f>
        <v>120</v>
      </c>
      <c r="I273" s="174" t="str">
        <f>IF('Full-text screening-extraction'!AB121="","",'Full-text screening-extraction'!AB121)</f>
        <v>no</v>
      </c>
      <c r="J273" s="174" t="str">
        <f>IF('Full-text screening-extraction'!AC121="","",'Full-text screening-extraction'!AC121)</f>
        <v>NA</v>
      </c>
      <c r="K273" s="174" t="str">
        <f>IF('Full-text screening-extraction'!AG121="","",'Full-text screening-extraction'!AG121)</f>
        <v/>
      </c>
      <c r="L273" s="175" t="str">
        <f t="shared" si="17"/>
        <v>Exclude</v>
      </c>
      <c r="M273" s="175" t="str">
        <f t="shared" si="18"/>
        <v>No adjusted multivariable model fitted</v>
      </c>
      <c r="N273" s="175" t="str">
        <f>IF(L273="Include",IFERROR(INDEX('Data extraction'!$AC$2:$AC$58,MATCH(H273+1,'Data extraction'!$AA$2:$AA$58,0)),"not found"),"")</f>
        <v/>
      </c>
      <c r="O273" s="175" t="str">
        <f>IF(N273="","",IFERROR(INDEX('Data extraction'!$L$2:$L$58,MATCH(N273,'Data extraction'!$AC$2:$AC$58,0)),""))</f>
        <v/>
      </c>
      <c r="P273" s="176" t="str">
        <f t="shared" si="19"/>
        <v>Excluded at full text</v>
      </c>
      <c r="Q273" s="175" t="str">
        <f t="shared" si="20"/>
        <v>Analysis &amp; synthesis eligibility</v>
      </c>
      <c r="R273" s="174" t="str">
        <f>IF(P273&lt;&gt;"INCLUDED","",'Full-text screening-extraction'!M121&amp;" ("&amp;'Full-text screening-extraction'!K121&amp;"); outcome: "&amp;'Full-text screening-extraction'!P121&amp;"; multivariable: "&amp;LEFT('Full-text screening-extraction'!T121,120)&amp;" | adjusted for: "&amp;LEFT('Full-text screening-extraction'!U121,100))</f>
        <v/>
      </c>
    </row>
    <row r="274" spans="1:18" x14ac:dyDescent="0.3">
      <c r="A274" s="174">
        <f>'Abstract review'!C274</f>
        <v>270</v>
      </c>
      <c r="B274" s="174" t="str">
        <f>IFERROR(LEFT('Abstract review'!D274,FIND(";",'Abstract review'!D274)-1),'Abstract review'!D274)</f>
        <v>B. Chanez</v>
      </c>
      <c r="C274" s="180" t="str">
        <f>'Abstract review'!E274&amp;""</f>
        <v>2025</v>
      </c>
      <c r="D274" s="174" t="str">
        <f>'Abstract review'!F274</f>
        <v>Toward Precision Chemotherapy for Pancreatic Cancer Guided by Transcriptomic Signatures</v>
      </c>
      <c r="E274" s="174" t="str">
        <f>IF('Abstract review'!G274="","",'Abstract review'!G274)</f>
        <v>10.1002/ueg2.70124</v>
      </c>
      <c r="F274" s="174" t="str">
        <f>IF('Abstract review'!I274="I","Include → full text",IF('Abstract review'!I274="E","Exclude",IF('Abstract review'!I274="DUP","Duplicate — removed",'Abstract review'!I274)))</f>
        <v>Exclude</v>
      </c>
      <c r="G274" s="174" t="str">
        <f>IF('Abstract review'!I274="E",'Abstract review'!J274,"")</f>
        <v>Review</v>
      </c>
      <c r="H274" s="174"/>
      <c r="I274" s="174"/>
      <c r="J274" s="174"/>
      <c r="K274" s="174"/>
      <c r="L274" s="175" t="str">
        <f t="shared" si="17"/>
        <v/>
      </c>
      <c r="M274" s="175" t="str">
        <f t="shared" si="18"/>
        <v/>
      </c>
      <c r="N274" s="175" t="str">
        <f>IF(L274="Include",IFERROR(INDEX('Data extraction'!$AC$2:$AC$58,MATCH(H274+1,'Data extraction'!$AA$2:$AA$58,0)),"not found"),"")</f>
        <v/>
      </c>
      <c r="O274" s="175" t="str">
        <f>IF(N274="","",IFERROR(INDEX('Data extraction'!$L$2:$L$58,MATCH(N274,'Data extraction'!$AC$2:$AC$58,0)),""))</f>
        <v/>
      </c>
      <c r="P274" s="176" t="str">
        <f t="shared" si="19"/>
        <v>Excluded at title/abstract</v>
      </c>
      <c r="Q274" s="175" t="str">
        <f t="shared" si="20"/>
        <v>Study design</v>
      </c>
      <c r="R274" s="174"/>
    </row>
    <row r="275" spans="1:18" x14ac:dyDescent="0.3">
      <c r="A275" s="174">
        <f>'Abstract review'!C275</f>
        <v>271</v>
      </c>
      <c r="B275" s="174" t="str">
        <f>IFERROR(LEFT('Abstract review'!D275,FIND(";",'Abstract review'!D275)-1),'Abstract review'!D275)</f>
        <v>M. Chalabi Hajkarim</v>
      </c>
      <c r="C275" s="180" t="str">
        <f>'Abstract review'!E275&amp;""</f>
        <v>2025</v>
      </c>
      <c r="D275" s="174" t="str">
        <f>'Abstract review'!F275</f>
        <v>Cellular states associated with metastatic organotropism and survival in patients with pancreatic ductal adenocarcinoma</v>
      </c>
      <c r="E275" s="174" t="str">
        <f>IF('Abstract review'!G275="","",'Abstract review'!G275)</f>
        <v>10.1038/s41588-025-02345-5</v>
      </c>
      <c r="F275" s="174" t="str">
        <f>IF('Abstract review'!I275="I","Include → full text",IF('Abstract review'!I275="E","Exclude",IF('Abstract review'!I275="DUP","Duplicate — removed",'Abstract review'!I275)))</f>
        <v>Exclude</v>
      </c>
      <c r="G275" s="174" t="str">
        <f>IF('Abstract review'!I275="E",'Abstract review'!J275,"")</f>
        <v>Not transcriptomic/proteomic biomarker expression</v>
      </c>
      <c r="H275" s="174"/>
      <c r="I275" s="174"/>
      <c r="J275" s="174"/>
      <c r="K275" s="174"/>
      <c r="L275" s="175" t="str">
        <f t="shared" si="17"/>
        <v/>
      </c>
      <c r="M275" s="175" t="str">
        <f t="shared" si="18"/>
        <v/>
      </c>
      <c r="N275" s="175" t="str">
        <f>IF(L275="Include",IFERROR(INDEX('Data extraction'!$AC$2:$AC$58,MATCH(H275+1,'Data extraction'!$AA$2:$AA$58,0)),"not found"),"")</f>
        <v/>
      </c>
      <c r="O275" s="175" t="str">
        <f>IF(N275="","",IFERROR(INDEX('Data extraction'!$L$2:$L$58,MATCH(N275,'Data extraction'!$AC$2:$AC$58,0)),""))</f>
        <v/>
      </c>
      <c r="P275" s="176" t="str">
        <f t="shared" si="19"/>
        <v>Excluded at title/abstract</v>
      </c>
      <c r="Q275" s="175" t="str">
        <f t="shared" si="20"/>
        <v>Biomarker modality &amp; sample type</v>
      </c>
      <c r="R275" s="174"/>
    </row>
    <row r="276" spans="1:18" x14ac:dyDescent="0.3">
      <c r="A276" s="174">
        <f>'Abstract review'!C276</f>
        <v>272</v>
      </c>
      <c r="B276" s="174" t="str">
        <f>IFERROR(LEFT('Abstract review'!D276,FIND(";",'Abstract review'!D276)-1),'Abstract review'!D276)</f>
        <v>A. D. Campos</v>
      </c>
      <c r="C276" s="180" t="str">
        <f>'Abstract review'!E276&amp;""</f>
        <v>2025</v>
      </c>
      <c r="D276" s="174" t="str">
        <f>'Abstract review'!F276</f>
        <v>A STAT3/integrin axis accelerates pancreatic cancer initiation and progression</v>
      </c>
      <c r="E276" s="174" t="str">
        <f>IF('Abstract review'!G276="","",'Abstract review'!G276)</f>
        <v>10.1016/j.celrep.2025.116010</v>
      </c>
      <c r="F276" s="174" t="str">
        <f>IF('Abstract review'!I276="I","Include → full text",IF('Abstract review'!I276="E","Exclude",IF('Abstract review'!I276="DUP","Duplicate — removed",'Abstract review'!I276)))</f>
        <v>Include → full text</v>
      </c>
      <c r="G276" s="174" t="str">
        <f>IF('Abstract review'!I276="E",'Abstract review'!J276,"")</f>
        <v/>
      </c>
      <c r="H276" s="174">
        <f>'Full-text screening-extraction'!A122</f>
        <v>121</v>
      </c>
      <c r="I276" s="174" t="str">
        <f>IF('Full-text screening-extraction'!AB122="","",'Full-text screening-extraction'!AB122)</f>
        <v>no</v>
      </c>
      <c r="J276" s="174" t="str">
        <f>IF('Full-text screening-extraction'!AC122="","",'Full-text screening-extraction'!AC122)</f>
        <v>NA</v>
      </c>
      <c r="K276" s="174" t="str">
        <f>IF('Full-text screening-extraction'!AG122="","",'Full-text screening-extraction'!AG122)</f>
        <v/>
      </c>
      <c r="L276" s="175" t="str">
        <f t="shared" si="17"/>
        <v>Exclude</v>
      </c>
      <c r="M276" s="175" t="str">
        <f t="shared" si="18"/>
        <v>No adjusted multivariable model fitted</v>
      </c>
      <c r="N276" s="175" t="str">
        <f>IF(L276="Include",IFERROR(INDEX('Data extraction'!$AC$2:$AC$58,MATCH(H276+1,'Data extraction'!$AA$2:$AA$58,0)),"not found"),"")</f>
        <v/>
      </c>
      <c r="O276" s="175" t="str">
        <f>IF(N276="","",IFERROR(INDEX('Data extraction'!$L$2:$L$58,MATCH(N276,'Data extraction'!$AC$2:$AC$58,0)),""))</f>
        <v/>
      </c>
      <c r="P276" s="176" t="str">
        <f t="shared" si="19"/>
        <v>Excluded at full text</v>
      </c>
      <c r="Q276" s="175" t="str">
        <f t="shared" si="20"/>
        <v>Analysis &amp; synthesis eligibility</v>
      </c>
      <c r="R276" s="174" t="str">
        <f>IF(P276&lt;&gt;"INCLUDED","",'Full-text screening-extraction'!M122&amp;" ("&amp;'Full-text screening-extraction'!K122&amp;"); outcome: "&amp;'Full-text screening-extraction'!P122&amp;"; multivariable: "&amp;LEFT('Full-text screening-extraction'!T122,120)&amp;" | adjusted for: "&amp;LEFT('Full-text screening-extraction'!U122,100))</f>
        <v/>
      </c>
    </row>
    <row r="277" spans="1:18" x14ac:dyDescent="0.3">
      <c r="A277" s="174">
        <f>'Abstract review'!C277</f>
        <v>273</v>
      </c>
      <c r="B277" s="174" t="str">
        <f>IFERROR(LEFT('Abstract review'!D277,FIND(";",'Abstract review'!D277)-1),'Abstract review'!D277)</f>
        <v>M. Boubaddi</v>
      </c>
      <c r="C277" s="180" t="str">
        <f>'Abstract review'!E277&amp;""</f>
        <v>2025</v>
      </c>
      <c r="D277" s="174" t="str">
        <f>'Abstract review'!F277</f>
        <v>Preoperative Prognostic Factors in Resectable Pancreatic Cancer: State of the Art and Prospects</v>
      </c>
      <c r="E277" s="174" t="str">
        <f>IF('Abstract review'!G277="","",'Abstract review'!G277)</f>
        <v>10.1245/s10434-025-17062-w</v>
      </c>
      <c r="F277" s="174" t="str">
        <f>IF('Abstract review'!I277="I","Include → full text",IF('Abstract review'!I277="E","Exclude",IF('Abstract review'!I277="DUP","Duplicate — removed",'Abstract review'!I277)))</f>
        <v>Exclude</v>
      </c>
      <c r="G277" s="174" t="str">
        <f>IF('Abstract review'!I277="E",'Abstract review'!J277,"")</f>
        <v>Review</v>
      </c>
      <c r="H277" s="174"/>
      <c r="I277" s="174"/>
      <c r="J277" s="174"/>
      <c r="K277" s="174"/>
      <c r="L277" s="175" t="str">
        <f t="shared" si="17"/>
        <v/>
      </c>
      <c r="M277" s="175" t="str">
        <f t="shared" si="18"/>
        <v/>
      </c>
      <c r="N277" s="175" t="str">
        <f>IF(L277="Include",IFERROR(INDEX('Data extraction'!$AC$2:$AC$58,MATCH(H277+1,'Data extraction'!$AA$2:$AA$58,0)),"not found"),"")</f>
        <v/>
      </c>
      <c r="O277" s="175" t="str">
        <f>IF(N277="","",IFERROR(INDEX('Data extraction'!$L$2:$L$58,MATCH(N277,'Data extraction'!$AC$2:$AC$58,0)),""))</f>
        <v/>
      </c>
      <c r="P277" s="176" t="str">
        <f t="shared" si="19"/>
        <v>Excluded at title/abstract</v>
      </c>
      <c r="Q277" s="175" t="str">
        <f t="shared" si="20"/>
        <v>Study design</v>
      </c>
      <c r="R277" s="174"/>
    </row>
    <row r="278" spans="1:18" x14ac:dyDescent="0.3">
      <c r="A278" s="174">
        <f>'Abstract review'!C278</f>
        <v>274</v>
      </c>
      <c r="B278" s="174" t="str">
        <f>IFERROR(LEFT('Abstract review'!D278,FIND(";",'Abstract review'!D278)-1),'Abstract review'!D278)</f>
        <v>M. Bonanomi</v>
      </c>
      <c r="C278" s="180" t="str">
        <f>'Abstract review'!E278&amp;""</f>
        <v>2025</v>
      </c>
      <c r="D278" s="174" t="str">
        <f>'Abstract review'!F278</f>
        <v>Serine-Driven Metabolic Plasticity Drives Adaptive Resilience in Pancreatic Cancer Cells</v>
      </c>
      <c r="E278" s="174" t="str">
        <f>IF('Abstract review'!G278="","",'Abstract review'!G278)</f>
        <v>10.3390/antiox14070833</v>
      </c>
      <c r="F278" s="174" t="str">
        <f>IF('Abstract review'!I278="I","Include → full text",IF('Abstract review'!I278="E","Exclude",IF('Abstract review'!I278="DUP","Duplicate — removed",'Abstract review'!I278)))</f>
        <v>Exclude</v>
      </c>
      <c r="G278" s="174" t="str">
        <f>IF('Abstract review'!I278="E",'Abstract review'!J278,"")</f>
        <v>Preclinical studies</v>
      </c>
      <c r="H278" s="174"/>
      <c r="I278" s="174"/>
      <c r="J278" s="174"/>
      <c r="K278" s="174"/>
      <c r="L278" s="175" t="str">
        <f t="shared" si="17"/>
        <v/>
      </c>
      <c r="M278" s="175" t="str">
        <f t="shared" si="18"/>
        <v/>
      </c>
      <c r="N278" s="175" t="str">
        <f>IF(L278="Include",IFERROR(INDEX('Data extraction'!$AC$2:$AC$58,MATCH(H278+1,'Data extraction'!$AA$2:$AA$58,0)),"not found"),"")</f>
        <v/>
      </c>
      <c r="O278" s="175" t="str">
        <f>IF(N278="","",IFERROR(INDEX('Data extraction'!$L$2:$L$58,MATCH(N278,'Data extraction'!$AC$2:$AC$58,0)),""))</f>
        <v/>
      </c>
      <c r="P278" s="176" t="str">
        <f t="shared" si="19"/>
        <v>Excluded at title/abstract</v>
      </c>
      <c r="Q278" s="175" t="str">
        <f t="shared" si="20"/>
        <v>Study design</v>
      </c>
      <c r="R278" s="174"/>
    </row>
    <row r="279" spans="1:18" x14ac:dyDescent="0.3">
      <c r="A279" s="174">
        <f>'Abstract review'!C279</f>
        <v>275</v>
      </c>
      <c r="B279" s="174" t="str">
        <f>IFERROR(LEFT('Abstract review'!D279,FIND(";",'Abstract review'!D279)-1),'Abstract review'!D279)</f>
        <v>L. Bolm</v>
      </c>
      <c r="C279" s="180" t="str">
        <f>'Abstract review'!E279&amp;""</f>
        <v>2025</v>
      </c>
      <c r="D279" s="174" t="str">
        <f>'Abstract review'!F279</f>
        <v>The PancreasView gemcitabine transcriptomic signature predicts response to gemcitabine in patients with resected pancreatic ductal adenocarcinoma</v>
      </c>
      <c r="E279" s="174" t="str">
        <f>IF('Abstract review'!G279="","",'Abstract review'!G279)</f>
        <v>10.1093/oncolo/oyaf083</v>
      </c>
      <c r="F279" s="174" t="str">
        <f>IF('Abstract review'!I279="I","Include → full text",IF('Abstract review'!I279="E","Exclude",IF('Abstract review'!I279="DUP","Duplicate — removed",'Abstract review'!I279)))</f>
        <v>Include → full text</v>
      </c>
      <c r="G279" s="174" t="str">
        <f>IF('Abstract review'!I279="E",'Abstract review'!J279,"")</f>
        <v/>
      </c>
      <c r="H279" s="174">
        <f>'Full-text screening-extraction'!A123</f>
        <v>122</v>
      </c>
      <c r="I279" s="174" t="str">
        <f>IF('Full-text screening-extraction'!AB123="","",'Full-text screening-extraction'!AB123)</f>
        <v>no</v>
      </c>
      <c r="J279" s="174" t="str">
        <f>IF('Full-text screening-extraction'!AC123="","",'Full-text screening-extraction'!AC123)</f>
        <v>NA</v>
      </c>
      <c r="K279" s="174" t="str">
        <f>IF('Full-text screening-extraction'!AG123="","",'Full-text screening-extraction'!AG123)</f>
        <v/>
      </c>
      <c r="L279" s="175" t="str">
        <f t="shared" si="17"/>
        <v>Exclude</v>
      </c>
      <c r="M279" s="175" t="str">
        <f t="shared" si="18"/>
        <v>No adjusted multivariable model fitted</v>
      </c>
      <c r="N279" s="175" t="str">
        <f>IF(L279="Include",IFERROR(INDEX('Data extraction'!$AC$2:$AC$58,MATCH(H279+1,'Data extraction'!$AA$2:$AA$58,0)),"not found"),"")</f>
        <v/>
      </c>
      <c r="O279" s="175" t="str">
        <f>IF(N279="","",IFERROR(INDEX('Data extraction'!$L$2:$L$58,MATCH(N279,'Data extraction'!$AC$2:$AC$58,0)),""))</f>
        <v/>
      </c>
      <c r="P279" s="176" t="str">
        <f t="shared" si="19"/>
        <v>Excluded at full text</v>
      </c>
      <c r="Q279" s="175" t="str">
        <f t="shared" si="20"/>
        <v>Analysis &amp; synthesis eligibility</v>
      </c>
      <c r="R279" s="174" t="str">
        <f>IF(P279&lt;&gt;"INCLUDED","",'Full-text screening-extraction'!M123&amp;" ("&amp;'Full-text screening-extraction'!K123&amp;"); outcome: "&amp;'Full-text screening-extraction'!P123&amp;"; multivariable: "&amp;LEFT('Full-text screening-extraction'!T123,120)&amp;" | adjusted for: "&amp;LEFT('Full-text screening-extraction'!U123,100))</f>
        <v/>
      </c>
    </row>
    <row r="280" spans="1:18" x14ac:dyDescent="0.3">
      <c r="A280" s="174">
        <f>'Abstract review'!C280</f>
        <v>276</v>
      </c>
      <c r="B280" s="174" t="str">
        <f>IFERROR(LEFT('Abstract review'!D280,FIND(";",'Abstract review'!D280)-1),'Abstract review'!D280)</f>
        <v>A. M. Bogdanski</v>
      </c>
      <c r="C280" s="180" t="str">
        <f>'Abstract review'!E280&amp;""</f>
        <v>2025</v>
      </c>
      <c r="D280" s="174" t="str">
        <f>'Abstract review'!F280</f>
        <v>Protein N-Glycosylation Traits Combined with CA19-9 Accurately Distinguish Pancreatic Cancer Cases From Healthy Controls and Benign Pancreatic Diseases</v>
      </c>
      <c r="E280" s="174" t="str">
        <f>IF('Abstract review'!G280="","",'Abstract review'!G280)</f>
        <v>10.1097/mpa.0000000000002517</v>
      </c>
      <c r="F280" s="174" t="str">
        <f>IF('Abstract review'!I280="I","Include → full text",IF('Abstract review'!I280="E","Exclude",IF('Abstract review'!I280="DUP","Duplicate — removed",'Abstract review'!I280)))</f>
        <v>Exclude</v>
      </c>
      <c r="G280" s="174" t="str">
        <f>IF('Abstract review'!I280="E",'Abstract review'!J280,"")</f>
        <v>Diagnostic value</v>
      </c>
      <c r="H280" s="174"/>
      <c r="I280" s="174"/>
      <c r="J280" s="174"/>
      <c r="K280" s="174"/>
      <c r="L280" s="175" t="str">
        <f t="shared" si="17"/>
        <v/>
      </c>
      <c r="M280" s="175" t="str">
        <f t="shared" si="18"/>
        <v/>
      </c>
      <c r="N280" s="175" t="str">
        <f>IF(L280="Include",IFERROR(INDEX('Data extraction'!$AC$2:$AC$58,MATCH(H280+1,'Data extraction'!$AA$2:$AA$58,0)),"not found"),"")</f>
        <v/>
      </c>
      <c r="O280" s="175" t="str">
        <f>IF(N280="","",IFERROR(INDEX('Data extraction'!$L$2:$L$58,MATCH(N280,'Data extraction'!$AC$2:$AC$58,0)),""))</f>
        <v/>
      </c>
      <c r="P280" s="176" t="str">
        <f t="shared" si="19"/>
        <v>Excluded at title/abstract</v>
      </c>
      <c r="Q280" s="175" t="str">
        <f t="shared" si="20"/>
        <v>Outcomes</v>
      </c>
      <c r="R280" s="174"/>
    </row>
    <row r="281" spans="1:18" x14ac:dyDescent="0.3">
      <c r="A281" s="174">
        <f>'Abstract review'!C281</f>
        <v>277</v>
      </c>
      <c r="B281" s="174" t="str">
        <f>IFERROR(LEFT('Abstract review'!D281,FIND(";",'Abstract review'!D281)-1),'Abstract review'!D281)</f>
        <v>B. J. Bhatt</v>
      </c>
      <c r="C281" s="180" t="str">
        <f>'Abstract review'!E281&amp;""</f>
        <v>2025</v>
      </c>
      <c r="D281" s="174" t="str">
        <f>'Abstract review'!F281</f>
        <v>Molecular subtypes of human skeletal muscle in cancer cachexia</v>
      </c>
      <c r="E281" s="174" t="str">
        <f>IF('Abstract review'!G281="","",'Abstract review'!G281)</f>
        <v>10.1038/s41586-025-09502-0</v>
      </c>
      <c r="F281" s="174" t="str">
        <f>IF('Abstract review'!I281="I","Include → full text",IF('Abstract review'!I281="E","Exclude",IF('Abstract review'!I281="DUP","Duplicate — removed",'Abstract review'!I281)))</f>
        <v>Exclude</v>
      </c>
      <c r="G281" s="174" t="str">
        <f>IF('Abstract review'!I281="E",'Abstract review'!J281,"")</f>
        <v>Not transcriptomic/proteomic biomarker expression</v>
      </c>
      <c r="H281" s="174"/>
      <c r="I281" s="174"/>
      <c r="J281" s="174"/>
      <c r="K281" s="174"/>
      <c r="L281" s="175" t="str">
        <f t="shared" si="17"/>
        <v/>
      </c>
      <c r="M281" s="175" t="str">
        <f t="shared" si="18"/>
        <v/>
      </c>
      <c r="N281" s="175" t="str">
        <f>IF(L281="Include",IFERROR(INDEX('Data extraction'!$AC$2:$AC$58,MATCH(H281+1,'Data extraction'!$AA$2:$AA$58,0)),"not found"),"")</f>
        <v/>
      </c>
      <c r="O281" s="175" t="str">
        <f>IF(N281="","",IFERROR(INDEX('Data extraction'!$L$2:$L$58,MATCH(N281,'Data extraction'!$AC$2:$AC$58,0)),""))</f>
        <v/>
      </c>
      <c r="P281" s="176" t="str">
        <f t="shared" si="19"/>
        <v>Excluded at title/abstract</v>
      </c>
      <c r="Q281" s="175" t="str">
        <f t="shared" si="20"/>
        <v>Biomarker modality &amp; sample type</v>
      </c>
      <c r="R281" s="174"/>
    </row>
    <row r="282" spans="1:18" x14ac:dyDescent="0.3">
      <c r="A282" s="174">
        <f>'Abstract review'!C282</f>
        <v>278</v>
      </c>
      <c r="B282" s="174" t="str">
        <f>IFERROR(LEFT('Abstract review'!D282,FIND(";",'Abstract review'!D282)-1),'Abstract review'!D282)</f>
        <v>A. Bengtsson</v>
      </c>
      <c r="C282" s="180" t="str">
        <f>'Abstract review'!E282&amp;""</f>
        <v>2025</v>
      </c>
      <c r="D282" s="174" t="str">
        <f>'Abstract review'!F282</f>
        <v>Biomarkers for Early Detection of Pancreatic Cancer</v>
      </c>
      <c r="E282" s="174" t="str">
        <f>IF('Abstract review'!G282="","",'Abstract review'!G282)</f>
        <v>10.1159/000546584</v>
      </c>
      <c r="F282" s="174" t="str">
        <f>IF('Abstract review'!I282="I","Include → full text",IF('Abstract review'!I282="E","Exclude",IF('Abstract review'!I282="DUP","Duplicate — removed",'Abstract review'!I282)))</f>
        <v>Exclude</v>
      </c>
      <c r="G282" s="174" t="str">
        <f>IF('Abstract review'!I282="E",'Abstract review'!J282,"")</f>
        <v>Review</v>
      </c>
      <c r="H282" s="174"/>
      <c r="I282" s="174"/>
      <c r="J282" s="174"/>
      <c r="K282" s="174"/>
      <c r="L282" s="175" t="str">
        <f t="shared" si="17"/>
        <v/>
      </c>
      <c r="M282" s="175" t="str">
        <f t="shared" si="18"/>
        <v/>
      </c>
      <c r="N282" s="175" t="str">
        <f>IF(L282="Include",IFERROR(INDEX('Data extraction'!$AC$2:$AC$58,MATCH(H282+1,'Data extraction'!$AA$2:$AA$58,0)),"not found"),"")</f>
        <v/>
      </c>
      <c r="O282" s="175" t="str">
        <f>IF(N282="","",IFERROR(INDEX('Data extraction'!$L$2:$L$58,MATCH(N282,'Data extraction'!$AC$2:$AC$58,0)),""))</f>
        <v/>
      </c>
      <c r="P282" s="176" t="str">
        <f t="shared" si="19"/>
        <v>Excluded at title/abstract</v>
      </c>
      <c r="Q282" s="175" t="str">
        <f t="shared" si="20"/>
        <v>Study design</v>
      </c>
      <c r="R282" s="174"/>
    </row>
    <row r="283" spans="1:18" x14ac:dyDescent="0.3">
      <c r="A283" s="174">
        <f>'Abstract review'!C283</f>
        <v>279</v>
      </c>
      <c r="B283" s="174" t="str">
        <f>IFERROR(LEFT('Abstract review'!D283,FIND(";",'Abstract review'!D283)-1),'Abstract review'!D283)</f>
        <v>Alexander T. F. Bell</v>
      </c>
      <c r="C283" s="180" t="str">
        <f>'Abstract review'!E283&amp;""</f>
        <v>2025</v>
      </c>
      <c r="D283" s="174" t="str">
        <f>'Abstract review'!F283</f>
        <v>Spatial profiling of human pancreatic ductal adenocarcinoma reveals molecular alterations associated with venous invasion</v>
      </c>
      <c r="E283" s="174" t="str">
        <f>IF('Abstract review'!G283="","",'Abstract review'!G283)</f>
        <v>10.1126/scitranslmed.ady7524</v>
      </c>
      <c r="F283" s="174" t="str">
        <f>IF('Abstract review'!I283="I","Include → full text",IF('Abstract review'!I283="E","Exclude",IF('Abstract review'!I283="DUP","Duplicate — removed",'Abstract review'!I283)))</f>
        <v>Exclude</v>
      </c>
      <c r="G283" s="174" t="str">
        <f>IF('Abstract review'!I283="E",'Abstract review'!J283,"")</f>
        <v>No survival outcome</v>
      </c>
      <c r="H283" s="174"/>
      <c r="I283" s="174"/>
      <c r="J283" s="174"/>
      <c r="K283" s="174"/>
      <c r="L283" s="175" t="str">
        <f t="shared" si="17"/>
        <v/>
      </c>
      <c r="M283" s="175" t="str">
        <f t="shared" si="18"/>
        <v/>
      </c>
      <c r="N283" s="175" t="str">
        <f>IF(L283="Include",IFERROR(INDEX('Data extraction'!$AC$2:$AC$58,MATCH(H283+1,'Data extraction'!$AA$2:$AA$58,0)),"not found"),"")</f>
        <v/>
      </c>
      <c r="O283" s="175" t="str">
        <f>IF(N283="","",IFERROR(INDEX('Data extraction'!$L$2:$L$58,MATCH(N283,'Data extraction'!$AC$2:$AC$58,0)),""))</f>
        <v/>
      </c>
      <c r="P283" s="176" t="str">
        <f t="shared" si="19"/>
        <v>Excluded at title/abstract</v>
      </c>
      <c r="Q283" s="175" t="str">
        <f t="shared" si="20"/>
        <v>Outcomes</v>
      </c>
      <c r="R283" s="174"/>
    </row>
    <row r="284" spans="1:18" x14ac:dyDescent="0.3">
      <c r="A284" s="174">
        <f>'Abstract review'!C284</f>
        <v>280</v>
      </c>
      <c r="B284" s="174" t="str">
        <f>IFERROR(LEFT('Abstract review'!D284,FIND(";",'Abstract review'!D284)-1),'Abstract review'!D284)</f>
        <v>A. Bararia</v>
      </c>
      <c r="C284" s="180" t="str">
        <f>'Abstract review'!E284&amp;""</f>
        <v>2025</v>
      </c>
      <c r="D284" s="174" t="str">
        <f>'Abstract review'!F284</f>
        <v>A multi-phase approach using supervised algorithms and clinical models to generate high-accuracy signatures for pancreatic cancer</v>
      </c>
      <c r="E284" s="174" t="str">
        <f>IF('Abstract review'!G284="","",'Abstract review'!G284)</f>
        <v>10.1016/j.compbiomed.2025.110559</v>
      </c>
      <c r="F284" s="174" t="str">
        <f>IF('Abstract review'!I284="I","Include → full text",IF('Abstract review'!I284="E","Exclude",IF('Abstract review'!I284="DUP","Duplicate — removed",'Abstract review'!I284)))</f>
        <v>Include → full text</v>
      </c>
      <c r="G284" s="174" t="str">
        <f>IF('Abstract review'!I284="E",'Abstract review'!J284,"")</f>
        <v/>
      </c>
      <c r="H284" s="174">
        <f>'Full-text screening-extraction'!A124</f>
        <v>123</v>
      </c>
      <c r="I284" s="174" t="str">
        <f>IF('Full-text screening-extraction'!AB124="","",'Full-text screening-extraction'!AB124)</f>
        <v>no</v>
      </c>
      <c r="J284" s="174" t="str">
        <f>IF('Full-text screening-extraction'!AC124="","",'Full-text screening-extraction'!AC124)</f>
        <v>NA</v>
      </c>
      <c r="K284" s="174" t="str">
        <f>IF('Full-text screening-extraction'!AG124="","",'Full-text screening-extraction'!AG124)</f>
        <v/>
      </c>
      <c r="L284" s="175" t="str">
        <f t="shared" si="17"/>
        <v>Exclude</v>
      </c>
      <c r="M284" s="175" t="str">
        <f t="shared" si="18"/>
        <v>No adjusted multivariable model fitted</v>
      </c>
      <c r="N284" s="175" t="str">
        <f>IF(L284="Include",IFERROR(INDEX('Data extraction'!$AC$2:$AC$58,MATCH(H284+1,'Data extraction'!$AA$2:$AA$58,0)),"not found"),"")</f>
        <v/>
      </c>
      <c r="O284" s="175" t="str">
        <f>IF(N284="","",IFERROR(INDEX('Data extraction'!$L$2:$L$58,MATCH(N284,'Data extraction'!$AC$2:$AC$58,0)),""))</f>
        <v/>
      </c>
      <c r="P284" s="176" t="str">
        <f t="shared" si="19"/>
        <v>Excluded at full text</v>
      </c>
      <c r="Q284" s="175" t="str">
        <f t="shared" si="20"/>
        <v>Analysis &amp; synthesis eligibility</v>
      </c>
      <c r="R284" s="174" t="str">
        <f>IF(P284&lt;&gt;"INCLUDED","",'Full-text screening-extraction'!M124&amp;" ("&amp;'Full-text screening-extraction'!K124&amp;"); outcome: "&amp;'Full-text screening-extraction'!P124&amp;"; multivariable: "&amp;LEFT('Full-text screening-extraction'!T124,120)&amp;" | adjusted for: "&amp;LEFT('Full-text screening-extraction'!U124,100))</f>
        <v/>
      </c>
    </row>
    <row r="285" spans="1:18" x14ac:dyDescent="0.3">
      <c r="A285" s="174">
        <f>'Abstract review'!C285</f>
        <v>281</v>
      </c>
      <c r="B285" s="174" t="str">
        <f>IFERROR(LEFT('Abstract review'!D285,FIND(";",'Abstract review'!D285)-1),'Abstract review'!D285)</f>
        <v>R. Ballarò</v>
      </c>
      <c r="C285" s="180" t="str">
        <f>'Abstract review'!E285&amp;""</f>
        <v>2025</v>
      </c>
      <c r="D285" s="174" t="str">
        <f>'Abstract review'!F285</f>
        <v>Elevated levels of circulating microbial-associated uremic toxins are associated with metastatic duodenopancreatic neuroendocrine tumors in patients with Multiple Endocrine Neoplasia Type 1</v>
      </c>
      <c r="E285" s="174" t="str">
        <f>IF('Abstract review'!G285="","",'Abstract review'!G285)</f>
        <v>10.1016/j.canlet.2025.217537</v>
      </c>
      <c r="F285" s="174" t="str">
        <f>IF('Abstract review'!I285="I","Include → full text",IF('Abstract review'!I285="E","Exclude",IF('Abstract review'!I285="DUP","Duplicate — removed",'Abstract review'!I285)))</f>
        <v>Exclude</v>
      </c>
      <c r="G285" s="174" t="str">
        <f>IF('Abstract review'!I285="E",'Abstract review'!J285,"")</f>
        <v>no pdac</v>
      </c>
      <c r="H285" s="174"/>
      <c r="I285" s="174"/>
      <c r="J285" s="174"/>
      <c r="K285" s="174"/>
      <c r="L285" s="175" t="str">
        <f t="shared" si="17"/>
        <v/>
      </c>
      <c r="M285" s="175" t="str">
        <f t="shared" si="18"/>
        <v/>
      </c>
      <c r="N285" s="175" t="str">
        <f>IF(L285="Include",IFERROR(INDEX('Data extraction'!$AC$2:$AC$58,MATCH(H285+1,'Data extraction'!$AA$2:$AA$58,0)),"not found"),"")</f>
        <v/>
      </c>
      <c r="O285" s="175" t="str">
        <f>IF(N285="","",IFERROR(INDEX('Data extraction'!$L$2:$L$58,MATCH(N285,'Data extraction'!$AC$2:$AC$58,0)),""))</f>
        <v/>
      </c>
      <c r="P285" s="176" t="str">
        <f t="shared" si="19"/>
        <v>Excluded at title/abstract</v>
      </c>
      <c r="Q285" s="175" t="str">
        <f t="shared" si="20"/>
        <v>Population</v>
      </c>
      <c r="R285" s="174"/>
    </row>
    <row r="286" spans="1:18" x14ac:dyDescent="0.3">
      <c r="A286" s="174">
        <f>'Abstract review'!C286</f>
        <v>282</v>
      </c>
      <c r="B286" s="174" t="str">
        <f>IFERROR(LEFT('Abstract review'!D286,FIND(";",'Abstract review'!D286)-1),'Abstract review'!D286)</f>
        <v>D. Bakırdöğen</v>
      </c>
      <c r="C286" s="180" t="str">
        <f>'Abstract review'!E286&amp;""</f>
        <v>2025</v>
      </c>
      <c r="D286" s="174" t="str">
        <f>'Abstract review'!F286</f>
        <v>c-Rel drives pancreatic cancer metastasis through fibronectin-integrin signaling-induced isolation stress resistance and EMT</v>
      </c>
      <c r="E286" s="174" t="str">
        <f>IF('Abstract review'!G286="","",'Abstract review'!G286)</f>
        <v>10.1186/s12943-025-02486-5</v>
      </c>
      <c r="F286" s="174" t="str">
        <f>IF('Abstract review'!I286="I","Include → full text",IF('Abstract review'!I286="E","Exclude",IF('Abstract review'!I286="DUP","Duplicate — removed",'Abstract review'!I286)))</f>
        <v>Exclude</v>
      </c>
      <c r="G286" s="174" t="str">
        <f>IF('Abstract review'!I286="E",'Abstract review'!J286,"")</f>
        <v>Preclinical studies</v>
      </c>
      <c r="H286" s="174"/>
      <c r="I286" s="174"/>
      <c r="J286" s="174"/>
      <c r="K286" s="174"/>
      <c r="L286" s="175" t="str">
        <f t="shared" si="17"/>
        <v/>
      </c>
      <c r="M286" s="175" t="str">
        <f t="shared" si="18"/>
        <v/>
      </c>
      <c r="N286" s="175" t="str">
        <f>IF(L286="Include",IFERROR(INDEX('Data extraction'!$AC$2:$AC$58,MATCH(H286+1,'Data extraction'!$AA$2:$AA$58,0)),"not found"),"")</f>
        <v/>
      </c>
      <c r="O286" s="175" t="str">
        <f>IF(N286="","",IFERROR(INDEX('Data extraction'!$L$2:$L$58,MATCH(N286,'Data extraction'!$AC$2:$AC$58,0)),""))</f>
        <v/>
      </c>
      <c r="P286" s="176" t="str">
        <f t="shared" si="19"/>
        <v>Excluded at title/abstract</v>
      </c>
      <c r="Q286" s="175" t="str">
        <f t="shared" si="20"/>
        <v>Study design</v>
      </c>
      <c r="R286" s="174"/>
    </row>
    <row r="287" spans="1:18" x14ac:dyDescent="0.3">
      <c r="A287" s="174">
        <f>'Abstract review'!C287</f>
        <v>283</v>
      </c>
      <c r="B287" s="174" t="str">
        <f>IFERROR(LEFT('Abstract review'!D287,FIND(";",'Abstract review'!D287)-1),'Abstract review'!D287)</f>
        <v>Prachi Bajpai</v>
      </c>
      <c r="C287" s="180" t="str">
        <f>'Abstract review'!E287&amp;""</f>
        <v>2025</v>
      </c>
      <c r="D287" s="174" t="str">
        <f>'Abstract review'!F287</f>
        <v>Differential gene expression profiles of pancreatic ductal adenocarcinomas among African American and Caucasian American patients</v>
      </c>
      <c r="E287" s="174" t="str">
        <f>IF('Abstract review'!G287="","",'Abstract review'!G287)</f>
        <v>10.1016/j.tranon.2025.102466</v>
      </c>
      <c r="F287" s="174" t="str">
        <f>IF('Abstract review'!I287="I","Include → full text",IF('Abstract review'!I287="E","Exclude",IF('Abstract review'!I287="DUP","Duplicate — removed",'Abstract review'!I287)))</f>
        <v>Include → full text</v>
      </c>
      <c r="G287" s="174" t="str">
        <f>IF('Abstract review'!I287="E",'Abstract review'!J287,"")</f>
        <v/>
      </c>
      <c r="H287" s="174">
        <f>'Full-text screening-extraction'!A125</f>
        <v>124</v>
      </c>
      <c r="I287" s="174" t="str">
        <f>IF('Full-text screening-extraction'!AB125="","",'Full-text screening-extraction'!AB125)</f>
        <v>no</v>
      </c>
      <c r="J287" s="174" t="str">
        <f>IF('Full-text screening-extraction'!AC125="","",'Full-text screening-extraction'!AC125)</f>
        <v>NA</v>
      </c>
      <c r="K287" s="174" t="str">
        <f>IF('Full-text screening-extraction'!AG125="","",'Full-text screening-extraction'!AG125)</f>
        <v/>
      </c>
      <c r="L287" s="175" t="str">
        <f t="shared" si="17"/>
        <v>Exclude</v>
      </c>
      <c r="M287" s="175" t="str">
        <f t="shared" si="18"/>
        <v>No adjusted multivariable model fitted</v>
      </c>
      <c r="N287" s="175" t="str">
        <f>IF(L287="Include",IFERROR(INDEX('Data extraction'!$AC$2:$AC$58,MATCH(H287+1,'Data extraction'!$AA$2:$AA$58,0)),"not found"),"")</f>
        <v/>
      </c>
      <c r="O287" s="175" t="str">
        <f>IF(N287="","",IFERROR(INDEX('Data extraction'!$L$2:$L$58,MATCH(N287,'Data extraction'!$AC$2:$AC$58,0)),""))</f>
        <v/>
      </c>
      <c r="P287" s="176" t="str">
        <f t="shared" si="19"/>
        <v>Excluded at full text</v>
      </c>
      <c r="Q287" s="175" t="str">
        <f t="shared" si="20"/>
        <v>Analysis &amp; synthesis eligibility</v>
      </c>
      <c r="R287" s="174" t="str">
        <f>IF(P287&lt;&gt;"INCLUDED","",'Full-text screening-extraction'!M125&amp;" ("&amp;'Full-text screening-extraction'!K125&amp;"); outcome: "&amp;'Full-text screening-extraction'!P125&amp;"; multivariable: "&amp;LEFT('Full-text screening-extraction'!T125,120)&amp;" | adjusted for: "&amp;LEFT('Full-text screening-extraction'!U125,100))</f>
        <v/>
      </c>
    </row>
    <row r="288" spans="1:18" x14ac:dyDescent="0.3">
      <c r="A288" s="174">
        <f>'Abstract review'!C288</f>
        <v>284</v>
      </c>
      <c r="B288" s="174" t="str">
        <f>IFERROR(LEFT('Abstract review'!D288,FIND(";",'Abstract review'!D288)-1),'Abstract review'!D288)</f>
        <v>M. A. Aznar</v>
      </c>
      <c r="C288" s="180" t="str">
        <f>'Abstract review'!E288&amp;""</f>
        <v>2025</v>
      </c>
      <c r="D288" s="174" t="str">
        <f>'Abstract review'!F288</f>
        <v>Clinical and molecular dissection of CAR T cell resistance in pancreatic cancer</v>
      </c>
      <c r="E288" s="174" t="str">
        <f>IF('Abstract review'!G288="","",'Abstract review'!G288)</f>
        <v>10.1016/j.xcrm.2025.102301</v>
      </c>
      <c r="F288" s="174" t="str">
        <f>IF('Abstract review'!I288="I","Include → full text",IF('Abstract review'!I288="E","Exclude",IF('Abstract review'!I288="DUP","Duplicate — removed",'Abstract review'!I288)))</f>
        <v>Exclude</v>
      </c>
      <c r="G288" s="174" t="str">
        <f>IF('Abstract review'!I288="E",'Abstract review'!J288,"")</f>
        <v>Preclinical studies</v>
      </c>
      <c r="H288" s="174"/>
      <c r="I288" s="174"/>
      <c r="J288" s="174"/>
      <c r="K288" s="174"/>
      <c r="L288" s="175" t="str">
        <f t="shared" si="17"/>
        <v/>
      </c>
      <c r="M288" s="175" t="str">
        <f t="shared" si="18"/>
        <v/>
      </c>
      <c r="N288" s="175" t="str">
        <f>IF(L288="Include",IFERROR(INDEX('Data extraction'!$AC$2:$AC$58,MATCH(H288+1,'Data extraction'!$AA$2:$AA$58,0)),"not found"),"")</f>
        <v/>
      </c>
      <c r="O288" s="175" t="str">
        <f>IF(N288="","",IFERROR(INDEX('Data extraction'!$L$2:$L$58,MATCH(N288,'Data extraction'!$AC$2:$AC$58,0)),""))</f>
        <v/>
      </c>
      <c r="P288" s="176" t="str">
        <f t="shared" si="19"/>
        <v>Excluded at title/abstract</v>
      </c>
      <c r="Q288" s="175" t="str">
        <f t="shared" si="20"/>
        <v>Study design</v>
      </c>
      <c r="R288" s="174"/>
    </row>
    <row r="289" spans="1:18" x14ac:dyDescent="0.3">
      <c r="A289" s="174">
        <f>'Abstract review'!C289</f>
        <v>285</v>
      </c>
      <c r="B289" s="174" t="str">
        <f>IFERROR(LEFT('Abstract review'!D289,FIND(";",'Abstract review'!D289)-1),'Abstract review'!D289)</f>
        <v>B. Aydin</v>
      </c>
      <c r="C289" s="180" t="str">
        <f>'Abstract review'!E289&amp;""</f>
        <v>2025</v>
      </c>
      <c r="D289" s="174" t="str">
        <f>'Abstract review'!F289</f>
        <v>The Construction of ceRNA Regulatory Network Unraveled Prognostic Biomarkers and Repositioned Drug Candidates for the Management of Pancreatic Ductal Adenocarcinoma</v>
      </c>
      <c r="E289" s="174" t="str">
        <f>IF('Abstract review'!G289="","",'Abstract review'!G289)</f>
        <v>10.3390/cimb47070496</v>
      </c>
      <c r="F289" s="174" t="str">
        <f>IF('Abstract review'!I289="I","Include → full text",IF('Abstract review'!I289="E","Exclude",IF('Abstract review'!I289="DUP","Duplicate — removed",'Abstract review'!I289)))</f>
        <v>Include → full text</v>
      </c>
      <c r="G289" s="174" t="str">
        <f>IF('Abstract review'!I289="E",'Abstract review'!J289,"")</f>
        <v/>
      </c>
      <c r="H289" s="174">
        <f>'Full-text screening-extraction'!A126</f>
        <v>125</v>
      </c>
      <c r="I289" s="174" t="str">
        <f>IF('Full-text screening-extraction'!AB126="","",'Full-text screening-extraction'!AB126)</f>
        <v>no</v>
      </c>
      <c r="J289" s="174" t="str">
        <f>IF('Full-text screening-extraction'!AC126="","",'Full-text screening-extraction'!AC126)</f>
        <v>NA</v>
      </c>
      <c r="K289" s="174" t="str">
        <f>IF('Full-text screening-extraction'!AG126="","",'Full-text screening-extraction'!AG126)</f>
        <v/>
      </c>
      <c r="L289" s="175" t="str">
        <f t="shared" si="17"/>
        <v>Exclude</v>
      </c>
      <c r="M289" s="175" t="str">
        <f t="shared" si="18"/>
        <v>No adjusted multivariable model fitted</v>
      </c>
      <c r="N289" s="175" t="str">
        <f>IF(L289="Include",IFERROR(INDEX('Data extraction'!$AC$2:$AC$58,MATCH(H289+1,'Data extraction'!$AA$2:$AA$58,0)),"not found"),"")</f>
        <v/>
      </c>
      <c r="O289" s="175" t="str">
        <f>IF(N289="","",IFERROR(INDEX('Data extraction'!$L$2:$L$58,MATCH(N289,'Data extraction'!$AC$2:$AC$58,0)),""))</f>
        <v/>
      </c>
      <c r="P289" s="176" t="str">
        <f t="shared" si="19"/>
        <v>Excluded at full text</v>
      </c>
      <c r="Q289" s="175" t="str">
        <f t="shared" si="20"/>
        <v>Analysis &amp; synthesis eligibility</v>
      </c>
      <c r="R289" s="174" t="str">
        <f>IF(P289&lt;&gt;"INCLUDED","",'Full-text screening-extraction'!M126&amp;" ("&amp;'Full-text screening-extraction'!K126&amp;"); outcome: "&amp;'Full-text screening-extraction'!P126&amp;"; multivariable: "&amp;LEFT('Full-text screening-extraction'!T126,120)&amp;" | adjusted for: "&amp;LEFT('Full-text screening-extraction'!U126,100))</f>
        <v/>
      </c>
    </row>
    <row r="290" spans="1:18" x14ac:dyDescent="0.3">
      <c r="A290" s="174">
        <f>'Abstract review'!C290</f>
        <v>286</v>
      </c>
      <c r="B290" s="174" t="str">
        <f>IFERROR(LEFT('Abstract review'!D290,FIND(";",'Abstract review'!D290)-1),'Abstract review'!D290)</f>
        <v>Zarlish Attique</v>
      </c>
      <c r="C290" s="180" t="str">
        <f>'Abstract review'!E290&amp;""</f>
        <v>2025</v>
      </c>
      <c r="D290" s="174" t="str">
        <f>'Abstract review'!F290</f>
        <v>Integrative Multiomic and Deep Learning Profiling of KRAS Mutant and Wildtype Genomes in Pancreatic Tumorigenesis</v>
      </c>
      <c r="E290" s="174" t="str">
        <f>IF('Abstract review'!G290="","",'Abstract review'!G290)</f>
        <v>10.21203/rs.3.rs-7335783/v1</v>
      </c>
      <c r="F290" s="174" t="str">
        <f>IF('Abstract review'!I290="I","Include → full text",IF('Abstract review'!I290="E","Exclude",IF('Abstract review'!I290="DUP","Duplicate — removed",'Abstract review'!I290)))</f>
        <v>Exclude</v>
      </c>
      <c r="G290" s="174" t="str">
        <f>IF('Abstract review'!I290="E",'Abstract review'!J290,"")</f>
        <v>Preprint (not peer-reviewed)</v>
      </c>
      <c r="H290" s="174"/>
      <c r="I290" s="174"/>
      <c r="J290" s="174"/>
      <c r="K290" s="174"/>
      <c r="L290" s="175" t="str">
        <f t="shared" si="17"/>
        <v/>
      </c>
      <c r="M290" s="175" t="str">
        <f t="shared" si="18"/>
        <v/>
      </c>
      <c r="N290" s="175" t="str">
        <f>IF(L290="Include",IFERROR(INDEX('Data extraction'!$AC$2:$AC$58,MATCH(H290+1,'Data extraction'!$AA$2:$AA$58,0)),"not found"),"")</f>
        <v/>
      </c>
      <c r="O290" s="175" t="str">
        <f>IF(N290="","",IFERROR(INDEX('Data extraction'!$L$2:$L$58,MATCH(N290,'Data extraction'!$AC$2:$AC$58,0)),""))</f>
        <v/>
      </c>
      <c r="P290" s="176" t="str">
        <f t="shared" si="19"/>
        <v>Excluded at title/abstract</v>
      </c>
      <c r="Q290" s="175" t="str">
        <f t="shared" si="20"/>
        <v>Study design</v>
      </c>
      <c r="R290" s="174"/>
    </row>
    <row r="291" spans="1:18" x14ac:dyDescent="0.3">
      <c r="A291" s="174">
        <f>'Abstract review'!C291</f>
        <v>287</v>
      </c>
      <c r="B291" s="174" t="str">
        <f>IFERROR(LEFT('Abstract review'!D291,FIND(";",'Abstract review'!D291)-1),'Abstract review'!D291)</f>
        <v>A. T. Aref</v>
      </c>
      <c r="C291" s="180" t="str">
        <f>'Abstract review'!E291&amp;""</f>
        <v>2025</v>
      </c>
      <c r="D291" s="174" t="str">
        <f>'Abstract review'!F291</f>
        <v>Mapping the Proteomic Landscape of Pancreatic Cancer: Prognostic Insights and Subtype Stratification</v>
      </c>
      <c r="E291" s="174" t="str">
        <f>IF('Abstract review'!G291="","",'Abstract review'!G291)</f>
        <v>10.1158/2767-9764.Crc-25-0229</v>
      </c>
      <c r="F291" s="174" t="str">
        <f>IF('Abstract review'!I291="I","Include → full text",IF('Abstract review'!I291="E","Exclude",IF('Abstract review'!I291="DUP","Duplicate — removed",'Abstract review'!I291)))</f>
        <v>Include → full text</v>
      </c>
      <c r="G291" s="174" t="str">
        <f>IF('Abstract review'!I291="E",'Abstract review'!J291,"")</f>
        <v/>
      </c>
      <c r="H291" s="174">
        <f>'Full-text screening-extraction'!A127</f>
        <v>126</v>
      </c>
      <c r="I291" s="174" t="str">
        <f>IF('Full-text screening-extraction'!AB127="","",'Full-text screening-extraction'!AB127)</f>
        <v>yes</v>
      </c>
      <c r="J291" s="174" t="str">
        <f>IF('Full-text screening-extraction'!AC127="","",'Full-text screening-extraction'!AC127)</f>
        <v>yes</v>
      </c>
      <c r="K291" s="174" t="str">
        <f>IF('Full-text screening-extraction'!AG127="","",'Full-text screening-extraction'!AG127)</f>
        <v/>
      </c>
      <c r="L291" s="175" t="str">
        <f t="shared" si="17"/>
        <v>Include</v>
      </c>
      <c r="M291" s="175" t="str">
        <f t="shared" si="18"/>
        <v/>
      </c>
      <c r="N291" s="175" t="str">
        <f>IF(L291="Include",IFERROR(INDEX('Data extraction'!$AC$2:$AC$58,MATCH(H291+1,'Data extraction'!$AA$2:$AA$58,0)),"not found"),"")</f>
        <v>EV-62</v>
      </c>
      <c r="O291" s="175" t="str">
        <f>IF(N291="","",IFERROR(INDEX('Data extraction'!$L$2:$L$58,MATCH(N291,'Data extraction'!$AC$2:$AC$58,0)),""))</f>
        <v>A</v>
      </c>
      <c r="P291" s="176" t="str">
        <f t="shared" si="19"/>
        <v>INCLUDED</v>
      </c>
      <c r="Q291" s="175" t="str">
        <f t="shared" si="20"/>
        <v>All PICOS rows + Independent prognostic value</v>
      </c>
      <c r="R291" s="174" t="str">
        <f>IF(P291&lt;&gt;"INCLUDED","",'Full-text screening-extraction'!M127&amp;" ("&amp;'Full-text screening-extraction'!K127&amp;"); outcome: "&amp;'Full-text screening-extraction'!P127&amp;"; multivariable: "&amp;LEFT('Full-text screening-extraction'!T127,120)&amp;" | adjusted for: "&amp;LEFT('Full-text screening-extraction'!U127,100))</f>
        <v>20-protein diagnostic panel; four proteomic prognostic subtypes; 18-protein prognostic risk score (PURB, SDCBP2, CD2BP2, GALM, SERPINA3, OAS3, FAN1, ZPR1, KRT2, NUDT2, SMNDC1, SERPINA4, CUTA, WDR36, POSTN, CLEC11A, PEX14, PI4KA) (Proteomics); outcome: Overall survival (OS); multivariable: 18-protein risk score retained significance in multivariable Cox models and improved concordance index from 0.66 to 0.85 | adjusted for: Clinical prognostic variables included age, stage, grade, histology, margin, recurrence-related feat</v>
      </c>
    </row>
    <row r="292" spans="1:18" x14ac:dyDescent="0.3">
      <c r="A292" s="174">
        <f>'Abstract review'!C292</f>
        <v>288</v>
      </c>
      <c r="B292" s="174" t="str">
        <f>IFERROR(LEFT('Abstract review'!D292,FIND(";",'Abstract review'!D292)-1),'Abstract review'!D292)</f>
        <v>P. An</v>
      </c>
      <c r="C292" s="180" t="str">
        <f>'Abstract review'!E292&amp;""</f>
        <v>2025</v>
      </c>
      <c r="D292" s="174" t="str">
        <f>'Abstract review'!F292</f>
        <v>Identifying and validating PLAU as a potential prognostic biomarker for PDAC</v>
      </c>
      <c r="E292" s="174" t="str">
        <f>IF('Abstract review'!G292="","",'Abstract review'!G292)</f>
        <v>10.1038/s41598-025-97629-5</v>
      </c>
      <c r="F292" s="174" t="str">
        <f>IF('Abstract review'!I292="I","Include → full text",IF('Abstract review'!I292="E","Exclude",IF('Abstract review'!I292="DUP","Duplicate — removed",'Abstract review'!I292)))</f>
        <v>Include → full text</v>
      </c>
      <c r="G292" s="174" t="str">
        <f>IF('Abstract review'!I292="E",'Abstract review'!J292,"")</f>
        <v/>
      </c>
      <c r="H292" s="174">
        <f>'Full-text screening-extraction'!A128</f>
        <v>127</v>
      </c>
      <c r="I292" s="174" t="str">
        <f>IF('Full-text screening-extraction'!AB128="","",'Full-text screening-extraction'!AB128)</f>
        <v>no</v>
      </c>
      <c r="J292" s="174" t="str">
        <f>IF('Full-text screening-extraction'!AC128="","",'Full-text screening-extraction'!AC128)</f>
        <v>NA</v>
      </c>
      <c r="K292" s="174" t="str">
        <f>IF('Full-text screening-extraction'!AG128="","",'Full-text screening-extraction'!AG128)</f>
        <v/>
      </c>
      <c r="L292" s="175" t="str">
        <f t="shared" si="17"/>
        <v>Exclude</v>
      </c>
      <c r="M292" s="175" t="str">
        <f t="shared" si="18"/>
        <v>No adjusted multivariable model fitted</v>
      </c>
      <c r="N292" s="175" t="str">
        <f>IF(L292="Include",IFERROR(INDEX('Data extraction'!$AC$2:$AC$58,MATCH(H292+1,'Data extraction'!$AA$2:$AA$58,0)),"not found"),"")</f>
        <v/>
      </c>
      <c r="O292" s="175" t="str">
        <f>IF(N292="","",IFERROR(INDEX('Data extraction'!$L$2:$L$58,MATCH(N292,'Data extraction'!$AC$2:$AC$58,0)),""))</f>
        <v/>
      </c>
      <c r="P292" s="176" t="str">
        <f t="shared" si="19"/>
        <v>Excluded at full text</v>
      </c>
      <c r="Q292" s="175" t="str">
        <f t="shared" si="20"/>
        <v>Analysis &amp; synthesis eligibility</v>
      </c>
      <c r="R292" s="174" t="str">
        <f>IF(P292&lt;&gt;"INCLUDED","",'Full-text screening-extraction'!M128&amp;" ("&amp;'Full-text screening-extraction'!K128&amp;"); outcome: "&amp;'Full-text screening-extraction'!P128&amp;"; multivariable: "&amp;LEFT('Full-text screening-extraction'!T128,120)&amp;" | adjusted for: "&amp;LEFT('Full-text screening-extraction'!U128,100))</f>
        <v/>
      </c>
    </row>
    <row r="293" spans="1:18" x14ac:dyDescent="0.3">
      <c r="A293" s="174">
        <f>'Abstract review'!C293</f>
        <v>289</v>
      </c>
      <c r="B293" s="174" t="str">
        <f>IFERROR(LEFT('Abstract review'!D293,FIND(";",'Abstract review'!D293)-1),'Abstract review'!D293)</f>
        <v>G. K. Acquaah-Mensah</v>
      </c>
      <c r="C293" s="180" t="str">
        <f>'Abstract review'!E293&amp;""</f>
        <v>2025</v>
      </c>
      <c r="D293" s="174" t="str">
        <f>'Abstract review'!F293</f>
        <v>Radiomics Combined with Transcriptomics Improves Prediction of Breast Cancer Recurrence, Molecular Subtype and Grade</v>
      </c>
      <c r="E293" s="174" t="str">
        <f>IF('Abstract review'!G293="","",'Abstract review'!G293)</f>
        <v>10.3390/cancers17172912</v>
      </c>
      <c r="F293" s="174" t="str">
        <f>IF('Abstract review'!I293="I","Include → full text",IF('Abstract review'!I293="E","Exclude",IF('Abstract review'!I293="DUP","Duplicate — removed",'Abstract review'!I293)))</f>
        <v>Exclude</v>
      </c>
      <c r="G293" s="174" t="str">
        <f>IF('Abstract review'!I293="E",'Abstract review'!J293,"")</f>
        <v>no pdac</v>
      </c>
      <c r="H293" s="174"/>
      <c r="I293" s="174"/>
      <c r="J293" s="174"/>
      <c r="K293" s="174"/>
      <c r="L293" s="175" t="str">
        <f t="shared" si="17"/>
        <v/>
      </c>
      <c r="M293" s="175" t="str">
        <f t="shared" si="18"/>
        <v/>
      </c>
      <c r="N293" s="175" t="str">
        <f>IF(L293="Include",IFERROR(INDEX('Data extraction'!$AC$2:$AC$58,MATCH(H293+1,'Data extraction'!$AA$2:$AA$58,0)),"not found"),"")</f>
        <v/>
      </c>
      <c r="O293" s="175" t="str">
        <f>IF(N293="","",IFERROR(INDEX('Data extraction'!$L$2:$L$58,MATCH(N293,'Data extraction'!$AC$2:$AC$58,0)),""))</f>
        <v/>
      </c>
      <c r="P293" s="176" t="str">
        <f t="shared" si="19"/>
        <v>Excluded at title/abstract</v>
      </c>
      <c r="Q293" s="175" t="str">
        <f t="shared" si="20"/>
        <v>Population</v>
      </c>
      <c r="R293" s="174"/>
    </row>
    <row r="294" spans="1:18" x14ac:dyDescent="0.3">
      <c r="A294" s="174">
        <f>'Abstract review'!C294</f>
        <v>290</v>
      </c>
      <c r="B294" s="174" t="str">
        <f>IFERROR(LEFT('Abstract review'!D294,FIND(";",'Abstract review'!D294)-1),'Abstract review'!D294)</f>
        <v>K. Abdilleh</v>
      </c>
      <c r="C294" s="180" t="str">
        <f>'Abstract review'!E294&amp;""</f>
        <v>2025</v>
      </c>
      <c r="D294" s="174" t="str">
        <f>'Abstract review'!F294</f>
        <v>Clinical and Multiomic Features Differentiate Young Black and White Breast Cancer Cohorts Derived by Machine Learning Approaches</v>
      </c>
      <c r="E294" s="174" t="str">
        <f>IF('Abstract review'!G294="","",'Abstract review'!G294)</f>
        <v>10.1016/j.clbc.2024.11.015</v>
      </c>
      <c r="F294" s="174" t="str">
        <f>IF('Abstract review'!I294="I","Include → full text",IF('Abstract review'!I294="E","Exclude",IF('Abstract review'!I294="DUP","Duplicate — removed",'Abstract review'!I294)))</f>
        <v>Exclude</v>
      </c>
      <c r="G294" s="174" t="str">
        <f>IF('Abstract review'!I294="E",'Abstract review'!J294,"")</f>
        <v>no pdac</v>
      </c>
      <c r="H294" s="174"/>
      <c r="I294" s="174"/>
      <c r="J294" s="174"/>
      <c r="K294" s="174"/>
      <c r="L294" s="175" t="str">
        <f t="shared" si="17"/>
        <v/>
      </c>
      <c r="M294" s="175" t="str">
        <f t="shared" si="18"/>
        <v/>
      </c>
      <c r="N294" s="175" t="str">
        <f>IF(L294="Include",IFERROR(INDEX('Data extraction'!$AC$2:$AC$58,MATCH(H294+1,'Data extraction'!$AA$2:$AA$58,0)),"not found"),"")</f>
        <v/>
      </c>
      <c r="O294" s="175" t="str">
        <f>IF(N294="","",IFERROR(INDEX('Data extraction'!$L$2:$L$58,MATCH(N294,'Data extraction'!$AC$2:$AC$58,0)),""))</f>
        <v/>
      </c>
      <c r="P294" s="176" t="str">
        <f t="shared" si="19"/>
        <v>Excluded at title/abstract</v>
      </c>
      <c r="Q294" s="175" t="str">
        <f t="shared" si="20"/>
        <v>Population</v>
      </c>
      <c r="R294" s="174"/>
    </row>
    <row r="295" spans="1:18" x14ac:dyDescent="0.3">
      <c r="A295" s="174"/>
      <c r="B295" s="174"/>
      <c r="C295" s="180"/>
      <c r="D295" s="174"/>
      <c r="E295" s="174"/>
      <c r="F295" s="174"/>
      <c r="G295" s="174"/>
      <c r="H295" s="174"/>
      <c r="I295" s="174"/>
      <c r="J295" s="174"/>
      <c r="K295" s="174"/>
      <c r="L295" s="174"/>
      <c r="M295" s="174"/>
      <c r="N295" s="174"/>
      <c r="O295" s="174"/>
      <c r="P295" s="174"/>
      <c r="Q295" s="174"/>
      <c r="R295" s="174"/>
    </row>
    <row r="296" spans="1:18" x14ac:dyDescent="0.3">
      <c r="A296" s="174"/>
      <c r="B296" s="174"/>
      <c r="C296" s="180"/>
      <c r="D296" s="174"/>
      <c r="E296" s="174"/>
      <c r="F296" s="174"/>
      <c r="G296" s="174"/>
      <c r="H296" s="174"/>
      <c r="I296" s="174"/>
      <c r="J296" s="174"/>
      <c r="K296" s="174"/>
      <c r="L296" s="174"/>
      <c r="M296" s="174"/>
      <c r="N296" s="174"/>
      <c r="O296" s="174"/>
      <c r="P296" s="174"/>
      <c r="Q296" s="174"/>
      <c r="R296" s="174"/>
    </row>
    <row r="297" spans="1:18" x14ac:dyDescent="0.3">
      <c r="A297" s="177" t="s">
        <v>10861</v>
      </c>
      <c r="B297" s="174"/>
      <c r="C297" s="180"/>
      <c r="D297" s="174"/>
      <c r="E297" s="174"/>
      <c r="F297" s="174"/>
      <c r="G297" s="174"/>
      <c r="H297" s="174"/>
      <c r="I297" s="174"/>
      <c r="J297" s="174"/>
      <c r="K297" s="174"/>
      <c r="L297" s="174"/>
      <c r="M297" s="174"/>
      <c r="N297" s="174"/>
      <c r="O297" s="174"/>
      <c r="P297" s="174"/>
      <c r="Q297" s="174"/>
      <c r="R297" s="174"/>
    </row>
    <row r="298" spans="1:18" ht="29.4" thickBot="1" x14ac:dyDescent="0.35">
      <c r="A298" s="178" t="s">
        <v>9598</v>
      </c>
      <c r="B298" s="178" t="s">
        <v>9572</v>
      </c>
      <c r="C298" s="181" t="s">
        <v>9008</v>
      </c>
      <c r="D298" s="178" t="s">
        <v>9600</v>
      </c>
      <c r="E298" s="178" t="s">
        <v>10843</v>
      </c>
      <c r="F298" s="178" t="s">
        <v>10862</v>
      </c>
      <c r="G298" s="174"/>
      <c r="H298" s="174"/>
      <c r="I298" s="174"/>
      <c r="J298" s="174"/>
      <c r="K298" s="174"/>
      <c r="L298" s="174"/>
      <c r="M298" s="174"/>
      <c r="N298" s="174"/>
      <c r="O298" s="174"/>
      <c r="P298" s="174"/>
      <c r="Q298" s="174"/>
      <c r="R298" s="174"/>
    </row>
    <row r="299" spans="1:18" x14ac:dyDescent="0.3">
      <c r="A299" s="174" t="str">
        <f>'Data extraction clinical.gov'!A2</f>
        <v>NCT01726582</v>
      </c>
      <c r="B299" s="174" t="str">
        <f>'Data extraction clinical.gov'!B2</f>
        <v>Single-arm</v>
      </c>
      <c r="C299" s="180">
        <f>'Data extraction clinical.gov'!C2</f>
        <v>130</v>
      </c>
      <c r="D299" s="174" t="str">
        <f>'Data extraction clinical.gov'!D2</f>
        <v>Personalized periop (chemo/CRT/surgery)</v>
      </c>
      <c r="E299" s="175" t="s">
        <v>10863</v>
      </c>
      <c r="F299" s="175" t="str">
        <f>"Registered PDAC trial retained after registry filters; stage: "&amp;'Data extraction clinical.gov'!E2&amp;"; primary outcome: "&amp;'Data extraction clinical.gov'!F2</f>
        <v>Registered PDAC trial retained after registry filters; stage: Resectable/Borderline; primary outcome: Completion to surgery (feasibility)</v>
      </c>
      <c r="G299" s="174"/>
      <c r="H299" s="174"/>
      <c r="I299" s="174"/>
      <c r="J299" s="174"/>
      <c r="K299" s="174"/>
      <c r="L299" s="174"/>
      <c r="M299" s="174"/>
      <c r="N299" s="174"/>
      <c r="O299" s="174"/>
      <c r="P299" s="174"/>
      <c r="Q299" s="174"/>
      <c r="R299" s="174"/>
    </row>
    <row r="300" spans="1:18" x14ac:dyDescent="0.3">
      <c r="A300" s="174" t="str">
        <f>'Data extraction clinical.gov'!A3</f>
        <v>NCT00536874</v>
      </c>
      <c r="B300" s="174" t="str">
        <f>'Data extraction clinical.gov'!B3</f>
        <v>Single-arm</v>
      </c>
      <c r="C300" s="180">
        <f>'Data extraction clinical.gov'!C3</f>
        <v>35</v>
      </c>
      <c r="D300" s="174" t="str">
        <f>'Data extraction clinical.gov'!D3</f>
        <v>Gemcitabine + Oxaliplatin (neoadjuvant)</v>
      </c>
      <c r="E300" s="175" t="s">
        <v>10863</v>
      </c>
      <c r="F300" s="175" t="str">
        <f>"Registered PDAC trial retained after registry filters; stage: "&amp;'Data extraction clinical.gov'!E3&amp;"; primary outcome: "&amp;'Data extraction clinical.gov'!F3</f>
        <v>Registered PDAC trial retained after registry filters; stage: Resectable; primary outcome: OS rate (18 mo)</v>
      </c>
      <c r="G300" s="174"/>
      <c r="H300" s="174"/>
      <c r="I300" s="174"/>
      <c r="J300" s="174"/>
      <c r="K300" s="174"/>
      <c r="L300" s="174"/>
      <c r="M300" s="174"/>
      <c r="N300" s="174"/>
      <c r="O300" s="174"/>
      <c r="P300" s="174"/>
      <c r="Q300" s="174"/>
      <c r="R300" s="174"/>
    </row>
    <row r="301" spans="1:18" x14ac:dyDescent="0.3">
      <c r="A301" s="174" t="str">
        <f>'Data extraction clinical.gov'!A4</f>
        <v>NCT01926197</v>
      </c>
      <c r="B301" s="174" t="str">
        <f>'Data extraction clinical.gov'!B4</f>
        <v>Randomized</v>
      </c>
      <c r="C301" s="180" t="str">
        <f>'Data extraction clinical.gov'!C4</f>
        <v>13/12</v>
      </c>
      <c r="D301" s="174" t="str">
        <f>'Data extraction clinical.gov'!D4</f>
        <v>mFOLFIRINOX vs mFOLFIRINOX+SBRT</v>
      </c>
      <c r="E301" s="175" t="s">
        <v>10863</v>
      </c>
      <c r="F301" s="175" t="str">
        <f>"Registered PDAC trial retained after registry filters; stage: "&amp;'Data extraction clinical.gov'!E4&amp;"; primary outcome: "&amp;'Data extraction clinical.gov'!F4</f>
        <v>Registered PDAC trial retained after registry filters; stage: Locally advanced (unresectable); primary outcome: PFS (median)</v>
      </c>
      <c r="G301" s="174"/>
      <c r="H301" s="174"/>
      <c r="I301" s="174"/>
      <c r="J301" s="174"/>
      <c r="K301" s="174"/>
      <c r="L301" s="174"/>
      <c r="M301" s="174"/>
      <c r="N301" s="174"/>
      <c r="O301" s="174"/>
      <c r="P301" s="174"/>
      <c r="Q301" s="174"/>
      <c r="R301" s="174"/>
    </row>
    <row r="302" spans="1:18" x14ac:dyDescent="0.3">
      <c r="A302" s="174" t="str">
        <f>'Data extraction clinical.gov'!A5</f>
        <v>NCT00810719</v>
      </c>
      <c r="B302" s="174" t="str">
        <f>'Data extraction clinical.gov'!B5</f>
        <v>Single-arm</v>
      </c>
      <c r="C302" s="180">
        <f>'Data extraction clinical.gov'!C5</f>
        <v>30</v>
      </c>
      <c r="D302" s="174" t="str">
        <f>'Data extraction clinical.gov'!D5</f>
        <v>Gemcitabine + Erlotinib</v>
      </c>
      <c r="E302" s="175" t="s">
        <v>10863</v>
      </c>
      <c r="F302" s="175" t="str">
        <f>"Registered PDAC trial retained after registry filters; stage: "&amp;'Data extraction clinical.gov'!E5&amp;"; primary outcome: "&amp;'Data extraction clinical.gov'!F5</f>
        <v>Registered PDAC trial retained after registry filters; stage: Advanced/Metastatic; primary outcome: PFS (median)</v>
      </c>
      <c r="G302" s="174"/>
      <c r="H302" s="174"/>
      <c r="I302" s="174"/>
      <c r="J302" s="174"/>
      <c r="K302" s="174"/>
      <c r="L302" s="174"/>
      <c r="M302" s="174"/>
      <c r="N302" s="174"/>
      <c r="O302" s="174"/>
      <c r="P302" s="174"/>
      <c r="Q302" s="174"/>
      <c r="R302" s="174"/>
    </row>
    <row r="303" spans="1:18" x14ac:dyDescent="0.3">
      <c r="A303" s="174" t="str">
        <f>'Data extraction clinical.gov'!A6</f>
        <v>NCT00769483</v>
      </c>
      <c r="B303" s="174" t="str">
        <f>'Data extraction clinical.gov'!B6</f>
        <v>Phase I/II, non-randomized, multi-arm</v>
      </c>
      <c r="C303" s="180" t="str">
        <f>'Data extraction clinical.gov'!C6</f>
        <v>~15/arm</v>
      </c>
      <c r="D303" s="174" t="str">
        <f>'Data extraction clinical.gov'!D6</f>
        <v>MK-0646 + Gem ± Erlotinib</v>
      </c>
      <c r="E303" s="175" t="s">
        <v>10863</v>
      </c>
      <c r="F303" s="175" t="str">
        <f>"Registered PDAC trial retained after registry filters; stage: "&amp;'Data extraction clinical.gov'!E6&amp;"; primary outcome: "&amp;'Data extraction clinical.gov'!F6</f>
        <v>Registered PDAC trial retained after registry filters; stage: Stage IV (metastatic); primary outcome: MTD + PFS (time to progression/death)</v>
      </c>
      <c r="G303" s="174"/>
      <c r="H303" s="174"/>
      <c r="I303" s="174"/>
      <c r="J303" s="174"/>
      <c r="K303" s="174"/>
      <c r="L303" s="174"/>
      <c r="M303" s="174"/>
      <c r="N303" s="174"/>
      <c r="O303" s="174"/>
      <c r="P303" s="174"/>
      <c r="Q303" s="174"/>
      <c r="R303" s="174"/>
    </row>
    <row r="304" spans="1:18" x14ac:dyDescent="0.3">
      <c r="A304" s="174" t="str">
        <f>'Data extraction clinical.gov'!A7</f>
        <v>NCT00365144</v>
      </c>
      <c r="B304" s="174" t="str">
        <f>'Data extraction clinical.gov'!B7</f>
        <v>Single-arm</v>
      </c>
      <c r="C304" s="180">
        <f>'Data extraction clinical.gov'!C7</f>
        <v>36</v>
      </c>
      <c r="D304" s="174" t="str">
        <f>'Data extraction clinical.gov'!D7</f>
        <v>Bevacizumab + Erlotinib</v>
      </c>
      <c r="E304" s="175" t="s">
        <v>10863</v>
      </c>
      <c r="F304" s="175" t="str">
        <f>"Registered PDAC trial retained after registry filters; stage: "&amp;'Data extraction clinical.gov'!E7&amp;"; primary outcome: "&amp;'Data extraction clinical.gov'!F7</f>
        <v>Registered PDAC trial retained after registry filters; stage: Metastatic, gemcitabine-refractory; primary outcome: OS rate (6 mo) + safety</v>
      </c>
      <c r="G304" s="174"/>
      <c r="H304" s="174"/>
      <c r="I304" s="174"/>
      <c r="J304" s="174"/>
      <c r="K304" s="174"/>
      <c r="L304" s="174"/>
      <c r="M304" s="174"/>
      <c r="N304" s="174"/>
      <c r="O304" s="174"/>
      <c r="P304" s="174"/>
      <c r="Q304" s="174"/>
      <c r="R304" s="174"/>
    </row>
    <row r="305" spans="1:18" x14ac:dyDescent="0.3">
      <c r="A305" s="174" t="str">
        <f>'Data extraction clinical.gov'!A8</f>
        <v>NCT00550836</v>
      </c>
      <c r="B305" s="174" t="str">
        <f>'Data extraction clinical.gov'!B8</f>
        <v>Randomized</v>
      </c>
      <c r="C305" s="180" t="str">
        <f>'Data extraction clinical.gov'!C8</f>
        <v>46 / 46</v>
      </c>
      <c r="D305" s="174" t="str">
        <f>'Data extraction clinical.gov'!D8</f>
        <v>Gemcitabine+Erlotinib vs +Panitumumab</v>
      </c>
      <c r="E305" s="175" t="s">
        <v>10863</v>
      </c>
      <c r="F305" s="175" t="str">
        <f>"Registered PDAC trial retained after registry filters; stage: "&amp;'Data extraction clinical.gov'!E8&amp;"; primary outcome: "&amp;'Data extraction clinical.gov'!F8</f>
        <v>Registered PDAC trial retained after registry filters; stage: Metastatic; primary outcome: OS (median; Arm B vs Arm A)</v>
      </c>
      <c r="G305" s="174"/>
      <c r="H305" s="174"/>
      <c r="I305" s="174"/>
      <c r="J305" s="174"/>
      <c r="K305" s="174"/>
      <c r="L305" s="174"/>
      <c r="M305" s="174"/>
      <c r="N305" s="174"/>
      <c r="O305" s="174"/>
      <c r="P305" s="174"/>
      <c r="Q305" s="174"/>
      <c r="R305" s="174"/>
    </row>
    <row r="306" spans="1:18" x14ac:dyDescent="0.3">
      <c r="A306" s="174" t="str">
        <f>'Data extraction clinical.gov'!A9</f>
        <v>NCT03941093</v>
      </c>
      <c r="B306" s="174" t="str">
        <f>'Data extraction clinical.gov'!B9</f>
        <v>Randomized, double-blind</v>
      </c>
      <c r="C306" s="180" t="str">
        <f>'Data extraction clinical.gov'!C9</f>
        <v>143 / 141</v>
      </c>
      <c r="D306" s="174" t="str">
        <f>'Data extraction clinical.gov'!D9</f>
        <v>Pamrevlumab + G/nab-P or FOLFIRINOX vs Placebo + G/nab-P or FOLFIRINOX</v>
      </c>
      <c r="E306" s="175" t="s">
        <v>10863</v>
      </c>
      <c r="F306" s="175" t="str">
        <f>"Registered PDAC trial retained after registry filters; stage: "&amp;'Data extraction clinical.gov'!E9&amp;"; primary outcome: "&amp;'Data extraction clinical.gov'!F9</f>
        <v>Registered PDAC trial retained after registry filters; stage: Locally advanced unresectable; primary outcome: OS</v>
      </c>
      <c r="G306" s="174"/>
      <c r="H306" s="174"/>
      <c r="I306" s="174"/>
      <c r="J306" s="174"/>
      <c r="K306" s="174"/>
      <c r="L306" s="174"/>
      <c r="M306" s="174"/>
      <c r="N306" s="174"/>
      <c r="O306" s="174"/>
      <c r="P306" s="174"/>
      <c r="Q306" s="174"/>
      <c r="R306" s="174"/>
    </row>
    <row r="307" spans="1:18" x14ac:dyDescent="0.3">
      <c r="A307" s="174" t="str">
        <f>'Data extraction clinical.gov'!A10</f>
        <v>NCT00408564</v>
      </c>
      <c r="B307" s="174" t="str">
        <f>'Data extraction clinical.gov'!B10</f>
        <v>Single-arm</v>
      </c>
      <c r="C307" s="180" t="str">
        <f>'Data extraction clinical.gov'!C10</f>
        <v>38–39</v>
      </c>
      <c r="D307" s="174" t="str">
        <f>'Data extraction clinical.gov'!D10</f>
        <v>Gemcitabine + Oxaliplatin + Cetuximab → reassessment → surgery or RT/capecitabine</v>
      </c>
      <c r="E307" s="175" t="s">
        <v>10863</v>
      </c>
      <c r="F307" s="175" t="str">
        <f>"Registered PDAC trial retained after registry filters; stage: "&amp;'Data extraction clinical.gov'!E10&amp;"; primary outcome: "&amp;'Data extraction clinical.gov'!F10</f>
        <v>Registered PDAC trial retained after registry filters; stage: Locally advanced unresectable, nonmetastatic; primary outcome: PFS rate at 6 mo</v>
      </c>
      <c r="G307" s="174"/>
      <c r="H307" s="174"/>
      <c r="I307" s="174"/>
      <c r="J307" s="174"/>
      <c r="K307" s="174"/>
      <c r="L307" s="174"/>
      <c r="M307" s="174"/>
      <c r="N307" s="174"/>
      <c r="O307" s="174"/>
      <c r="P307" s="174"/>
      <c r="Q307" s="174"/>
      <c r="R307" s="174"/>
    </row>
    <row r="308" spans="1:18" x14ac:dyDescent="0.3">
      <c r="A308" s="174" t="str">
        <f>'Data extraction clinical.gov'!A11</f>
        <v>NCT00521404</v>
      </c>
      <c r="B308" s="174" t="str">
        <f>'Data extraction clinical.gov'!B11</f>
        <v>Single-arm</v>
      </c>
      <c r="C308" s="180">
        <f>'Data extraction clinical.gov'!C11</f>
        <v>61</v>
      </c>
      <c r="D308" s="174" t="str">
        <f>'Data extraction clinical.gov'!D11</f>
        <v>CS-1008 (anti-DR5) + gemcitabine</v>
      </c>
      <c r="E308" s="175" t="s">
        <v>10863</v>
      </c>
      <c r="F308" s="175" t="str">
        <f>"Registered PDAC trial retained after registry filters; stage: "&amp;'Data extraction clinical.gov'!E11&amp;"; primary outcome: "&amp;'Data extraction clinical.gov'!F11</f>
        <v>Registered PDAC trial retained after registry filters; stage: Unresectable / metastatic (chemo-naïve); primary outcome: PFS rate at 16 weeks</v>
      </c>
      <c r="G308" s="174"/>
      <c r="H308" s="174"/>
      <c r="I308" s="174"/>
      <c r="J308" s="174"/>
      <c r="K308" s="174"/>
      <c r="L308" s="174"/>
      <c r="M308" s="174"/>
      <c r="N308" s="174"/>
      <c r="O308" s="174"/>
      <c r="P308" s="174"/>
      <c r="Q308" s="174"/>
      <c r="R308" s="174"/>
    </row>
    <row r="309" spans="1:18" x14ac:dyDescent="0.3">
      <c r="A309" s="174" t="str">
        <f>'Data extraction clinical.gov'!A12</f>
        <v>NCT00417976</v>
      </c>
      <c r="B309" s="174" t="str">
        <f>'Data extraction clinical.gov'!B12</f>
        <v>Single-arm</v>
      </c>
      <c r="C309" s="180" t="str">
        <f>'Data extraction clinical.gov'!C12</f>
        <v>39–40</v>
      </c>
      <c r="D309" s="174" t="str">
        <f>'Data extraction clinical.gov'!D12</f>
        <v>Bevacizumab + Gemcitabine + infusional 5-FU</v>
      </c>
      <c r="E309" s="175" t="s">
        <v>10863</v>
      </c>
      <c r="F309" s="175" t="str">
        <f>"Registered PDAC trial retained after registry filters; stage: "&amp;'Data extraction clinical.gov'!E12&amp;"; primary outcome: "&amp;'Data extraction clinical.gov'!F12</f>
        <v>Registered PDAC trial retained after registry filters; stage: Stage III–IV; primary outcome: PFS rate at 6 mo</v>
      </c>
      <c r="G309" s="174"/>
      <c r="H309" s="174"/>
      <c r="I309" s="174"/>
      <c r="J309" s="174"/>
      <c r="K309" s="174"/>
      <c r="L309" s="174"/>
      <c r="M309" s="174"/>
      <c r="N309" s="174"/>
      <c r="O309" s="174"/>
      <c r="P309" s="174"/>
      <c r="Q309" s="174"/>
      <c r="R309" s="174"/>
    </row>
    <row r="310" spans="1:18" x14ac:dyDescent="0.3">
      <c r="A310" s="174" t="str">
        <f>'Data extraction clinical.gov'!A13</f>
        <v>NCT00499486</v>
      </c>
      <c r="B310" s="174" t="str">
        <f>'Data extraction clinical.gov'!B13</f>
        <v>Single-arm</v>
      </c>
      <c r="C310" s="180">
        <f>'Data extraction clinical.gov'!C13</f>
        <v>31</v>
      </c>
      <c r="D310" s="174" t="str">
        <f>'Data extraction clinical.gov'!D13</f>
        <v>Sirolimus monotherapy</v>
      </c>
      <c r="E310" s="175" t="s">
        <v>10863</v>
      </c>
      <c r="F310" s="175" t="str">
        <f>"Registered PDAC trial retained after registry filters; stage: "&amp;'Data extraction clinical.gov'!E13&amp;"; primary outcome: "&amp;'Data extraction clinical.gov'!F13</f>
        <v>Registered PDAC trial retained after registry filters; stage: Advanced PDAC, post-gemcitabine (refractory); primary outcome: OS rate at 6 months</v>
      </c>
      <c r="G310" s="174"/>
      <c r="H310" s="174"/>
      <c r="I310" s="174"/>
      <c r="J310" s="174"/>
      <c r="K310" s="174"/>
      <c r="L310" s="174"/>
      <c r="M310" s="174"/>
      <c r="N310" s="174"/>
      <c r="O310" s="174"/>
      <c r="P310" s="174"/>
      <c r="Q310" s="174"/>
      <c r="R310" s="174"/>
    </row>
    <row r="311" spans="1:18" x14ac:dyDescent="0.3">
      <c r="A311" s="174" t="str">
        <f>'Data extraction clinical.gov'!A14</f>
        <v>NCT01560949</v>
      </c>
      <c r="B311" s="174" t="str">
        <f>'Data extraction clinical.gov'!B14</f>
        <v>Single-arm</v>
      </c>
      <c r="C311" s="180">
        <f>'Data extraction clinical.gov'!C14</f>
        <v>33</v>
      </c>
      <c r="D311" s="174" t="str">
        <f>'Data extraction clinical.gov'!D14</f>
        <v>mFOLFIRINOX → gemcitabine-based CRT → surgery</v>
      </c>
      <c r="E311" s="175" t="s">
        <v>10863</v>
      </c>
      <c r="F311" s="175" t="str">
        <f>"Registered PDAC trial retained after registry filters; stage: "&amp;'Data extraction clinical.gov'!E14&amp;"; primary outcome: "&amp;'Data extraction clinical.gov'!F14</f>
        <v>Registered PDAC trial retained after registry filters; stage: Borderline resectable / high-risk resectable; primary outcome: Resectability rate</v>
      </c>
      <c r="G311" s="174"/>
      <c r="H311" s="174"/>
      <c r="I311" s="174"/>
      <c r="J311" s="174"/>
      <c r="K311" s="174"/>
      <c r="L311" s="174"/>
      <c r="M311" s="174"/>
      <c r="N311" s="174"/>
      <c r="O311" s="174"/>
      <c r="P311" s="174"/>
      <c r="Q311" s="174"/>
      <c r="R311" s="174"/>
    </row>
    <row r="312" spans="1:18" x14ac:dyDescent="0.3">
      <c r="A312" s="174" t="str">
        <f>'Data extraction clinical.gov'!A15</f>
        <v>NCT01146054</v>
      </c>
      <c r="B312" s="174" t="str">
        <f>'Data extraction clinical.gov'!B15</f>
        <v>Single-arm</v>
      </c>
      <c r="C312" s="180">
        <f>'Data extraction clinical.gov'!C15</f>
        <v>49</v>
      </c>
      <c r="D312" s="174" t="str">
        <f>'Data extraction clinical.gov'!D15</f>
        <v>SBRT + Gemcitabine</v>
      </c>
      <c r="E312" s="175" t="s">
        <v>10863</v>
      </c>
      <c r="F312" s="175" t="str">
        <f>"Registered PDAC trial retained after registry filters; stage: "&amp;'Data extraction clinical.gov'!E15&amp;"; primary outcome: "&amp;'Data extraction clinical.gov'!F15</f>
        <v>Registered PDAC trial retained after registry filters; stage: Locally advanced unresectable, nonmetastatic; primary outcome: Late GI toxicity ≥Grade 2 at 1 year</v>
      </c>
      <c r="G312" s="174"/>
      <c r="H312" s="174"/>
      <c r="I312" s="174"/>
      <c r="J312" s="174"/>
      <c r="K312" s="174"/>
      <c r="L312" s="174"/>
      <c r="M312" s="174"/>
      <c r="N312" s="174"/>
      <c r="O312" s="174"/>
      <c r="P312" s="174"/>
      <c r="Q312" s="174"/>
      <c r="R312" s="174"/>
    </row>
  </sheetData>
  <conditionalFormatting sqref="P5:P294">
    <cfRule type="containsText" dxfId="19" priority="1" operator="containsText" text="INCLUDED">
      <formula>NOT(ISERROR(SEARCH("INCLUDED",P5)))</formula>
    </cfRule>
    <cfRule type="containsText" dxfId="18" priority="2" operator="containsText" text="full text">
      <formula>NOT(ISERROR(SEARCH("full text",P5)))</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15A2A-FD0B-4B43-84C9-CD50E9EAEC25}">
  <dimension ref="A1:AC102"/>
  <sheetViews>
    <sheetView zoomScale="70" zoomScaleNormal="70" workbookViewId="0">
      <selection activeCell="A2" sqref="A2"/>
    </sheetView>
  </sheetViews>
  <sheetFormatPr defaultRowHeight="14.4" x14ac:dyDescent="0.3"/>
  <cols>
    <col min="1" max="1" width="7.44140625" customWidth="1"/>
    <col min="2" max="2" width="17.5546875" customWidth="1"/>
    <col min="3" max="3" width="27.77734375" customWidth="1"/>
    <col min="4" max="4" width="25.88671875" customWidth="1"/>
    <col min="5" max="5" width="27.77734375" customWidth="1"/>
    <col min="6" max="6" width="17.5546875" customWidth="1"/>
    <col min="7" max="8" width="18.5546875" customWidth="1"/>
    <col min="9" max="9" width="24.109375" customWidth="1"/>
    <col min="10" max="10" width="14.77734375" customWidth="1"/>
    <col min="11" max="11" width="13" customWidth="1"/>
    <col min="12" max="15" width="15.77734375" customWidth="1"/>
    <col min="16" max="16" width="13.88671875" customWidth="1"/>
    <col min="17" max="17" width="16.6640625" customWidth="1"/>
    <col min="18" max="21" width="13.88671875" customWidth="1"/>
    <col min="22" max="22" width="14.77734375" customWidth="1"/>
    <col min="23" max="23" width="20.33203125" customWidth="1"/>
    <col min="24" max="24" width="24.109375" customWidth="1"/>
    <col min="25" max="25" width="10.21875" customWidth="1"/>
    <col min="26" max="26" width="14.77734375" customWidth="1"/>
    <col min="27" max="27" width="10.21875" customWidth="1"/>
    <col min="28" max="28" width="11.109375" customWidth="1"/>
    <col min="29" max="29" width="27.77734375" customWidth="1"/>
  </cols>
  <sheetData>
    <row r="1" spans="1:29" ht="18" x14ac:dyDescent="0.35">
      <c r="A1" s="91" t="s">
        <v>9539</v>
      </c>
    </row>
    <row r="2" spans="1:29" x14ac:dyDescent="0.3">
      <c r="J2" s="94" t="s">
        <v>9541</v>
      </c>
      <c r="R2" s="95" t="s">
        <v>9542</v>
      </c>
      <c r="Y2" s="96" t="s">
        <v>9543</v>
      </c>
    </row>
    <row r="3" spans="1:29" ht="46.05" customHeight="1" x14ac:dyDescent="0.3">
      <c r="A3" s="97" t="s">
        <v>6395</v>
      </c>
      <c r="B3" s="97" t="s">
        <v>9544</v>
      </c>
      <c r="C3" s="97" t="s">
        <v>6397</v>
      </c>
      <c r="D3" s="97" t="s">
        <v>9545</v>
      </c>
      <c r="E3" s="97" t="s">
        <v>9546</v>
      </c>
      <c r="F3" s="97" t="s">
        <v>9547</v>
      </c>
      <c r="G3" s="97" t="s">
        <v>9548</v>
      </c>
      <c r="H3" s="97" t="s">
        <v>9549</v>
      </c>
      <c r="I3" s="97" t="s">
        <v>6398</v>
      </c>
      <c r="J3" s="97" t="s">
        <v>9550</v>
      </c>
      <c r="K3" s="97" t="s">
        <v>9551</v>
      </c>
      <c r="L3" s="97" t="s">
        <v>9552</v>
      </c>
      <c r="M3" s="97" t="s">
        <v>9553</v>
      </c>
      <c r="N3" s="97" t="s">
        <v>9554</v>
      </c>
      <c r="O3" s="97" t="s">
        <v>9555</v>
      </c>
      <c r="P3" s="97" t="s">
        <v>9540</v>
      </c>
      <c r="Q3" s="97" t="s">
        <v>9556</v>
      </c>
      <c r="R3" s="97" t="s">
        <v>9557</v>
      </c>
      <c r="S3" s="97" t="s">
        <v>9558</v>
      </c>
      <c r="T3" s="97" t="s">
        <v>9559</v>
      </c>
      <c r="U3" s="97" t="s">
        <v>9560</v>
      </c>
      <c r="V3" s="97" t="s">
        <v>9561</v>
      </c>
      <c r="W3" s="97" t="s">
        <v>9562</v>
      </c>
      <c r="X3" s="97" t="s">
        <v>9563</v>
      </c>
      <c r="Y3" s="98" t="s">
        <v>9564</v>
      </c>
      <c r="Z3" s="98" t="s">
        <v>9565</v>
      </c>
      <c r="AA3" s="98" t="s">
        <v>9566</v>
      </c>
      <c r="AB3" s="98" t="s">
        <v>9567</v>
      </c>
      <c r="AC3" s="98" t="s">
        <v>9568</v>
      </c>
    </row>
    <row r="4" spans="1:29" ht="27.6" x14ac:dyDescent="0.3">
      <c r="A4" s="99">
        <f>'Data extraction'!A2</f>
        <v>1</v>
      </c>
      <c r="B4" s="99" t="str">
        <f>'Data extraction'!B2</f>
        <v>Wang 2026</v>
      </c>
      <c r="C4" s="101" t="str">
        <f>'Data extraction'!C2</f>
        <v>UFM1</v>
      </c>
      <c r="D4" s="101" t="str">
        <f>'Data extraction'!D2</f>
        <v>Protein</v>
      </c>
      <c r="E4" s="101" t="str">
        <f>'Data extraction'!E2</f>
        <v>Proteomics</v>
      </c>
      <c r="F4" s="101">
        <f>'Data extraction'!F2</f>
        <v>101</v>
      </c>
      <c r="G4" s="101" t="str">
        <f>'Data extraction'!H2</f>
        <v>Single biomarker</v>
      </c>
      <c r="H4" s="101" t="str">
        <f>'Data extraction'!I2</f>
        <v>yes</v>
      </c>
      <c r="I4" s="101" t="str">
        <f>'Data extraction'!J2</f>
        <v>yes (internal independent cohort)</v>
      </c>
      <c r="J4" s="102" t="str">
        <f t="shared" ref="J4:J60" si="0">IF($Y4="","High",IF($Y4&lt;100,"High","Moderate"))</f>
        <v>Moderate</v>
      </c>
      <c r="K4" s="102" t="str">
        <f t="shared" ref="K4:K60" si="1">IF($Y4="","High","Low")</f>
        <v>Low</v>
      </c>
      <c r="L4" s="102" t="str">
        <f>IF(SUMPRODUCT(--ISNUMBER(SEARCH({"proteom","protein","IHC","qPCR","qRT-PCR","experimental","in vitro","RT-PCR","spatial"},$E4&amp;"|"&amp;$I4)))&gt;0,"Low","Moderate")</f>
        <v>Low</v>
      </c>
      <c r="M4" s="102" t="str">
        <f>IF(SUMPRODUCT(--ISNUMBER(SEARCH({"OS","CSS","PFS","DFS","DSS","survival","recurrence"},'Data extraction'!$K2&amp;"|")))&gt;0,"Low","Moderate")</f>
        <v>Low</v>
      </c>
      <c r="N4" s="102" t="str">
        <f>IF(SUMPRODUCT(--ISNUMBER(SEARCH({"clinical covariates","includes stage"},$H4&amp;"|")))&gt;0,"Low",IF(TRIM(LOWER($H4))="no","High","Moderate"))</f>
        <v>Moderate</v>
      </c>
      <c r="O4" s="102" t="str">
        <f t="shared" ref="O4:O60" si="2">IF($Z4="External","Low",IF($Z4="None","High","Moderate"))</f>
        <v>Moderate</v>
      </c>
      <c r="P4" s="103" t="str">
        <f t="shared" ref="P4:P60" si="3">IF(COUNTIF($J4:$O4,"High")&gt;0,"High",IF(COUNTIF($J4:$O4,"Moderate")&gt;0,"Moderate","Low"))</f>
        <v>Moderate</v>
      </c>
      <c r="Q4" s="102" t="str">
        <f t="shared" ref="Q4:Q60" si="4">IF($AA4=1,"Yes","No (prognostic factor only)")</f>
        <v>No (prognostic factor only)</v>
      </c>
      <c r="R4" s="102" t="str">
        <f t="shared" ref="R4:R35" si="5">IF($AA4=1,SUBSTITUTE($J4,"Moderate","Unclear"),"n/a")</f>
        <v>n/a</v>
      </c>
      <c r="S4" s="102" t="str">
        <f t="shared" ref="S4:S35" si="6">IF($AA4=1,SUBSTITUTE($L4,"Moderate","Unclear"),"n/a")</f>
        <v>n/a</v>
      </c>
      <c r="T4" s="102" t="str">
        <f t="shared" ref="T4:T35" si="7">IF($AA4=1,SUBSTITUTE($M4,"Moderate","Unclear"),"n/a")</f>
        <v>n/a</v>
      </c>
      <c r="U4" s="102" t="str">
        <f t="shared" ref="U4:U35" si="8">IF($AA4=0,"n/a",IF(OR($Z4&lt;&gt;"External",$Y4="",$Y4&lt;100),"High","Unclear"))</f>
        <v>n/a</v>
      </c>
      <c r="V4" s="103" t="str">
        <f t="shared" ref="V4:V35" si="9">IF($AA4=0,"n/a",IF(COUNTIF($R4:$U4,"High")&gt;0,"High",IF(COUNTIF($R4:$U4,"Unclear")&gt;0,"Unclear","Low")))</f>
        <v>n/a</v>
      </c>
      <c r="W4" s="102" t="str">
        <f>IF(SUMPRODUCT(--ISNUMBER(SEARCH({"IHC","proteom","qPCR","RT-PCR","serum","circulating","Histopathology"},$E4&amp;"|")))&gt;0,"Low concern (assay clinically deployable)","High concern (research-grade multi-omics)")</f>
        <v>Low concern (assay clinically deployable)</v>
      </c>
      <c r="X4" s="102" t="str">
        <f t="shared" ref="X4:X60" si="10">_xlfn.TEXTJOIN(", ",TRUE,IF($J4="High","Participation",""),IF($K4="High","Attrition",""),IF($L4="High","PF measurement",""),IF($M4="High","Outcome",""),IF($N4="High","Confounding",""),IF($O4="High","Analysis/reporting",""),IF($U4="High","PROBAST analysis",""))</f>
        <v/>
      </c>
      <c r="Y4" s="100">
        <f t="shared" ref="Y4:Y60" si="11">IFERROR(VALUE(LEFT($AB4,MIN(FIND(" ",$AB4&amp;" "),FIND("+",$AB4&amp;"+"),FIND("(",$AB4&amp;"("))-1)),"")</f>
        <v>101</v>
      </c>
      <c r="Z4" s="100" t="str">
        <f>IF(SUMPRODUCT(--ISNUMBER(SEARCH({"no external","no ext"},$I4&amp;"|")))&gt;0,IF(ISNUMBER(SEARCH("partial",$I4)),"Internal/partial","None"),IF(TRIM(LOWER($I4))="no","None",IF(ISNUMBER(SEARCH("partial",$I4)),"Internal/partial",IF(SUMPRODUCT(--ISNUMBER(SEARCH({"external","GEO","GSE","ICGC","CPTAC","multi-cohort","multi-level","multicenter","trial","TCGA","clinical cohort"},$I4&amp;"|")))&gt;0,"External",IF(SUMPRODUCT(--ISNUMBER(SEARCH({"internal","limited","only"},$I4&amp;"|")))&gt;0,"Internal/partial","Unclear")))))</f>
        <v>Internal/partial</v>
      </c>
      <c r="AA4" s="100">
        <f>IF(SUMPRODUCT(--ISNUMBER(SEARCH({"risk score","model","nomogram","signature","clustering","classifier","classification","LASSO","RSF"},$G4&amp;"|")))&gt;0,1,0)</f>
        <v>0</v>
      </c>
      <c r="AB4" s="100" t="str">
        <f t="shared" ref="AB4:AB60" si="12">SUBSTITUTE(SUBSTITUTE(TRIM($F4),"~",""),"≈","")</f>
        <v>101</v>
      </c>
      <c r="AC4" s="100" t="str">
        <f>IF(ISNUMBER(SEARCH("liquid biopsy",$D4)),"Liquid-biopsy markers",IF(SUMPRODUCT(--ISNUMBER(SEARCH({"multi-gene","multi-protein"},$D4&amp;"|")))&gt;0,"Multi-gene / multi-protein signatures",IF(SUMPRODUCT(--ISNUMBER(SEARCH({"single gene","single-gene","single protein","single biomarker"},$D4&amp;"|")))&gt;0,"Single-gene / single-protein markers",IF(LOWER(TRIM($D4))="protein","Single-gene / single-protein markers","Pathway, epigenetic, multi-modal &amp; histopathologic markers"))))</f>
        <v>Single-gene / single-protein markers</v>
      </c>
    </row>
    <row r="5" spans="1:29" ht="27.6" x14ac:dyDescent="0.3">
      <c r="A5" s="99">
        <f>'Data extraction'!A3</f>
        <v>2</v>
      </c>
      <c r="B5" s="99" t="str">
        <f>'Data extraction'!B3</f>
        <v>Wang 2026</v>
      </c>
      <c r="C5" s="101" t="str">
        <f>'Data extraction'!C3</f>
        <v>9-gene signature (TP53, EP300, PIAS1 etc.)</v>
      </c>
      <c r="D5" s="101" t="str">
        <f>'Data extraction'!D3</f>
        <v>Multi-gene</v>
      </c>
      <c r="E5" s="101" t="str">
        <f>'Data extraction'!E3</f>
        <v>Transcriptomics (scRNA + bulk)</v>
      </c>
      <c r="F5" s="101" t="str">
        <f>'Data extraction'!F3</f>
        <v>NR</v>
      </c>
      <c r="G5" s="101" t="str">
        <f>'Data extraction'!H3</f>
        <v>Risk score model</v>
      </c>
      <c r="H5" s="101" t="str">
        <f>'Data extraction'!I3</f>
        <v>yes (LASSO)</v>
      </c>
      <c r="I5" s="101" t="str">
        <f>'Data extraction'!J3</f>
        <v>yes (ICGC + experimental)</v>
      </c>
      <c r="J5" s="102" t="str">
        <f t="shared" si="0"/>
        <v>High</v>
      </c>
      <c r="K5" s="102" t="str">
        <f t="shared" si="1"/>
        <v>High</v>
      </c>
      <c r="L5" s="102" t="str">
        <f>IF(SUMPRODUCT(--ISNUMBER(SEARCH({"proteom","protein","IHC","qPCR","qRT-PCR","experimental","in vitro","RT-PCR","spatial"},$E5&amp;"|"&amp;$I5)))&gt;0,"Low","Moderate")</f>
        <v>Low</v>
      </c>
      <c r="M5" s="102" t="str">
        <f>IF(SUMPRODUCT(--ISNUMBER(SEARCH({"OS","CSS","PFS","DFS","DSS","survival","recurrence"},'Data extraction'!$K3&amp;"|")))&gt;0,"Low","Moderate")</f>
        <v>Low</v>
      </c>
      <c r="N5" s="102" t="str">
        <f>IF(SUMPRODUCT(--ISNUMBER(SEARCH({"clinical covariates","includes stage"},$H5&amp;"|")))&gt;0,"Low",IF(TRIM(LOWER($H5))="no","High","Moderate"))</f>
        <v>Moderate</v>
      </c>
      <c r="O5" s="102" t="str">
        <f t="shared" si="2"/>
        <v>Low</v>
      </c>
      <c r="P5" s="103" t="str">
        <f t="shared" si="3"/>
        <v>High</v>
      </c>
      <c r="Q5" s="102" t="str">
        <f t="shared" si="4"/>
        <v>Yes</v>
      </c>
      <c r="R5" s="102" t="str">
        <f t="shared" si="5"/>
        <v>High</v>
      </c>
      <c r="S5" s="102" t="str">
        <f t="shared" si="6"/>
        <v>Low</v>
      </c>
      <c r="T5" s="102" t="str">
        <f t="shared" si="7"/>
        <v>Low</v>
      </c>
      <c r="U5" s="102" t="str">
        <f t="shared" si="8"/>
        <v>High</v>
      </c>
      <c r="V5" s="103" t="str">
        <f t="shared" si="9"/>
        <v>High</v>
      </c>
      <c r="W5" s="102" t="str">
        <f>IF(SUMPRODUCT(--ISNUMBER(SEARCH({"IHC","proteom","qPCR","RT-PCR","serum","circulating","Histopathology"},$E5&amp;"|")))&gt;0,"Low concern (assay clinically deployable)","High concern (research-grade multi-omics)")</f>
        <v>High concern (research-grade multi-omics)</v>
      </c>
      <c r="X5" s="102" t="str">
        <f t="shared" si="10"/>
        <v>Participation, Attrition, PROBAST analysis</v>
      </c>
      <c r="Y5" s="100" t="str">
        <f t="shared" si="11"/>
        <v/>
      </c>
      <c r="Z5" s="100" t="str">
        <f>IF(SUMPRODUCT(--ISNUMBER(SEARCH({"no external","no ext"},$I5&amp;"|")))&gt;0,IF(ISNUMBER(SEARCH("partial",$I5)),"Internal/partial","None"),IF(TRIM(LOWER($I5))="no","None",IF(ISNUMBER(SEARCH("partial",$I5)),"Internal/partial",IF(SUMPRODUCT(--ISNUMBER(SEARCH({"external","GEO","GSE","ICGC","CPTAC","multi-cohort","multi-level","multicenter","trial","TCGA","clinical cohort"},$I5&amp;"|")))&gt;0,"External",IF(SUMPRODUCT(--ISNUMBER(SEARCH({"internal","limited","only"},$I5&amp;"|")))&gt;0,"Internal/partial","Unclear")))))</f>
        <v>External</v>
      </c>
      <c r="AA5" s="100">
        <f>IF(SUMPRODUCT(--ISNUMBER(SEARCH({"risk score","model","nomogram","signature","clustering","classifier","classification","LASSO","RSF"},$G5&amp;"|")))&gt;0,1,0)</f>
        <v>1</v>
      </c>
      <c r="AB5" s="100" t="str">
        <f t="shared" si="12"/>
        <v>NR</v>
      </c>
      <c r="AC5" s="100" t="str">
        <f>IF(ISNUMBER(SEARCH("liquid biopsy",$D5)),"Liquid-biopsy markers",IF(SUMPRODUCT(--ISNUMBER(SEARCH({"multi-gene","multi-protein"},$D5&amp;"|")))&gt;0,"Multi-gene / multi-protein signatures",IF(SUMPRODUCT(--ISNUMBER(SEARCH({"single gene","single-gene","single protein","single biomarker"},$D5&amp;"|")))&gt;0,"Single-gene / single-protein markers",IF(LOWER(TRIM($D5))="protein","Single-gene / single-protein markers","Pathway, epigenetic, multi-modal &amp; histopathologic markers"))))</f>
        <v>Multi-gene / multi-protein signatures</v>
      </c>
    </row>
    <row r="6" spans="1:29" ht="27.6" x14ac:dyDescent="0.3">
      <c r="A6" s="99">
        <f>'Data extraction'!A4</f>
        <v>3</v>
      </c>
      <c r="B6" s="99" t="str">
        <f>'Data extraction'!B4</f>
        <v>Li 2026</v>
      </c>
      <c r="C6" s="101" t="str">
        <f>'Data extraction'!C4</f>
        <v>3-gene MRS (CAT, CEBPB, PRKN)</v>
      </c>
      <c r="D6" s="101" t="str">
        <f>'Data extraction'!D4</f>
        <v>Multi-gene</v>
      </c>
      <c r="E6" s="101" t="str">
        <f>'Data extraction'!E4</f>
        <v>Transcriptomics + proteomics</v>
      </c>
      <c r="F6" s="101" t="str">
        <f>'Data extraction'!F4</f>
        <v>177 + external</v>
      </c>
      <c r="G6" s="101" t="str">
        <f>'Data extraction'!H4</f>
        <v>ML risk score</v>
      </c>
      <c r="H6" s="101" t="str">
        <f>'Data extraction'!I4</f>
        <v>yes</v>
      </c>
      <c r="I6" s="101" t="str">
        <f>'Data extraction'!J4</f>
        <v>✔✔ (GEO + CPTAC)</v>
      </c>
      <c r="J6" s="102" t="str">
        <f t="shared" si="0"/>
        <v>Moderate</v>
      </c>
      <c r="K6" s="102" t="str">
        <f t="shared" si="1"/>
        <v>Low</v>
      </c>
      <c r="L6" s="102" t="str">
        <f>IF(SUMPRODUCT(--ISNUMBER(SEARCH({"proteom","protein","IHC","qPCR","qRT-PCR","experimental","in vitro","RT-PCR","spatial"},$E6&amp;"|"&amp;$I6)))&gt;0,"Low","Moderate")</f>
        <v>Low</v>
      </c>
      <c r="M6" s="102" t="str">
        <f>IF(SUMPRODUCT(--ISNUMBER(SEARCH({"OS","CSS","PFS","DFS","DSS","survival","recurrence"},'Data extraction'!$K4&amp;"|")))&gt;0,"Low","Moderate")</f>
        <v>Low</v>
      </c>
      <c r="N6" s="102" t="str">
        <f>IF(SUMPRODUCT(--ISNUMBER(SEARCH({"clinical covariates","includes stage"},$H6&amp;"|")))&gt;0,"Low",IF(TRIM(LOWER($H6))="no","High","Moderate"))</f>
        <v>Moderate</v>
      </c>
      <c r="O6" s="102" t="str">
        <f t="shared" si="2"/>
        <v>Low</v>
      </c>
      <c r="P6" s="103" t="str">
        <f t="shared" si="3"/>
        <v>Moderate</v>
      </c>
      <c r="Q6" s="102" t="str">
        <f t="shared" si="4"/>
        <v>Yes</v>
      </c>
      <c r="R6" s="102" t="str">
        <f t="shared" si="5"/>
        <v>Unclear</v>
      </c>
      <c r="S6" s="102" t="str">
        <f t="shared" si="6"/>
        <v>Low</v>
      </c>
      <c r="T6" s="102" t="str">
        <f t="shared" si="7"/>
        <v>Low</v>
      </c>
      <c r="U6" s="102" t="str">
        <f t="shared" si="8"/>
        <v>Unclear</v>
      </c>
      <c r="V6" s="103" t="str">
        <f t="shared" si="9"/>
        <v>Unclear</v>
      </c>
      <c r="W6" s="102" t="str">
        <f>IF(SUMPRODUCT(--ISNUMBER(SEARCH({"IHC","proteom","qPCR","RT-PCR","serum","circulating","Histopathology"},$E6&amp;"|")))&gt;0,"Low concern (assay clinically deployable)","High concern (research-grade multi-omics)")</f>
        <v>Low concern (assay clinically deployable)</v>
      </c>
      <c r="X6" s="102" t="str">
        <f t="shared" si="10"/>
        <v/>
      </c>
      <c r="Y6" s="100">
        <f t="shared" si="11"/>
        <v>177</v>
      </c>
      <c r="Z6" s="100" t="str">
        <f>IF(SUMPRODUCT(--ISNUMBER(SEARCH({"no external","no ext"},$I6&amp;"|")))&gt;0,IF(ISNUMBER(SEARCH("partial",$I6)),"Internal/partial","None"),IF(TRIM(LOWER($I6))="no","None",IF(ISNUMBER(SEARCH("partial",$I6)),"Internal/partial",IF(SUMPRODUCT(--ISNUMBER(SEARCH({"external","GEO","GSE","ICGC","CPTAC","multi-cohort","multi-level","multicenter","trial","TCGA","clinical cohort"},$I6&amp;"|")))&gt;0,"External",IF(SUMPRODUCT(--ISNUMBER(SEARCH({"internal","limited","only"},$I6&amp;"|")))&gt;0,"Internal/partial","Unclear")))))</f>
        <v>External</v>
      </c>
      <c r="AA6" s="100">
        <f>IF(SUMPRODUCT(--ISNUMBER(SEARCH({"risk score","model","nomogram","signature","clustering","classifier","classification","LASSO","RSF"},$G6&amp;"|")))&gt;0,1,0)</f>
        <v>1</v>
      </c>
      <c r="AB6" s="100" t="str">
        <f t="shared" si="12"/>
        <v>177 + external</v>
      </c>
      <c r="AC6" s="100" t="str">
        <f>IF(ISNUMBER(SEARCH("liquid biopsy",$D6)),"Liquid-biopsy markers",IF(SUMPRODUCT(--ISNUMBER(SEARCH({"multi-gene","multi-protein"},$D6&amp;"|")))&gt;0,"Multi-gene / multi-protein signatures",IF(SUMPRODUCT(--ISNUMBER(SEARCH({"single gene","single-gene","single protein","single biomarker"},$D6&amp;"|")))&gt;0,"Single-gene / single-protein markers",IF(LOWER(TRIM($D6))="protein","Single-gene / single-protein markers","Pathway, epigenetic, multi-modal &amp; histopathologic markers"))))</f>
        <v>Multi-gene / multi-protein signatures</v>
      </c>
    </row>
    <row r="7" spans="1:29" ht="27.6" x14ac:dyDescent="0.3">
      <c r="A7" s="99">
        <f>'Data extraction'!A5</f>
        <v>4</v>
      </c>
      <c r="B7" s="99" t="str">
        <f>'Data extraction'!B5</f>
        <v>Ge 2026</v>
      </c>
      <c r="C7" s="101" t="str">
        <f>'Data extraction'!C5</f>
        <v>LMRGS (lactate metabolism gene signature)</v>
      </c>
      <c r="D7" s="101" t="str">
        <f>'Data extraction'!D5</f>
        <v>Multi-gene ML signature</v>
      </c>
      <c r="E7" s="101" t="str">
        <f>'Data extraction'!E5</f>
        <v>Transcriptomics + ML</v>
      </c>
      <c r="F7" s="101" t="str">
        <f>'Data extraction'!F5</f>
        <v>Multi-cohort</v>
      </c>
      <c r="G7" s="101" t="str">
        <f>'Data extraction'!H5</f>
        <v>ML + Cox model</v>
      </c>
      <c r="H7" s="101" t="str">
        <f>'Data extraction'!I5</f>
        <v>yes</v>
      </c>
      <c r="I7" s="101" t="str">
        <f>'Data extraction'!J5</f>
        <v>✔✔ multi-cohort</v>
      </c>
      <c r="J7" s="102" t="str">
        <f t="shared" si="0"/>
        <v>High</v>
      </c>
      <c r="K7" s="102" t="str">
        <f t="shared" si="1"/>
        <v>High</v>
      </c>
      <c r="L7" s="102" t="str">
        <f>IF(SUMPRODUCT(--ISNUMBER(SEARCH({"proteom","protein","IHC","qPCR","qRT-PCR","experimental","in vitro","RT-PCR","spatial"},$E7&amp;"|"&amp;$I7)))&gt;0,"Low","Moderate")</f>
        <v>Moderate</v>
      </c>
      <c r="M7" s="102" t="str">
        <f>IF(SUMPRODUCT(--ISNUMBER(SEARCH({"OS","CSS","PFS","DFS","DSS","survival","recurrence"},'Data extraction'!$K5&amp;"|")))&gt;0,"Low","Moderate")</f>
        <v>Low</v>
      </c>
      <c r="N7" s="102" t="str">
        <f>IF(SUMPRODUCT(--ISNUMBER(SEARCH({"clinical covariates","includes stage"},$H7&amp;"|")))&gt;0,"Low",IF(TRIM(LOWER($H7))="no","High","Moderate"))</f>
        <v>Moderate</v>
      </c>
      <c r="O7" s="102" t="str">
        <f t="shared" si="2"/>
        <v>Low</v>
      </c>
      <c r="P7" s="103" t="str">
        <f t="shared" si="3"/>
        <v>High</v>
      </c>
      <c r="Q7" s="102" t="str">
        <f t="shared" si="4"/>
        <v>Yes</v>
      </c>
      <c r="R7" s="102" t="str">
        <f t="shared" si="5"/>
        <v>High</v>
      </c>
      <c r="S7" s="102" t="str">
        <f t="shared" si="6"/>
        <v>Unclear</v>
      </c>
      <c r="T7" s="102" t="str">
        <f t="shared" si="7"/>
        <v>Low</v>
      </c>
      <c r="U7" s="102" t="str">
        <f t="shared" si="8"/>
        <v>High</v>
      </c>
      <c r="V7" s="103" t="str">
        <f t="shared" si="9"/>
        <v>High</v>
      </c>
      <c r="W7" s="102" t="str">
        <f>IF(SUMPRODUCT(--ISNUMBER(SEARCH({"IHC","proteom","qPCR","RT-PCR","serum","circulating","Histopathology"},$E7&amp;"|")))&gt;0,"Low concern (assay clinically deployable)","High concern (research-grade multi-omics)")</f>
        <v>High concern (research-grade multi-omics)</v>
      </c>
      <c r="X7" s="102" t="str">
        <f t="shared" si="10"/>
        <v>Participation, Attrition, PROBAST analysis</v>
      </c>
      <c r="Y7" s="100" t="str">
        <f t="shared" si="11"/>
        <v/>
      </c>
      <c r="Z7" s="100" t="str">
        <f>IF(SUMPRODUCT(--ISNUMBER(SEARCH({"no external","no ext"},$I7&amp;"|")))&gt;0,IF(ISNUMBER(SEARCH("partial",$I7)),"Internal/partial","None"),IF(TRIM(LOWER($I7))="no","None",IF(ISNUMBER(SEARCH("partial",$I7)),"Internal/partial",IF(SUMPRODUCT(--ISNUMBER(SEARCH({"external","GEO","GSE","ICGC","CPTAC","multi-cohort","multi-level","multicenter","trial","TCGA","clinical cohort"},$I7&amp;"|")))&gt;0,"External",IF(SUMPRODUCT(--ISNUMBER(SEARCH({"internal","limited","only"},$I7&amp;"|")))&gt;0,"Internal/partial","Unclear")))))</f>
        <v>External</v>
      </c>
      <c r="AA7" s="100">
        <f>IF(SUMPRODUCT(--ISNUMBER(SEARCH({"risk score","model","nomogram","signature","clustering","classifier","classification","LASSO","RSF"},$G7&amp;"|")))&gt;0,1,0)</f>
        <v>1</v>
      </c>
      <c r="AB7" s="100" t="str">
        <f t="shared" si="12"/>
        <v>Multi-cohort</v>
      </c>
      <c r="AC7" s="100" t="str">
        <f>IF(ISNUMBER(SEARCH("liquid biopsy",$D7)),"Liquid-biopsy markers",IF(SUMPRODUCT(--ISNUMBER(SEARCH({"multi-gene","multi-protein"},$D7&amp;"|")))&gt;0,"Multi-gene / multi-protein signatures",IF(SUMPRODUCT(--ISNUMBER(SEARCH({"single gene","single-gene","single protein","single biomarker"},$D7&amp;"|")))&gt;0,"Single-gene / single-protein markers",IF(LOWER(TRIM($D7))="protein","Single-gene / single-protein markers","Pathway, epigenetic, multi-modal &amp; histopathologic markers"))))</f>
        <v>Multi-gene / multi-protein signatures</v>
      </c>
    </row>
    <row r="8" spans="1:29" ht="41.4" x14ac:dyDescent="0.3">
      <c r="A8" s="99">
        <f>'Data extraction'!A6</f>
        <v>5</v>
      </c>
      <c r="B8" s="99" t="str">
        <f>'Data extraction'!B6</f>
        <v>Zhou 2025</v>
      </c>
      <c r="C8" s="101" t="str">
        <f>'Data extraction'!C6</f>
        <v>6-gene PCLM-BM signature (COL7A1, ITGA6, ITGA7, ITGB5, ITGB7, NTN4)</v>
      </c>
      <c r="D8" s="101" t="str">
        <f>'Data extraction'!D6</f>
        <v>Multi-gene (metastasis/BM)</v>
      </c>
      <c r="E8" s="101" t="str">
        <f>'Data extraction'!E6</f>
        <v>Transcriptomics + scRNA</v>
      </c>
      <c r="F8" s="101" t="str">
        <f>'Data extraction'!F6</f>
        <v>~433</v>
      </c>
      <c r="G8" s="101" t="str">
        <f>'Data extraction'!H6</f>
        <v>LASSO + RSF + Cox</v>
      </c>
      <c r="H8" s="101" t="str">
        <f>'Data extraction'!I6</f>
        <v>yes</v>
      </c>
      <c r="I8" s="101" t="str">
        <f>'Data extraction'!J6</f>
        <v>✔ external (ICGC)</v>
      </c>
      <c r="J8" s="102" t="str">
        <f t="shared" si="0"/>
        <v>Moderate</v>
      </c>
      <c r="K8" s="102" t="str">
        <f t="shared" si="1"/>
        <v>Low</v>
      </c>
      <c r="L8" s="102" t="str">
        <f>IF(SUMPRODUCT(--ISNUMBER(SEARCH({"proteom","protein","IHC","qPCR","qRT-PCR","experimental","in vitro","RT-PCR","spatial"},$E8&amp;"|"&amp;$I8)))&gt;0,"Low","Moderate")</f>
        <v>Moderate</v>
      </c>
      <c r="M8" s="102" t="str">
        <f>IF(SUMPRODUCT(--ISNUMBER(SEARCH({"OS","CSS","PFS","DFS","DSS","survival","recurrence"},'Data extraction'!$K6&amp;"|")))&gt;0,"Low","Moderate")</f>
        <v>Low</v>
      </c>
      <c r="N8" s="102" t="str">
        <f>IF(SUMPRODUCT(--ISNUMBER(SEARCH({"clinical covariates","includes stage"},$H8&amp;"|")))&gt;0,"Low",IF(TRIM(LOWER($H8))="no","High","Moderate"))</f>
        <v>Moderate</v>
      </c>
      <c r="O8" s="102" t="str">
        <f t="shared" si="2"/>
        <v>Low</v>
      </c>
      <c r="P8" s="103" t="str">
        <f t="shared" si="3"/>
        <v>Moderate</v>
      </c>
      <c r="Q8" s="102" t="str">
        <f t="shared" si="4"/>
        <v>Yes</v>
      </c>
      <c r="R8" s="102" t="str">
        <f t="shared" si="5"/>
        <v>Unclear</v>
      </c>
      <c r="S8" s="102" t="str">
        <f t="shared" si="6"/>
        <v>Unclear</v>
      </c>
      <c r="T8" s="102" t="str">
        <f t="shared" si="7"/>
        <v>Low</v>
      </c>
      <c r="U8" s="102" t="str">
        <f t="shared" si="8"/>
        <v>Unclear</v>
      </c>
      <c r="V8" s="103" t="str">
        <f t="shared" si="9"/>
        <v>Unclear</v>
      </c>
      <c r="W8" s="102" t="str">
        <f>IF(SUMPRODUCT(--ISNUMBER(SEARCH({"IHC","proteom","qPCR","RT-PCR","serum","circulating","Histopathology"},$E8&amp;"|")))&gt;0,"Low concern (assay clinically deployable)","High concern (research-grade multi-omics)")</f>
        <v>High concern (research-grade multi-omics)</v>
      </c>
      <c r="X8" s="102" t="str">
        <f t="shared" si="10"/>
        <v/>
      </c>
      <c r="Y8" s="100">
        <f t="shared" si="11"/>
        <v>433</v>
      </c>
      <c r="Z8" s="100" t="str">
        <f>IF(SUMPRODUCT(--ISNUMBER(SEARCH({"no external","no ext"},$I8&amp;"|")))&gt;0,IF(ISNUMBER(SEARCH("partial",$I8)),"Internal/partial","None"),IF(TRIM(LOWER($I8))="no","None",IF(ISNUMBER(SEARCH("partial",$I8)),"Internal/partial",IF(SUMPRODUCT(--ISNUMBER(SEARCH({"external","GEO","GSE","ICGC","CPTAC","multi-cohort","multi-level","multicenter","trial","TCGA","clinical cohort"},$I8&amp;"|")))&gt;0,"External",IF(SUMPRODUCT(--ISNUMBER(SEARCH({"internal","limited","only"},$I8&amp;"|")))&gt;0,"Internal/partial","Unclear")))))</f>
        <v>External</v>
      </c>
      <c r="AA8" s="100">
        <f>IF(SUMPRODUCT(--ISNUMBER(SEARCH({"risk score","model","nomogram","signature","clustering","classifier","classification","LASSO","RSF"},$G8&amp;"|")))&gt;0,1,0)</f>
        <v>1</v>
      </c>
      <c r="AB8" s="100" t="str">
        <f t="shared" si="12"/>
        <v>433</v>
      </c>
      <c r="AC8" s="100" t="str">
        <f>IF(ISNUMBER(SEARCH("liquid biopsy",$D8)),"Liquid-biopsy markers",IF(SUMPRODUCT(--ISNUMBER(SEARCH({"multi-gene","multi-protein"},$D8&amp;"|")))&gt;0,"Multi-gene / multi-protein signatures",IF(SUMPRODUCT(--ISNUMBER(SEARCH({"single gene","single-gene","single protein","single biomarker"},$D8&amp;"|")))&gt;0,"Single-gene / single-protein markers",IF(LOWER(TRIM($D8))="protein","Single-gene / single-protein markers","Pathway, epigenetic, multi-modal &amp; histopathologic markers"))))</f>
        <v>Multi-gene / multi-protein signatures</v>
      </c>
    </row>
    <row r="9" spans="1:29" ht="27.6" x14ac:dyDescent="0.3">
      <c r="A9" s="99">
        <f>'Data extraction'!A7</f>
        <v>6</v>
      </c>
      <c r="B9" s="99" t="str">
        <f>'Data extraction'!B7</f>
        <v>Zhang 2025</v>
      </c>
      <c r="C9" s="101" t="str">
        <f>'Data extraction'!C7</f>
        <v>MCMBP</v>
      </c>
      <c r="D9" s="101" t="str">
        <f>'Data extraction'!D7</f>
        <v>Single-gene (immune/proliferation)</v>
      </c>
      <c r="E9" s="101" t="str">
        <f>'Data extraction'!E7</f>
        <v>Multi-omics</v>
      </c>
      <c r="F9" s="101" t="str">
        <f>'Data extraction'!F7</f>
        <v>Multi-cohort</v>
      </c>
      <c r="G9" s="101" t="str">
        <f>'Data extraction'!H7</f>
        <v>Cox + multi-omics</v>
      </c>
      <c r="H9" s="101" t="str">
        <f>'Data extraction'!I7</f>
        <v>yes</v>
      </c>
      <c r="I9" s="101" t="str">
        <f>'Data extraction'!J7</f>
        <v>✔ (TCGA + CPTAC + IHC)</v>
      </c>
      <c r="J9" s="102" t="str">
        <f t="shared" si="0"/>
        <v>High</v>
      </c>
      <c r="K9" s="102" t="str">
        <f t="shared" si="1"/>
        <v>High</v>
      </c>
      <c r="L9" s="102" t="str">
        <f>IF(SUMPRODUCT(--ISNUMBER(SEARCH({"proteom","protein","IHC","qPCR","qRT-PCR","experimental","in vitro","RT-PCR","spatial"},$E9&amp;"|"&amp;$I9)))&gt;0,"Low","Moderate")</f>
        <v>Low</v>
      </c>
      <c r="M9" s="102" t="str">
        <f>IF(SUMPRODUCT(--ISNUMBER(SEARCH({"OS","CSS","PFS","DFS","DSS","survival","recurrence"},'Data extraction'!$K7&amp;"|")))&gt;0,"Low","Moderate")</f>
        <v>Low</v>
      </c>
      <c r="N9" s="102" t="str">
        <f>IF(SUMPRODUCT(--ISNUMBER(SEARCH({"clinical covariates","includes stage"},$H9&amp;"|")))&gt;0,"Low",IF(TRIM(LOWER($H9))="no","High","Moderate"))</f>
        <v>Moderate</v>
      </c>
      <c r="O9" s="102" t="str">
        <f t="shared" si="2"/>
        <v>Low</v>
      </c>
      <c r="P9" s="103" t="str">
        <f t="shared" si="3"/>
        <v>High</v>
      </c>
      <c r="Q9" s="102" t="str">
        <f t="shared" si="4"/>
        <v>No (prognostic factor only)</v>
      </c>
      <c r="R9" s="102" t="str">
        <f t="shared" si="5"/>
        <v>n/a</v>
      </c>
      <c r="S9" s="102" t="str">
        <f t="shared" si="6"/>
        <v>n/a</v>
      </c>
      <c r="T9" s="102" t="str">
        <f t="shared" si="7"/>
        <v>n/a</v>
      </c>
      <c r="U9" s="102" t="str">
        <f t="shared" si="8"/>
        <v>n/a</v>
      </c>
      <c r="V9" s="103" t="str">
        <f t="shared" si="9"/>
        <v>n/a</v>
      </c>
      <c r="W9" s="102" t="str">
        <f>IF(SUMPRODUCT(--ISNUMBER(SEARCH({"IHC","proteom","qPCR","RT-PCR","serum","circulating","Histopathology"},$E9&amp;"|")))&gt;0,"Low concern (assay clinically deployable)","High concern (research-grade multi-omics)")</f>
        <v>High concern (research-grade multi-omics)</v>
      </c>
      <c r="X9" s="102" t="str">
        <f t="shared" si="10"/>
        <v>Participation, Attrition</v>
      </c>
      <c r="Y9" s="100" t="str">
        <f t="shared" si="11"/>
        <v/>
      </c>
      <c r="Z9" s="100" t="str">
        <f>IF(SUMPRODUCT(--ISNUMBER(SEARCH({"no external","no ext"},$I9&amp;"|")))&gt;0,IF(ISNUMBER(SEARCH("partial",$I9)),"Internal/partial","None"),IF(TRIM(LOWER($I9))="no","None",IF(ISNUMBER(SEARCH("partial",$I9)),"Internal/partial",IF(SUMPRODUCT(--ISNUMBER(SEARCH({"external","GEO","GSE","ICGC","CPTAC","multi-cohort","multi-level","multicenter","trial","TCGA","clinical cohort"},$I9&amp;"|")))&gt;0,"External",IF(SUMPRODUCT(--ISNUMBER(SEARCH({"internal","limited","only"},$I9&amp;"|")))&gt;0,"Internal/partial","Unclear")))))</f>
        <v>External</v>
      </c>
      <c r="AA9" s="100">
        <f>IF(SUMPRODUCT(--ISNUMBER(SEARCH({"risk score","model","nomogram","signature","clustering","classifier","classification","LASSO","RSF"},$G9&amp;"|")))&gt;0,1,0)</f>
        <v>0</v>
      </c>
      <c r="AB9" s="100" t="str">
        <f t="shared" si="12"/>
        <v>Multi-cohort</v>
      </c>
      <c r="AC9" s="100" t="str">
        <f>IF(ISNUMBER(SEARCH("liquid biopsy",$D9)),"Liquid-biopsy markers",IF(SUMPRODUCT(--ISNUMBER(SEARCH({"multi-gene","multi-protein"},$D9&amp;"|")))&gt;0,"Multi-gene / multi-protein signatures",IF(SUMPRODUCT(--ISNUMBER(SEARCH({"single gene","single-gene","single protein","single biomarker"},$D9&amp;"|")))&gt;0,"Single-gene / single-protein markers",IF(LOWER(TRIM($D9))="protein","Single-gene / single-protein markers","Pathway, epigenetic, multi-modal &amp; histopathologic markers"))))</f>
        <v>Single-gene / single-protein markers</v>
      </c>
    </row>
    <row r="10" spans="1:29" ht="27.6" x14ac:dyDescent="0.3">
      <c r="A10" s="99">
        <f>'Data extraction'!A8</f>
        <v>7</v>
      </c>
      <c r="B10" s="99" t="str">
        <f>'Data extraction'!B8</f>
        <v>Yu 2025</v>
      </c>
      <c r="C10" s="101" t="str">
        <f>'Data extraction'!C8</f>
        <v>APOBEC mutagenesis score (AMrs)</v>
      </c>
      <c r="D10" s="101" t="str">
        <f>'Data extraction'!D8</f>
        <v>Genomic instability / mutational processes</v>
      </c>
      <c r="E10" s="101" t="str">
        <f>'Data extraction'!E8</f>
        <v>RNA-seq + WES + scRNA</v>
      </c>
      <c r="F10" s="101" t="str">
        <f>'Data extraction'!F8</f>
        <v>~170–180</v>
      </c>
      <c r="G10" s="101" t="str">
        <f>'Data extraction'!H8</f>
        <v>LASSO + Cox</v>
      </c>
      <c r="H10" s="101" t="str">
        <f>'Data extraction'!I8</f>
        <v>yes</v>
      </c>
      <c r="I10" s="101" t="str">
        <f>'Data extraction'!J8</f>
        <v>✔ external + experimental</v>
      </c>
      <c r="J10" s="102" t="str">
        <f t="shared" si="0"/>
        <v>High</v>
      </c>
      <c r="K10" s="102" t="str">
        <f t="shared" si="1"/>
        <v>High</v>
      </c>
      <c r="L10" s="102" t="str">
        <f>IF(SUMPRODUCT(--ISNUMBER(SEARCH({"proteom","protein","IHC","qPCR","qRT-PCR","experimental","in vitro","RT-PCR","spatial"},$E10&amp;"|"&amp;$I10)))&gt;0,"Low","Moderate")</f>
        <v>Low</v>
      </c>
      <c r="M10" s="102" t="str">
        <f>IF(SUMPRODUCT(--ISNUMBER(SEARCH({"OS","CSS","PFS","DFS","DSS","survival","recurrence"},'Data extraction'!$K8&amp;"|")))&gt;0,"Low","Moderate")</f>
        <v>Low</v>
      </c>
      <c r="N10" s="102" t="str">
        <f>IF(SUMPRODUCT(--ISNUMBER(SEARCH({"clinical covariates","includes stage"},$H10&amp;"|")))&gt;0,"Low",IF(TRIM(LOWER($H10))="no","High","Moderate"))</f>
        <v>Moderate</v>
      </c>
      <c r="O10" s="102" t="str">
        <f t="shared" si="2"/>
        <v>Low</v>
      </c>
      <c r="P10" s="103" t="str">
        <f t="shared" si="3"/>
        <v>High</v>
      </c>
      <c r="Q10" s="102" t="str">
        <f t="shared" si="4"/>
        <v>Yes</v>
      </c>
      <c r="R10" s="102" t="str">
        <f t="shared" si="5"/>
        <v>High</v>
      </c>
      <c r="S10" s="102" t="str">
        <f t="shared" si="6"/>
        <v>Low</v>
      </c>
      <c r="T10" s="102" t="str">
        <f t="shared" si="7"/>
        <v>Low</v>
      </c>
      <c r="U10" s="102" t="str">
        <f t="shared" si="8"/>
        <v>High</v>
      </c>
      <c r="V10" s="103" t="str">
        <f t="shared" si="9"/>
        <v>High</v>
      </c>
      <c r="W10" s="102" t="str">
        <f>IF(SUMPRODUCT(--ISNUMBER(SEARCH({"IHC","proteom","qPCR","RT-PCR","serum","circulating","Histopathology"},$E10&amp;"|")))&gt;0,"Low concern (assay clinically deployable)","High concern (research-grade multi-omics)")</f>
        <v>High concern (research-grade multi-omics)</v>
      </c>
      <c r="X10" s="102" t="str">
        <f t="shared" si="10"/>
        <v>Participation, Attrition, PROBAST analysis</v>
      </c>
      <c r="Y10" s="100" t="str">
        <f t="shared" si="11"/>
        <v/>
      </c>
      <c r="Z10" s="100" t="str">
        <f>IF(SUMPRODUCT(--ISNUMBER(SEARCH({"no external","no ext"},$I10&amp;"|")))&gt;0,IF(ISNUMBER(SEARCH("partial",$I10)),"Internal/partial","None"),IF(TRIM(LOWER($I10))="no","None",IF(ISNUMBER(SEARCH("partial",$I10)),"Internal/partial",IF(SUMPRODUCT(--ISNUMBER(SEARCH({"external","GEO","GSE","ICGC","CPTAC","multi-cohort","multi-level","multicenter","trial","TCGA","clinical cohort"},$I10&amp;"|")))&gt;0,"External",IF(SUMPRODUCT(--ISNUMBER(SEARCH({"internal","limited","only"},$I10&amp;"|")))&gt;0,"Internal/partial","Unclear")))))</f>
        <v>External</v>
      </c>
      <c r="AA10" s="100">
        <f>IF(SUMPRODUCT(--ISNUMBER(SEARCH({"risk score","model","nomogram","signature","clustering","classifier","classification","LASSO","RSF"},$G10&amp;"|")))&gt;0,1,0)</f>
        <v>1</v>
      </c>
      <c r="AB10" s="100" t="str">
        <f t="shared" si="12"/>
        <v>170–180</v>
      </c>
      <c r="AC10" s="100" t="str">
        <f>IF(ISNUMBER(SEARCH("liquid biopsy",$D10)),"Liquid-biopsy markers",IF(SUMPRODUCT(--ISNUMBER(SEARCH({"multi-gene","multi-protein"},$D10&amp;"|")))&gt;0,"Multi-gene / multi-protein signatures",IF(SUMPRODUCT(--ISNUMBER(SEARCH({"single gene","single-gene","single protein","single biomarker"},$D10&amp;"|")))&gt;0,"Single-gene / single-protein markers",IF(LOWER(TRIM($D10))="protein","Single-gene / single-protein markers","Pathway, epigenetic, multi-modal &amp; histopathologic markers"))))</f>
        <v>Pathway, epigenetic, multi-modal &amp; histopathologic markers</v>
      </c>
    </row>
    <row r="11" spans="1:29" ht="27.6" x14ac:dyDescent="0.3">
      <c r="A11" s="99">
        <f>'Data extraction'!A9</f>
        <v>8</v>
      </c>
      <c r="B11" s="99" t="str">
        <f>'Data extraction'!B9</f>
        <v>Yang 2025</v>
      </c>
      <c r="C11" s="101" t="str">
        <f>'Data extraction'!C9</f>
        <v>JUP / FOXM1–JUP axis</v>
      </c>
      <c r="D11" s="101" t="str">
        <f>'Data extraction'!D9</f>
        <v>Transcriptional / EMT</v>
      </c>
      <c r="E11" s="101" t="str">
        <f>'Data extraction'!E9</f>
        <v>Multi-omics + experimental</v>
      </c>
      <c r="F11" s="101" t="str">
        <f>'Data extraction'!F9</f>
        <v>25 (IHC)</v>
      </c>
      <c r="G11" s="101" t="str">
        <f>'Data extraction'!H9</f>
        <v>Cox + functional</v>
      </c>
      <c r="H11" s="101" t="str">
        <f>'Data extraction'!I9</f>
        <v>yes</v>
      </c>
      <c r="I11" s="101" t="str">
        <f>'Data extraction'!J9</f>
        <v>⚠ no external</v>
      </c>
      <c r="J11" s="102" t="str">
        <f t="shared" si="0"/>
        <v>High</v>
      </c>
      <c r="K11" s="102" t="str">
        <f t="shared" si="1"/>
        <v>Low</v>
      </c>
      <c r="L11" s="102" t="str">
        <f>IF(SUMPRODUCT(--ISNUMBER(SEARCH({"proteom","protein","IHC","qPCR","qRT-PCR","experimental","in vitro","RT-PCR","spatial"},$E11&amp;"|"&amp;$I11)))&gt;0,"Low","Moderate")</f>
        <v>Low</v>
      </c>
      <c r="M11" s="102" t="str">
        <f>IF(SUMPRODUCT(--ISNUMBER(SEARCH({"OS","CSS","PFS","DFS","DSS","survival","recurrence"},'Data extraction'!$K9&amp;"|")))&gt;0,"Low","Moderate")</f>
        <v>Low</v>
      </c>
      <c r="N11" s="102" t="str">
        <f>IF(SUMPRODUCT(--ISNUMBER(SEARCH({"clinical covariates","includes stage"},$H11&amp;"|")))&gt;0,"Low",IF(TRIM(LOWER($H11))="no","High","Moderate"))</f>
        <v>Moderate</v>
      </c>
      <c r="O11" s="102" t="str">
        <f t="shared" si="2"/>
        <v>High</v>
      </c>
      <c r="P11" s="103" t="str">
        <f t="shared" si="3"/>
        <v>High</v>
      </c>
      <c r="Q11" s="102" t="str">
        <f t="shared" si="4"/>
        <v>No (prognostic factor only)</v>
      </c>
      <c r="R11" s="102" t="str">
        <f t="shared" si="5"/>
        <v>n/a</v>
      </c>
      <c r="S11" s="102" t="str">
        <f t="shared" si="6"/>
        <v>n/a</v>
      </c>
      <c r="T11" s="102" t="str">
        <f t="shared" si="7"/>
        <v>n/a</v>
      </c>
      <c r="U11" s="102" t="str">
        <f t="shared" si="8"/>
        <v>n/a</v>
      </c>
      <c r="V11" s="103" t="str">
        <f t="shared" si="9"/>
        <v>n/a</v>
      </c>
      <c r="W11" s="102" t="str">
        <f>IF(SUMPRODUCT(--ISNUMBER(SEARCH({"IHC","proteom","qPCR","RT-PCR","serum","circulating","Histopathology"},$E11&amp;"|")))&gt;0,"Low concern (assay clinically deployable)","High concern (research-grade multi-omics)")</f>
        <v>High concern (research-grade multi-omics)</v>
      </c>
      <c r="X11" s="102" t="str">
        <f t="shared" si="10"/>
        <v>Participation, Analysis/reporting</v>
      </c>
      <c r="Y11" s="100">
        <f t="shared" si="11"/>
        <v>25</v>
      </c>
      <c r="Z11" s="100" t="str">
        <f>IF(SUMPRODUCT(--ISNUMBER(SEARCH({"no external","no ext"},$I11&amp;"|")))&gt;0,IF(ISNUMBER(SEARCH("partial",$I11)),"Internal/partial","None"),IF(TRIM(LOWER($I11))="no","None",IF(ISNUMBER(SEARCH("partial",$I11)),"Internal/partial",IF(SUMPRODUCT(--ISNUMBER(SEARCH({"external","GEO","GSE","ICGC","CPTAC","multi-cohort","multi-level","multicenter","trial","TCGA","clinical cohort"},$I11&amp;"|")))&gt;0,"External",IF(SUMPRODUCT(--ISNUMBER(SEARCH({"internal","limited","only"},$I11&amp;"|")))&gt;0,"Internal/partial","Unclear")))))</f>
        <v>None</v>
      </c>
      <c r="AA11" s="100">
        <f>IF(SUMPRODUCT(--ISNUMBER(SEARCH({"risk score","model","nomogram","signature","clustering","classifier","classification","LASSO","RSF"},$G11&amp;"|")))&gt;0,1,0)</f>
        <v>0</v>
      </c>
      <c r="AB11" s="100" t="str">
        <f t="shared" si="12"/>
        <v>25 (IHC)</v>
      </c>
      <c r="AC11" s="100" t="str">
        <f>IF(ISNUMBER(SEARCH("liquid biopsy",$D11)),"Liquid-biopsy markers",IF(SUMPRODUCT(--ISNUMBER(SEARCH({"multi-gene","multi-protein"},$D11&amp;"|")))&gt;0,"Multi-gene / multi-protein signatures",IF(SUMPRODUCT(--ISNUMBER(SEARCH({"single gene","single-gene","single protein","single biomarker"},$D11&amp;"|")))&gt;0,"Single-gene / single-protein markers",IF(LOWER(TRIM($D11))="protein","Single-gene / single-protein markers","Pathway, epigenetic, multi-modal &amp; histopathologic markers"))))</f>
        <v>Pathway, epigenetic, multi-modal &amp; histopathologic markers</v>
      </c>
    </row>
    <row r="12" spans="1:29" ht="41.4" x14ac:dyDescent="0.3">
      <c r="A12" s="99">
        <f>'Data extraction'!A10</f>
        <v>9</v>
      </c>
      <c r="B12" s="99" t="str">
        <f>'Data extraction'!B10</f>
        <v>Xiong 2025</v>
      </c>
      <c r="C12" s="101" t="str">
        <f>'Data extraction'!C10</f>
        <v>12-gene manganese metabolism signature (NPPA, KYNU, ITGB6, etc.)</v>
      </c>
      <c r="D12" s="101" t="str">
        <f>'Data extraction'!D10</f>
        <v>Multi-gene (metabolism-related)</v>
      </c>
      <c r="E12" s="101" t="str">
        <f>'Data extraction'!E10</f>
        <v>Transcriptomics (bulk RNA-seq + microarray)</v>
      </c>
      <c r="F12" s="101" t="str">
        <f>'Data extraction'!F10</f>
        <v>176 (TCGA) + 107 (GEO)</v>
      </c>
      <c r="G12" s="101" t="str">
        <f>'Data extraction'!H10</f>
        <v>Risk score model</v>
      </c>
      <c r="H12" s="101" t="str">
        <f>'Data extraction'!I10</f>
        <v>yes (clinical covariates)</v>
      </c>
      <c r="I12" s="101" t="str">
        <f>'Data extraction'!J10</f>
        <v>yes (external GEO)</v>
      </c>
      <c r="J12" s="102" t="str">
        <f t="shared" si="0"/>
        <v>Moderate</v>
      </c>
      <c r="K12" s="102" t="str">
        <f t="shared" si="1"/>
        <v>Low</v>
      </c>
      <c r="L12" s="102" t="str">
        <f>IF(SUMPRODUCT(--ISNUMBER(SEARCH({"proteom","protein","IHC","qPCR","qRT-PCR","experimental","in vitro","RT-PCR","spatial"},$E12&amp;"|"&amp;$I12)))&gt;0,"Low","Moderate")</f>
        <v>Moderate</v>
      </c>
      <c r="M12" s="102" t="str">
        <f>IF(SUMPRODUCT(--ISNUMBER(SEARCH({"OS","CSS","PFS","DFS","DSS","survival","recurrence"},'Data extraction'!$K10&amp;"|")))&gt;0,"Low","Moderate")</f>
        <v>Low</v>
      </c>
      <c r="N12" s="102" t="str">
        <f>IF(SUMPRODUCT(--ISNUMBER(SEARCH({"clinical covariates","includes stage"},$H12&amp;"|")))&gt;0,"Low",IF(TRIM(LOWER($H12))="no","High","Moderate"))</f>
        <v>Low</v>
      </c>
      <c r="O12" s="102" t="str">
        <f t="shared" si="2"/>
        <v>Low</v>
      </c>
      <c r="P12" s="103" t="str">
        <f t="shared" si="3"/>
        <v>Moderate</v>
      </c>
      <c r="Q12" s="102" t="str">
        <f t="shared" si="4"/>
        <v>Yes</v>
      </c>
      <c r="R12" s="102" t="str">
        <f t="shared" si="5"/>
        <v>Unclear</v>
      </c>
      <c r="S12" s="102" t="str">
        <f t="shared" si="6"/>
        <v>Unclear</v>
      </c>
      <c r="T12" s="102" t="str">
        <f t="shared" si="7"/>
        <v>Low</v>
      </c>
      <c r="U12" s="102" t="str">
        <f t="shared" si="8"/>
        <v>Unclear</v>
      </c>
      <c r="V12" s="103" t="str">
        <f t="shared" si="9"/>
        <v>Unclear</v>
      </c>
      <c r="W12" s="102" t="str">
        <f>IF(SUMPRODUCT(--ISNUMBER(SEARCH({"IHC","proteom","qPCR","RT-PCR","serum","circulating","Histopathology"},$E12&amp;"|")))&gt;0,"Low concern (assay clinically deployable)","High concern (research-grade multi-omics)")</f>
        <v>High concern (research-grade multi-omics)</v>
      </c>
      <c r="X12" s="102" t="str">
        <f t="shared" si="10"/>
        <v/>
      </c>
      <c r="Y12" s="100">
        <f t="shared" si="11"/>
        <v>176</v>
      </c>
      <c r="Z12" s="100" t="str">
        <f>IF(SUMPRODUCT(--ISNUMBER(SEARCH({"no external","no ext"},$I12&amp;"|")))&gt;0,IF(ISNUMBER(SEARCH("partial",$I12)),"Internal/partial","None"),IF(TRIM(LOWER($I12))="no","None",IF(ISNUMBER(SEARCH("partial",$I12)),"Internal/partial",IF(SUMPRODUCT(--ISNUMBER(SEARCH({"external","GEO","GSE","ICGC","CPTAC","multi-cohort","multi-level","multicenter","trial","TCGA","clinical cohort"},$I12&amp;"|")))&gt;0,"External",IF(SUMPRODUCT(--ISNUMBER(SEARCH({"internal","limited","only"},$I12&amp;"|")))&gt;0,"Internal/partial","Unclear")))))</f>
        <v>External</v>
      </c>
      <c r="AA12" s="100">
        <f>IF(SUMPRODUCT(--ISNUMBER(SEARCH({"risk score","model","nomogram","signature","clustering","classifier","classification","LASSO","RSF"},$G12&amp;"|")))&gt;0,1,0)</f>
        <v>1</v>
      </c>
      <c r="AB12" s="100" t="str">
        <f t="shared" si="12"/>
        <v>176 (TCGA) + 107 (GEO)</v>
      </c>
      <c r="AC12" s="100" t="str">
        <f>IF(ISNUMBER(SEARCH("liquid biopsy",$D12)),"Liquid-biopsy markers",IF(SUMPRODUCT(--ISNUMBER(SEARCH({"multi-gene","multi-protein"},$D12&amp;"|")))&gt;0,"Multi-gene / multi-protein signatures",IF(SUMPRODUCT(--ISNUMBER(SEARCH({"single gene","single-gene","single protein","single biomarker"},$D12&amp;"|")))&gt;0,"Single-gene / single-protein markers",IF(LOWER(TRIM($D12))="protein","Single-gene / single-protein markers","Pathway, epigenetic, multi-modal &amp; histopathologic markers"))))</f>
        <v>Multi-gene / multi-protein signatures</v>
      </c>
    </row>
    <row r="13" spans="1:29" ht="27.6" x14ac:dyDescent="0.3">
      <c r="A13" s="99">
        <f>'Data extraction'!A11</f>
        <v>10</v>
      </c>
      <c r="B13" s="99" t="str">
        <f>'Data extraction'!B11</f>
        <v>Wu 2025</v>
      </c>
      <c r="C13" s="101" t="str">
        <f>'Data extraction'!C11</f>
        <v>ALDH family (ALDH1L1, ALDH3A1, ALDH3B1, ALDH5A1)</v>
      </c>
      <c r="D13" s="101" t="str">
        <f>'Data extraction'!D11</f>
        <v>Multi-gene (family-based biomarkers)</v>
      </c>
      <c r="E13" s="101" t="str">
        <f>'Data extraction'!E11</f>
        <v>Transcriptomics (+ single-cell &amp; protein validation)</v>
      </c>
      <c r="F13" s="101">
        <f>'Data extraction'!F11</f>
        <v>179</v>
      </c>
      <c r="G13" s="101" t="str">
        <f>'Data extraction'!H11</f>
        <v>Multiple single biomarkers</v>
      </c>
      <c r="H13" s="101" t="str">
        <f>'Data extraction'!I11</f>
        <v>yes (unclear covariates)</v>
      </c>
      <c r="I13" s="101" t="str">
        <f>'Data extraction'!J11</f>
        <v>partial (internal + biological)</v>
      </c>
      <c r="J13" s="102" t="str">
        <f t="shared" si="0"/>
        <v>Moderate</v>
      </c>
      <c r="K13" s="102" t="str">
        <f t="shared" si="1"/>
        <v>Low</v>
      </c>
      <c r="L13" s="102" t="str">
        <f>IF(SUMPRODUCT(--ISNUMBER(SEARCH({"proteom","protein","IHC","qPCR","qRT-PCR","experimental","in vitro","RT-PCR","spatial"},$E13&amp;"|"&amp;$I13)))&gt;0,"Low","Moderate")</f>
        <v>Low</v>
      </c>
      <c r="M13" s="102" t="str">
        <f>IF(SUMPRODUCT(--ISNUMBER(SEARCH({"OS","CSS","PFS","DFS","DSS","survival","recurrence"},'Data extraction'!$K11&amp;"|")))&gt;0,"Low","Moderate")</f>
        <v>Low</v>
      </c>
      <c r="N13" s="102" t="str">
        <f>IF(SUMPRODUCT(--ISNUMBER(SEARCH({"clinical covariates","includes stage"},$H13&amp;"|")))&gt;0,"Low",IF(TRIM(LOWER($H13))="no","High","Moderate"))</f>
        <v>Moderate</v>
      </c>
      <c r="O13" s="102" t="str">
        <f t="shared" si="2"/>
        <v>Moderate</v>
      </c>
      <c r="P13" s="103" t="str">
        <f t="shared" si="3"/>
        <v>Moderate</v>
      </c>
      <c r="Q13" s="102" t="str">
        <f t="shared" si="4"/>
        <v>No (prognostic factor only)</v>
      </c>
      <c r="R13" s="102" t="str">
        <f t="shared" si="5"/>
        <v>n/a</v>
      </c>
      <c r="S13" s="102" t="str">
        <f t="shared" si="6"/>
        <v>n/a</v>
      </c>
      <c r="T13" s="102" t="str">
        <f t="shared" si="7"/>
        <v>n/a</v>
      </c>
      <c r="U13" s="102" t="str">
        <f t="shared" si="8"/>
        <v>n/a</v>
      </c>
      <c r="V13" s="103" t="str">
        <f t="shared" si="9"/>
        <v>n/a</v>
      </c>
      <c r="W13" s="102" t="str">
        <f>IF(SUMPRODUCT(--ISNUMBER(SEARCH({"IHC","proteom","qPCR","RT-PCR","serum","circulating","Histopathology"},$E13&amp;"|")))&gt;0,"Low concern (assay clinically deployable)","High concern (research-grade multi-omics)")</f>
        <v>High concern (research-grade multi-omics)</v>
      </c>
      <c r="X13" s="102" t="str">
        <f t="shared" si="10"/>
        <v/>
      </c>
      <c r="Y13" s="100">
        <f t="shared" si="11"/>
        <v>179</v>
      </c>
      <c r="Z13" s="100" t="str">
        <f>IF(SUMPRODUCT(--ISNUMBER(SEARCH({"no external","no ext"},$I13&amp;"|")))&gt;0,IF(ISNUMBER(SEARCH("partial",$I13)),"Internal/partial","None"),IF(TRIM(LOWER($I13))="no","None",IF(ISNUMBER(SEARCH("partial",$I13)),"Internal/partial",IF(SUMPRODUCT(--ISNUMBER(SEARCH({"external","GEO","GSE","ICGC","CPTAC","multi-cohort","multi-level","multicenter","trial","TCGA","clinical cohort"},$I13&amp;"|")))&gt;0,"External",IF(SUMPRODUCT(--ISNUMBER(SEARCH({"internal","limited","only"},$I13&amp;"|")))&gt;0,"Internal/partial","Unclear")))))</f>
        <v>Internal/partial</v>
      </c>
      <c r="AA13" s="100">
        <f>IF(SUMPRODUCT(--ISNUMBER(SEARCH({"risk score","model","nomogram","signature","clustering","classifier","classification","LASSO","RSF"},$G13&amp;"|")))&gt;0,1,0)</f>
        <v>0</v>
      </c>
      <c r="AB13" s="100" t="str">
        <f t="shared" si="12"/>
        <v>179</v>
      </c>
      <c r="AC13" s="100" t="str">
        <f>IF(ISNUMBER(SEARCH("liquid biopsy",$D13)),"Liquid-biopsy markers",IF(SUMPRODUCT(--ISNUMBER(SEARCH({"multi-gene","multi-protein"},$D13&amp;"|")))&gt;0,"Multi-gene / multi-protein signatures",IF(SUMPRODUCT(--ISNUMBER(SEARCH({"single gene","single-gene","single protein","single biomarker"},$D13&amp;"|")))&gt;0,"Single-gene / single-protein markers",IF(LOWER(TRIM($D13))="protein","Single-gene / single-protein markers","Pathway, epigenetic, multi-modal &amp; histopathologic markers"))))</f>
        <v>Multi-gene / multi-protein signatures</v>
      </c>
    </row>
    <row r="14" spans="1:29" ht="41.4" x14ac:dyDescent="0.3">
      <c r="A14" s="99">
        <f>'Data extraction'!A12</f>
        <v>11</v>
      </c>
      <c r="B14" s="99" t="str">
        <f>'Data extraction'!B12</f>
        <v>Wang 2025</v>
      </c>
      <c r="C14" s="101" t="str">
        <f>'Data extraction'!C12</f>
        <v>EFFscore (ADAM9, P2RY6, CD36); P2RY6</v>
      </c>
      <c r="D14" s="101" t="str">
        <f>'Data extraction'!D12</f>
        <v>Multi-gene (immune/efferocytosis-related signature)</v>
      </c>
      <c r="E14" s="101" t="str">
        <f>'Data extraction'!E12</f>
        <v>Multi-omics (bulk RNA-seq + scRNA-seq + protein validation)</v>
      </c>
      <c r="F14" s="101" t="str">
        <f>'Data extraction'!F12</f>
        <v>178 (TCGA) + 199 (GEO) + 81 (tissue cohort)</v>
      </c>
      <c r="G14" s="101" t="str">
        <f>'Data extraction'!H12</f>
        <v>Risk score model + single biomarker</v>
      </c>
      <c r="H14" s="101" t="str">
        <f>'Data extraction'!I12</f>
        <v>yes (clinical covariates)</v>
      </c>
      <c r="I14" s="101" t="str">
        <f>'Data extraction'!J12</f>
        <v>yes (external GEO + clinical cohort + experimental)</v>
      </c>
      <c r="J14" s="102" t="str">
        <f t="shared" si="0"/>
        <v>Moderate</v>
      </c>
      <c r="K14" s="102" t="str">
        <f t="shared" si="1"/>
        <v>Low</v>
      </c>
      <c r="L14" s="102" t="str">
        <f>IF(SUMPRODUCT(--ISNUMBER(SEARCH({"proteom","protein","IHC","qPCR","qRT-PCR","experimental","in vitro","RT-PCR","spatial"},$E14&amp;"|"&amp;$I14)))&gt;0,"Low","Moderate")</f>
        <v>Low</v>
      </c>
      <c r="M14" s="102" t="str">
        <f>IF(SUMPRODUCT(--ISNUMBER(SEARCH({"OS","CSS","PFS","DFS","DSS","survival","recurrence"},'Data extraction'!$K12&amp;"|")))&gt;0,"Low","Moderate")</f>
        <v>Low</v>
      </c>
      <c r="N14" s="102" t="str">
        <f>IF(SUMPRODUCT(--ISNUMBER(SEARCH({"clinical covariates","includes stage"},$H14&amp;"|")))&gt;0,"Low",IF(TRIM(LOWER($H14))="no","High","Moderate"))</f>
        <v>Low</v>
      </c>
      <c r="O14" s="102" t="str">
        <f t="shared" si="2"/>
        <v>Low</v>
      </c>
      <c r="P14" s="103" t="str">
        <f t="shared" si="3"/>
        <v>Moderate</v>
      </c>
      <c r="Q14" s="102" t="str">
        <f t="shared" si="4"/>
        <v>Yes</v>
      </c>
      <c r="R14" s="102" t="str">
        <f t="shared" si="5"/>
        <v>Unclear</v>
      </c>
      <c r="S14" s="102" t="str">
        <f t="shared" si="6"/>
        <v>Low</v>
      </c>
      <c r="T14" s="102" t="str">
        <f t="shared" si="7"/>
        <v>Low</v>
      </c>
      <c r="U14" s="102" t="str">
        <f t="shared" si="8"/>
        <v>Unclear</v>
      </c>
      <c r="V14" s="103" t="str">
        <f t="shared" si="9"/>
        <v>Unclear</v>
      </c>
      <c r="W14" s="102" t="str">
        <f>IF(SUMPRODUCT(--ISNUMBER(SEARCH({"IHC","proteom","qPCR","RT-PCR","serum","circulating","Histopathology"},$E14&amp;"|")))&gt;0,"Low concern (assay clinically deployable)","High concern (research-grade multi-omics)")</f>
        <v>High concern (research-grade multi-omics)</v>
      </c>
      <c r="X14" s="102" t="str">
        <f t="shared" si="10"/>
        <v/>
      </c>
      <c r="Y14" s="100">
        <f t="shared" si="11"/>
        <v>178</v>
      </c>
      <c r="Z14" s="100" t="str">
        <f>IF(SUMPRODUCT(--ISNUMBER(SEARCH({"no external","no ext"},$I14&amp;"|")))&gt;0,IF(ISNUMBER(SEARCH("partial",$I14)),"Internal/partial","None"),IF(TRIM(LOWER($I14))="no","None",IF(ISNUMBER(SEARCH("partial",$I14)),"Internal/partial",IF(SUMPRODUCT(--ISNUMBER(SEARCH({"external","GEO","GSE","ICGC","CPTAC","multi-cohort","multi-level","multicenter","trial","TCGA","clinical cohort"},$I14&amp;"|")))&gt;0,"External",IF(SUMPRODUCT(--ISNUMBER(SEARCH({"internal","limited","only"},$I14&amp;"|")))&gt;0,"Internal/partial","Unclear")))))</f>
        <v>External</v>
      </c>
      <c r="AA14" s="100">
        <f>IF(SUMPRODUCT(--ISNUMBER(SEARCH({"risk score","model","nomogram","signature","clustering","classifier","classification","LASSO","RSF"},$G14&amp;"|")))&gt;0,1,0)</f>
        <v>1</v>
      </c>
      <c r="AB14" s="100" t="str">
        <f t="shared" si="12"/>
        <v>178 (TCGA) + 199 (GEO) + 81 (tissue cohort)</v>
      </c>
      <c r="AC14" s="100" t="str">
        <f>IF(ISNUMBER(SEARCH("liquid biopsy",$D14)),"Liquid-biopsy markers",IF(SUMPRODUCT(--ISNUMBER(SEARCH({"multi-gene","multi-protein"},$D14&amp;"|")))&gt;0,"Multi-gene / multi-protein signatures",IF(SUMPRODUCT(--ISNUMBER(SEARCH({"single gene","single-gene","single protein","single biomarker"},$D14&amp;"|")))&gt;0,"Single-gene / single-protein markers",IF(LOWER(TRIM($D14))="protein","Single-gene / single-protein markers","Pathway, epigenetic, multi-modal &amp; histopathologic markers"))))</f>
        <v>Multi-gene / multi-protein signatures</v>
      </c>
    </row>
    <row r="15" spans="1:29" ht="41.4" x14ac:dyDescent="0.3">
      <c r="A15" s="99">
        <f>'Data extraction'!A13</f>
        <v>12</v>
      </c>
      <c r="B15" s="99" t="str">
        <f>'Data extraction'!B13</f>
        <v>Wang 2025</v>
      </c>
      <c r="C15" s="101" t="str">
        <f>'Data extraction'!C13</f>
        <v>7-gene mCAF-related signature (USP36, KLF5, MT2A, etc.); PHLDA1</v>
      </c>
      <c r="D15" s="101" t="str">
        <f>'Data extraction'!D13</f>
        <v>Multi-gene (TME/CAF-related signature)</v>
      </c>
      <c r="E15" s="101" t="str">
        <f>'Data extraction'!E13</f>
        <v>Multi-omics (bulk + scRNA-seq + spatial transcriptomics + protein validation)</v>
      </c>
      <c r="F15" s="101" t="str">
        <f>'Data extraction'!F13</f>
        <v>176 (TCGA) + multi GEO cohorts + clinical samples</v>
      </c>
      <c r="G15" s="101" t="str">
        <f>'Data extraction'!H13</f>
        <v>Risk score model + single biomarker</v>
      </c>
      <c r="H15" s="101" t="str">
        <f>'Data extraction'!I13</f>
        <v>yes (unclear covariates)</v>
      </c>
      <c r="I15" s="101" t="str">
        <f>'Data extraction'!J13</f>
        <v>yes (multi-cohort + immunotherapy cohorts + experimental)</v>
      </c>
      <c r="J15" s="102" t="str">
        <f t="shared" si="0"/>
        <v>Moderate</v>
      </c>
      <c r="K15" s="102" t="str">
        <f t="shared" si="1"/>
        <v>Low</v>
      </c>
      <c r="L15" s="102" t="str">
        <f>IF(SUMPRODUCT(--ISNUMBER(SEARCH({"proteom","protein","IHC","qPCR","qRT-PCR","experimental","in vitro","RT-PCR","spatial"},$E15&amp;"|"&amp;$I15)))&gt;0,"Low","Moderate")</f>
        <v>Low</v>
      </c>
      <c r="M15" s="102" t="str">
        <f>IF(SUMPRODUCT(--ISNUMBER(SEARCH({"OS","CSS","PFS","DFS","DSS","survival","recurrence"},'Data extraction'!$K13&amp;"|")))&gt;0,"Low","Moderate")</f>
        <v>Low</v>
      </c>
      <c r="N15" s="102" t="str">
        <f>IF(SUMPRODUCT(--ISNUMBER(SEARCH({"clinical covariates","includes stage"},$H15&amp;"|")))&gt;0,"Low",IF(TRIM(LOWER($H15))="no","High","Moderate"))</f>
        <v>Moderate</v>
      </c>
      <c r="O15" s="102" t="str">
        <f t="shared" si="2"/>
        <v>Low</v>
      </c>
      <c r="P15" s="103" t="str">
        <f t="shared" si="3"/>
        <v>Moderate</v>
      </c>
      <c r="Q15" s="102" t="str">
        <f t="shared" si="4"/>
        <v>Yes</v>
      </c>
      <c r="R15" s="102" t="str">
        <f t="shared" si="5"/>
        <v>Unclear</v>
      </c>
      <c r="S15" s="102" t="str">
        <f t="shared" si="6"/>
        <v>Low</v>
      </c>
      <c r="T15" s="102" t="str">
        <f t="shared" si="7"/>
        <v>Low</v>
      </c>
      <c r="U15" s="102" t="str">
        <f t="shared" si="8"/>
        <v>Unclear</v>
      </c>
      <c r="V15" s="103" t="str">
        <f t="shared" si="9"/>
        <v>Unclear</v>
      </c>
      <c r="W15" s="102" t="str">
        <f>IF(SUMPRODUCT(--ISNUMBER(SEARCH({"IHC","proteom","qPCR","RT-PCR","serum","circulating","Histopathology"},$E15&amp;"|")))&gt;0,"Low concern (assay clinically deployable)","High concern (research-grade multi-omics)")</f>
        <v>High concern (research-grade multi-omics)</v>
      </c>
      <c r="X15" s="102" t="str">
        <f t="shared" si="10"/>
        <v/>
      </c>
      <c r="Y15" s="100">
        <f t="shared" si="11"/>
        <v>176</v>
      </c>
      <c r="Z15" s="100" t="str">
        <f>IF(SUMPRODUCT(--ISNUMBER(SEARCH({"no external","no ext"},$I15&amp;"|")))&gt;0,IF(ISNUMBER(SEARCH("partial",$I15)),"Internal/partial","None"),IF(TRIM(LOWER($I15))="no","None",IF(ISNUMBER(SEARCH("partial",$I15)),"Internal/partial",IF(SUMPRODUCT(--ISNUMBER(SEARCH({"external","GEO","GSE","ICGC","CPTAC","multi-cohort","multi-level","multicenter","trial","TCGA","clinical cohort"},$I15&amp;"|")))&gt;0,"External",IF(SUMPRODUCT(--ISNUMBER(SEARCH({"internal","limited","only"},$I15&amp;"|")))&gt;0,"Internal/partial","Unclear")))))</f>
        <v>External</v>
      </c>
      <c r="AA15" s="100">
        <f>IF(SUMPRODUCT(--ISNUMBER(SEARCH({"risk score","model","nomogram","signature","clustering","classifier","classification","LASSO","RSF"},$G15&amp;"|")))&gt;0,1,0)</f>
        <v>1</v>
      </c>
      <c r="AB15" s="100" t="str">
        <f t="shared" si="12"/>
        <v>176 (TCGA) + multi GEO cohorts + clinical samples</v>
      </c>
      <c r="AC15" s="100" t="str">
        <f>IF(ISNUMBER(SEARCH("liquid biopsy",$D15)),"Liquid-biopsy markers",IF(SUMPRODUCT(--ISNUMBER(SEARCH({"multi-gene","multi-protein"},$D15&amp;"|")))&gt;0,"Multi-gene / multi-protein signatures",IF(SUMPRODUCT(--ISNUMBER(SEARCH({"single gene","single-gene","single protein","single biomarker"},$D15&amp;"|")))&gt;0,"Single-gene / single-protein markers",IF(LOWER(TRIM($D15))="protein","Single-gene / single-protein markers","Pathway, epigenetic, multi-modal &amp; histopathologic markers"))))</f>
        <v>Multi-gene / multi-protein signatures</v>
      </c>
    </row>
    <row r="16" spans="1:29" ht="27.6" x14ac:dyDescent="0.3">
      <c r="A16" s="99">
        <f>'Data extraction'!A14</f>
        <v>13</v>
      </c>
      <c r="B16" s="99" t="str">
        <f>'Data extraction'!B14</f>
        <v>Wang 2025</v>
      </c>
      <c r="C16" s="101" t="str">
        <f>'Data extraction'!C14</f>
        <v>18-gene immune-related signature; IL6R</v>
      </c>
      <c r="D16" s="101" t="str">
        <f>'Data extraction'!D14</f>
        <v>Multi-gene (immune-related signature + nomogram)</v>
      </c>
      <c r="E16" s="101" t="str">
        <f>'Data extraction'!E14</f>
        <v>Transcriptomics (bulk RNA-seq)</v>
      </c>
      <c r="F16" s="101" t="str">
        <f>'Data extraction'!F14</f>
        <v>172 (TCGA) + 113 (ICGC)</v>
      </c>
      <c r="G16" s="101" t="str">
        <f>'Data extraction'!H14</f>
        <v>Risk score model + nomogram</v>
      </c>
      <c r="H16" s="101" t="str">
        <f>'Data extraction'!I14</f>
        <v>yes (clinical covariates)</v>
      </c>
      <c r="I16" s="101" t="str">
        <f>'Data extraction'!J14</f>
        <v>yes (external ICGC + local cohort)</v>
      </c>
      <c r="J16" s="102" t="str">
        <f t="shared" si="0"/>
        <v>Moderate</v>
      </c>
      <c r="K16" s="102" t="str">
        <f t="shared" si="1"/>
        <v>Low</v>
      </c>
      <c r="L16" s="102" t="str">
        <f>IF(SUMPRODUCT(--ISNUMBER(SEARCH({"proteom","protein","IHC","qPCR","qRT-PCR","experimental","in vitro","RT-PCR","spatial"},$E16&amp;"|"&amp;$I16)))&gt;0,"Low","Moderate")</f>
        <v>Moderate</v>
      </c>
      <c r="M16" s="102" t="str">
        <f>IF(SUMPRODUCT(--ISNUMBER(SEARCH({"OS","CSS","PFS","DFS","DSS","survival","recurrence"},'Data extraction'!$K14&amp;"|")))&gt;0,"Low","Moderate")</f>
        <v>Low</v>
      </c>
      <c r="N16" s="102" t="str">
        <f>IF(SUMPRODUCT(--ISNUMBER(SEARCH({"clinical covariates","includes stage"},$H16&amp;"|")))&gt;0,"Low",IF(TRIM(LOWER($H16))="no","High","Moderate"))</f>
        <v>Low</v>
      </c>
      <c r="O16" s="102" t="str">
        <f t="shared" si="2"/>
        <v>Low</v>
      </c>
      <c r="P16" s="103" t="str">
        <f t="shared" si="3"/>
        <v>Moderate</v>
      </c>
      <c r="Q16" s="102" t="str">
        <f t="shared" si="4"/>
        <v>Yes</v>
      </c>
      <c r="R16" s="102" t="str">
        <f t="shared" si="5"/>
        <v>Unclear</v>
      </c>
      <c r="S16" s="102" t="str">
        <f t="shared" si="6"/>
        <v>Unclear</v>
      </c>
      <c r="T16" s="102" t="str">
        <f t="shared" si="7"/>
        <v>Low</v>
      </c>
      <c r="U16" s="102" t="str">
        <f t="shared" si="8"/>
        <v>Unclear</v>
      </c>
      <c r="V16" s="103" t="str">
        <f t="shared" si="9"/>
        <v>Unclear</v>
      </c>
      <c r="W16" s="102" t="str">
        <f>IF(SUMPRODUCT(--ISNUMBER(SEARCH({"IHC","proteom","qPCR","RT-PCR","serum","circulating","Histopathology"},$E16&amp;"|")))&gt;0,"Low concern (assay clinically deployable)","High concern (research-grade multi-omics)")</f>
        <v>High concern (research-grade multi-omics)</v>
      </c>
      <c r="X16" s="102" t="str">
        <f t="shared" si="10"/>
        <v/>
      </c>
      <c r="Y16" s="100">
        <f t="shared" si="11"/>
        <v>172</v>
      </c>
      <c r="Z16" s="100" t="str">
        <f>IF(SUMPRODUCT(--ISNUMBER(SEARCH({"no external","no ext"},$I16&amp;"|")))&gt;0,IF(ISNUMBER(SEARCH("partial",$I16)),"Internal/partial","None"),IF(TRIM(LOWER($I16))="no","None",IF(ISNUMBER(SEARCH("partial",$I16)),"Internal/partial",IF(SUMPRODUCT(--ISNUMBER(SEARCH({"external","GEO","GSE","ICGC","CPTAC","multi-cohort","multi-level","multicenter","trial","TCGA","clinical cohort"},$I16&amp;"|")))&gt;0,"External",IF(SUMPRODUCT(--ISNUMBER(SEARCH({"internal","limited","only"},$I16&amp;"|")))&gt;0,"Internal/partial","Unclear")))))</f>
        <v>External</v>
      </c>
      <c r="AA16" s="100">
        <f>IF(SUMPRODUCT(--ISNUMBER(SEARCH({"risk score","model","nomogram","signature","clustering","classifier","classification","LASSO","RSF"},$G16&amp;"|")))&gt;0,1,0)</f>
        <v>1</v>
      </c>
      <c r="AB16" s="100" t="str">
        <f t="shared" si="12"/>
        <v>172 (TCGA) + 113 (ICGC)</v>
      </c>
      <c r="AC16" s="100" t="str">
        <f>IF(ISNUMBER(SEARCH("liquid biopsy",$D16)),"Liquid-biopsy markers",IF(SUMPRODUCT(--ISNUMBER(SEARCH({"multi-gene","multi-protein"},$D16&amp;"|")))&gt;0,"Multi-gene / multi-protein signatures",IF(SUMPRODUCT(--ISNUMBER(SEARCH({"single gene","single-gene","single protein","single biomarker"},$D16&amp;"|")))&gt;0,"Single-gene / single-protein markers",IF(LOWER(TRIM($D16))="protein","Single-gene / single-protein markers","Pathway, epigenetic, multi-modal &amp; histopathologic markers"))))</f>
        <v>Multi-gene / multi-protein signatures</v>
      </c>
    </row>
    <row r="17" spans="1:29" ht="41.4" x14ac:dyDescent="0.3">
      <c r="A17" s="99">
        <f>'Data extraction'!A15</f>
        <v>14</v>
      </c>
      <c r="B17" s="99" t="str">
        <f>'Data extraction'!B15</f>
        <v>Wang 2025</v>
      </c>
      <c r="C17" s="101" t="str">
        <f>'Data extraction'!C15</f>
        <v>6-gene programmed cell death (PCD) signature (ITGA3, CDCP1, IL1RAP, etc.)</v>
      </c>
      <c r="D17" s="101" t="str">
        <f>'Data extraction'!D15</f>
        <v>Multi-gene (PCD-related signature; ML-based)</v>
      </c>
      <c r="E17" s="101" t="str">
        <f>'Data extraction'!E15</f>
        <v>Transcriptomics (bulk RNA-seq + microarray)</v>
      </c>
      <c r="F17" s="101" t="str">
        <f>'Data extraction'!F15</f>
        <v>183 (TCGA) + ~828 (GEO/ICGC)</v>
      </c>
      <c r="G17" s="101" t="str">
        <f>'Data extraction'!H15</f>
        <v>Risk score model (ML-based)</v>
      </c>
      <c r="H17" s="101" t="str">
        <f>'Data extraction'!I15</f>
        <v>yes (clinical covariates)</v>
      </c>
      <c r="I17" s="101" t="str">
        <f>'Data extraction'!J15</f>
        <v>yes (multi-cohort external + qRT-PCR)</v>
      </c>
      <c r="J17" s="102" t="str">
        <f t="shared" si="0"/>
        <v>Moderate</v>
      </c>
      <c r="K17" s="102" t="str">
        <f t="shared" si="1"/>
        <v>Low</v>
      </c>
      <c r="L17" s="102" t="str">
        <f>IF(SUMPRODUCT(--ISNUMBER(SEARCH({"proteom","protein","IHC","qPCR","qRT-PCR","experimental","in vitro","RT-PCR","spatial"},$E17&amp;"|"&amp;$I17)))&gt;0,"Low","Moderate")</f>
        <v>Low</v>
      </c>
      <c r="M17" s="102" t="str">
        <f>IF(SUMPRODUCT(--ISNUMBER(SEARCH({"OS","CSS","PFS","DFS","DSS","survival","recurrence"},'Data extraction'!$K15&amp;"|")))&gt;0,"Low","Moderate")</f>
        <v>Low</v>
      </c>
      <c r="N17" s="102" t="str">
        <f>IF(SUMPRODUCT(--ISNUMBER(SEARCH({"clinical covariates","includes stage"},$H17&amp;"|")))&gt;0,"Low",IF(TRIM(LOWER($H17))="no","High","Moderate"))</f>
        <v>Low</v>
      </c>
      <c r="O17" s="102" t="str">
        <f t="shared" si="2"/>
        <v>Low</v>
      </c>
      <c r="P17" s="103" t="str">
        <f t="shared" si="3"/>
        <v>Moderate</v>
      </c>
      <c r="Q17" s="102" t="str">
        <f t="shared" si="4"/>
        <v>Yes</v>
      </c>
      <c r="R17" s="102" t="str">
        <f t="shared" si="5"/>
        <v>Unclear</v>
      </c>
      <c r="S17" s="102" t="str">
        <f t="shared" si="6"/>
        <v>Low</v>
      </c>
      <c r="T17" s="102" t="str">
        <f t="shared" si="7"/>
        <v>Low</v>
      </c>
      <c r="U17" s="102" t="str">
        <f t="shared" si="8"/>
        <v>Unclear</v>
      </c>
      <c r="V17" s="103" t="str">
        <f t="shared" si="9"/>
        <v>Unclear</v>
      </c>
      <c r="W17" s="102" t="str">
        <f>IF(SUMPRODUCT(--ISNUMBER(SEARCH({"IHC","proteom","qPCR","RT-PCR","serum","circulating","Histopathology"},$E17&amp;"|")))&gt;0,"Low concern (assay clinically deployable)","High concern (research-grade multi-omics)")</f>
        <v>High concern (research-grade multi-omics)</v>
      </c>
      <c r="X17" s="102" t="str">
        <f t="shared" si="10"/>
        <v/>
      </c>
      <c r="Y17" s="100">
        <f t="shared" si="11"/>
        <v>183</v>
      </c>
      <c r="Z17" s="100" t="str">
        <f>IF(SUMPRODUCT(--ISNUMBER(SEARCH({"no external","no ext"},$I17&amp;"|")))&gt;0,IF(ISNUMBER(SEARCH("partial",$I17)),"Internal/partial","None"),IF(TRIM(LOWER($I17))="no","None",IF(ISNUMBER(SEARCH("partial",$I17)),"Internal/partial",IF(SUMPRODUCT(--ISNUMBER(SEARCH({"external","GEO","GSE","ICGC","CPTAC","multi-cohort","multi-level","multicenter","trial","TCGA","clinical cohort"},$I17&amp;"|")))&gt;0,"External",IF(SUMPRODUCT(--ISNUMBER(SEARCH({"internal","limited","only"},$I17&amp;"|")))&gt;0,"Internal/partial","Unclear")))))</f>
        <v>External</v>
      </c>
      <c r="AA17" s="100">
        <f>IF(SUMPRODUCT(--ISNUMBER(SEARCH({"risk score","model","nomogram","signature","clustering","classifier","classification","LASSO","RSF"},$G17&amp;"|")))&gt;0,1,0)</f>
        <v>1</v>
      </c>
      <c r="AB17" s="100" t="str">
        <f t="shared" si="12"/>
        <v>183 (TCGA) + 828 (GEO/ICGC)</v>
      </c>
      <c r="AC17" s="100" t="str">
        <f>IF(ISNUMBER(SEARCH("liquid biopsy",$D17)),"Liquid-biopsy markers",IF(SUMPRODUCT(--ISNUMBER(SEARCH({"multi-gene","multi-protein"},$D17&amp;"|")))&gt;0,"Multi-gene / multi-protein signatures",IF(SUMPRODUCT(--ISNUMBER(SEARCH({"single gene","single-gene","single protein","single biomarker"},$D17&amp;"|")))&gt;0,"Single-gene / single-protein markers",IF(LOWER(TRIM($D17))="protein","Single-gene / single-protein markers","Pathway, epigenetic, multi-modal &amp; histopathologic markers"))))</f>
        <v>Multi-gene / multi-protein signatures</v>
      </c>
    </row>
    <row r="18" spans="1:29" ht="27.6" x14ac:dyDescent="0.3">
      <c r="A18" s="99">
        <f>'Data extraction'!A16</f>
        <v>15</v>
      </c>
      <c r="B18" s="99" t="str">
        <f>'Data extraction'!B16</f>
        <v>Ma 2025</v>
      </c>
      <c r="C18" s="101" t="str">
        <f>'Data extraction'!C16</f>
        <v>11-gene ICD-related signature; AJM1</v>
      </c>
      <c r="D18" s="101" t="str">
        <f>'Data extraction'!D16</f>
        <v>Multi-gene (immune/ICD-related signature)</v>
      </c>
      <c r="E18" s="101" t="str">
        <f>'Data extraction'!E16</f>
        <v>Transcriptomics (bulk RNA-seq)</v>
      </c>
      <c r="F18" s="101" t="str">
        <f>'Data extraction'!F16</f>
        <v>176 (TCGA) + 63 (GEO) + 33 (internal)</v>
      </c>
      <c r="G18" s="101" t="str">
        <f>'Data extraction'!H16</f>
        <v>Risk score model (WGCNA + LASSO)</v>
      </c>
      <c r="H18" s="101" t="str">
        <f>'Data extraction'!I16</f>
        <v>yes (clinical covariates)</v>
      </c>
      <c r="I18" s="101" t="str">
        <f>'Data extraction'!J16</f>
        <v>yes (external GEO + internal + HPA + in vitro)</v>
      </c>
      <c r="J18" s="102" t="str">
        <f t="shared" si="0"/>
        <v>Moderate</v>
      </c>
      <c r="K18" s="102" t="str">
        <f t="shared" si="1"/>
        <v>Low</v>
      </c>
      <c r="L18" s="102" t="str">
        <f>IF(SUMPRODUCT(--ISNUMBER(SEARCH({"proteom","protein","IHC","qPCR","qRT-PCR","experimental","in vitro","RT-PCR","spatial"},$E18&amp;"|"&amp;$I18)))&gt;0,"Low","Moderate")</f>
        <v>Low</v>
      </c>
      <c r="M18" s="102" t="str">
        <f>IF(SUMPRODUCT(--ISNUMBER(SEARCH({"OS","CSS","PFS","DFS","DSS","survival","recurrence"},'Data extraction'!$K16&amp;"|")))&gt;0,"Low","Moderate")</f>
        <v>Low</v>
      </c>
      <c r="N18" s="102" t="str">
        <f>IF(SUMPRODUCT(--ISNUMBER(SEARCH({"clinical covariates","includes stage"},$H18&amp;"|")))&gt;0,"Low",IF(TRIM(LOWER($H18))="no","High","Moderate"))</f>
        <v>Low</v>
      </c>
      <c r="O18" s="102" t="str">
        <f t="shared" si="2"/>
        <v>Low</v>
      </c>
      <c r="P18" s="103" t="str">
        <f t="shared" si="3"/>
        <v>Moderate</v>
      </c>
      <c r="Q18" s="102" t="str">
        <f t="shared" si="4"/>
        <v>Yes</v>
      </c>
      <c r="R18" s="102" t="str">
        <f t="shared" si="5"/>
        <v>Unclear</v>
      </c>
      <c r="S18" s="102" t="str">
        <f t="shared" si="6"/>
        <v>Low</v>
      </c>
      <c r="T18" s="102" t="str">
        <f t="shared" si="7"/>
        <v>Low</v>
      </c>
      <c r="U18" s="102" t="str">
        <f t="shared" si="8"/>
        <v>Unclear</v>
      </c>
      <c r="V18" s="103" t="str">
        <f t="shared" si="9"/>
        <v>Unclear</v>
      </c>
      <c r="W18" s="102" t="str">
        <f>IF(SUMPRODUCT(--ISNUMBER(SEARCH({"IHC","proteom","qPCR","RT-PCR","serum","circulating","Histopathology"},$E18&amp;"|")))&gt;0,"Low concern (assay clinically deployable)","High concern (research-grade multi-omics)")</f>
        <v>High concern (research-grade multi-omics)</v>
      </c>
      <c r="X18" s="102" t="str">
        <f t="shared" si="10"/>
        <v/>
      </c>
      <c r="Y18" s="100">
        <f t="shared" si="11"/>
        <v>176</v>
      </c>
      <c r="Z18" s="100" t="str">
        <f>IF(SUMPRODUCT(--ISNUMBER(SEARCH({"no external","no ext"},$I18&amp;"|")))&gt;0,IF(ISNUMBER(SEARCH("partial",$I18)),"Internal/partial","None"),IF(TRIM(LOWER($I18))="no","None",IF(ISNUMBER(SEARCH("partial",$I18)),"Internal/partial",IF(SUMPRODUCT(--ISNUMBER(SEARCH({"external","GEO","GSE","ICGC","CPTAC","multi-cohort","multi-level","multicenter","trial","TCGA","clinical cohort"},$I18&amp;"|")))&gt;0,"External",IF(SUMPRODUCT(--ISNUMBER(SEARCH({"internal","limited","only"},$I18&amp;"|")))&gt;0,"Internal/partial","Unclear")))))</f>
        <v>External</v>
      </c>
      <c r="AA18" s="100">
        <f>IF(SUMPRODUCT(--ISNUMBER(SEARCH({"risk score","model","nomogram","signature","clustering","classifier","classification","LASSO","RSF"},$G18&amp;"|")))&gt;0,1,0)</f>
        <v>1</v>
      </c>
      <c r="AB18" s="100" t="str">
        <f t="shared" si="12"/>
        <v>176 (TCGA) + 63 (GEO) + 33 (internal)</v>
      </c>
      <c r="AC18" s="100" t="str">
        <f>IF(ISNUMBER(SEARCH("liquid biopsy",$D18)),"Liquid-biopsy markers",IF(SUMPRODUCT(--ISNUMBER(SEARCH({"multi-gene","multi-protein"},$D18&amp;"|")))&gt;0,"Multi-gene / multi-protein signatures",IF(SUMPRODUCT(--ISNUMBER(SEARCH({"single gene","single-gene","single protein","single biomarker"},$D18&amp;"|")))&gt;0,"Single-gene / single-protein markers",IF(LOWER(TRIM($D18))="protein","Single-gene / single-protein markers","Pathway, epigenetic, multi-modal &amp; histopathologic markers"))))</f>
        <v>Multi-gene / multi-protein signatures</v>
      </c>
    </row>
    <row r="19" spans="1:29" ht="27.6" x14ac:dyDescent="0.3">
      <c r="A19" s="99">
        <f>'Data extraction'!A17</f>
        <v>16</v>
      </c>
      <c r="B19" s="99" t="str">
        <f>'Data extraction'!B17</f>
        <v>Liu 2025</v>
      </c>
      <c r="C19" s="101" t="str">
        <f>'Data extraction'!C17</f>
        <v>MDRG signature (incl. CITED4, CIRBP); CITED4</v>
      </c>
      <c r="D19" s="101" t="str">
        <f>'Data extraction'!D17</f>
        <v>Multi-gene (metastasis/TME-related signature)</v>
      </c>
      <c r="E19" s="101" t="str">
        <f>'Data extraction'!E17</f>
        <v>Multi-omics (snRNA-seq + spatial transcriptomics + bulk RNA-seq)</v>
      </c>
      <c r="F19" s="101" t="str">
        <f>'Data extraction'!F17</f>
        <v>TCGA + snRNA/ST cohorts (small)</v>
      </c>
      <c r="G19" s="101" t="str">
        <f>'Data extraction'!H17</f>
        <v>Risk score model + single biomarker</v>
      </c>
      <c r="H19" s="101" t="str">
        <f>'Data extraction'!I17</f>
        <v>yes (unclear covariates)</v>
      </c>
      <c r="I19" s="101" t="str">
        <f>'Data extraction'!J17</f>
        <v>partial (TCGA + experimental)</v>
      </c>
      <c r="J19" s="102" t="str">
        <f t="shared" si="0"/>
        <v>High</v>
      </c>
      <c r="K19" s="102" t="str">
        <f t="shared" si="1"/>
        <v>High</v>
      </c>
      <c r="L19" s="102" t="str">
        <f>IF(SUMPRODUCT(--ISNUMBER(SEARCH({"proteom","protein","IHC","qPCR","qRT-PCR","experimental","in vitro","RT-PCR","spatial"},$E19&amp;"|"&amp;$I19)))&gt;0,"Low","Moderate")</f>
        <v>Low</v>
      </c>
      <c r="M19" s="102" t="str">
        <f>IF(SUMPRODUCT(--ISNUMBER(SEARCH({"OS","CSS","PFS","DFS","DSS","survival","recurrence"},'Data extraction'!$K17&amp;"|")))&gt;0,"Low","Moderate")</f>
        <v>Low</v>
      </c>
      <c r="N19" s="102" t="str">
        <f>IF(SUMPRODUCT(--ISNUMBER(SEARCH({"clinical covariates","includes stage"},$H19&amp;"|")))&gt;0,"Low",IF(TRIM(LOWER($H19))="no","High","Moderate"))</f>
        <v>Moderate</v>
      </c>
      <c r="O19" s="102" t="str">
        <f t="shared" si="2"/>
        <v>Moderate</v>
      </c>
      <c r="P19" s="103" t="str">
        <f t="shared" si="3"/>
        <v>High</v>
      </c>
      <c r="Q19" s="102" t="str">
        <f t="shared" si="4"/>
        <v>Yes</v>
      </c>
      <c r="R19" s="102" t="str">
        <f t="shared" si="5"/>
        <v>High</v>
      </c>
      <c r="S19" s="102" t="str">
        <f t="shared" si="6"/>
        <v>Low</v>
      </c>
      <c r="T19" s="102" t="str">
        <f t="shared" si="7"/>
        <v>Low</v>
      </c>
      <c r="U19" s="102" t="str">
        <f t="shared" si="8"/>
        <v>High</v>
      </c>
      <c r="V19" s="103" t="str">
        <f t="shared" si="9"/>
        <v>High</v>
      </c>
      <c r="W19" s="102" t="str">
        <f>IF(SUMPRODUCT(--ISNUMBER(SEARCH({"IHC","proteom","qPCR","RT-PCR","serum","circulating","Histopathology"},$E19&amp;"|")))&gt;0,"Low concern (assay clinically deployable)","High concern (research-grade multi-omics)")</f>
        <v>High concern (research-grade multi-omics)</v>
      </c>
      <c r="X19" s="102" t="str">
        <f t="shared" si="10"/>
        <v>Participation, Attrition, PROBAST analysis</v>
      </c>
      <c r="Y19" s="100" t="str">
        <f t="shared" si="11"/>
        <v/>
      </c>
      <c r="Z19" s="100" t="str">
        <f>IF(SUMPRODUCT(--ISNUMBER(SEARCH({"no external","no ext"},$I19&amp;"|")))&gt;0,IF(ISNUMBER(SEARCH("partial",$I19)),"Internal/partial","None"),IF(TRIM(LOWER($I19))="no","None",IF(ISNUMBER(SEARCH("partial",$I19)),"Internal/partial",IF(SUMPRODUCT(--ISNUMBER(SEARCH({"external","GEO","GSE","ICGC","CPTAC","multi-cohort","multi-level","multicenter","trial","TCGA","clinical cohort"},$I19&amp;"|")))&gt;0,"External",IF(SUMPRODUCT(--ISNUMBER(SEARCH({"internal","limited","only"},$I19&amp;"|")))&gt;0,"Internal/partial","Unclear")))))</f>
        <v>Internal/partial</v>
      </c>
      <c r="AA19" s="100">
        <f>IF(SUMPRODUCT(--ISNUMBER(SEARCH({"risk score","model","nomogram","signature","clustering","classifier","classification","LASSO","RSF"},$G19&amp;"|")))&gt;0,1,0)</f>
        <v>1</v>
      </c>
      <c r="AB19" s="100" t="str">
        <f t="shared" si="12"/>
        <v>TCGA + snRNA/ST cohorts (small)</v>
      </c>
      <c r="AC19" s="100" t="str">
        <f>IF(ISNUMBER(SEARCH("liquid biopsy",$D19)),"Liquid-biopsy markers",IF(SUMPRODUCT(--ISNUMBER(SEARCH({"multi-gene","multi-protein"},$D19&amp;"|")))&gt;0,"Multi-gene / multi-protein signatures",IF(SUMPRODUCT(--ISNUMBER(SEARCH({"single gene","single-gene","single protein","single biomarker"},$D19&amp;"|")))&gt;0,"Single-gene / single-protein markers",IF(LOWER(TRIM($D19))="protein","Single-gene / single-protein markers","Pathway, epigenetic, multi-modal &amp; histopathologic markers"))))</f>
        <v>Multi-gene / multi-protein signatures</v>
      </c>
    </row>
    <row r="20" spans="1:29" ht="27.6" x14ac:dyDescent="0.3">
      <c r="A20" s="99">
        <f>'Data extraction'!A18</f>
        <v>17</v>
      </c>
      <c r="B20" s="99" t="str">
        <f>'Data extraction'!B18</f>
        <v>Guan 2025</v>
      </c>
      <c r="C20" s="101" t="str">
        <f>'Data extraction'!C18</f>
        <v>IGFBP-based 8-gene signature (IGFBP1–7 axis; key gene IGFBP3)</v>
      </c>
      <c r="D20" s="101" t="str">
        <f>'Data extraction'!D18</f>
        <v>Multi-gene (immune–metabolic signature / subtype model)</v>
      </c>
      <c r="E20" s="101" t="str">
        <f>'Data extraction'!E18</f>
        <v>Multi-omics (bulk RNA-seq + scRNA + spatial + in vitro)</v>
      </c>
      <c r="F20" s="101">
        <f>'Data extraction'!F18</f>
        <v>309</v>
      </c>
      <c r="G20" s="101" t="str">
        <f>'Data extraction'!H18</f>
        <v>Risk score + subtype model</v>
      </c>
      <c r="H20" s="101" t="str">
        <f>'Data extraction'!I18</f>
        <v>yes</v>
      </c>
      <c r="I20" s="101" t="str">
        <f>'Data extraction'!J18</f>
        <v>yes (GSE62452)</v>
      </c>
      <c r="J20" s="102" t="str">
        <f t="shared" si="0"/>
        <v>Moderate</v>
      </c>
      <c r="K20" s="102" t="str">
        <f t="shared" si="1"/>
        <v>Low</v>
      </c>
      <c r="L20" s="102" t="str">
        <f>IF(SUMPRODUCT(--ISNUMBER(SEARCH({"proteom","protein","IHC","qPCR","qRT-PCR","experimental","in vitro","RT-PCR","spatial"},$E20&amp;"|"&amp;$I20)))&gt;0,"Low","Moderate")</f>
        <v>Low</v>
      </c>
      <c r="M20" s="102" t="str">
        <f>IF(SUMPRODUCT(--ISNUMBER(SEARCH({"OS","CSS","PFS","DFS","DSS","survival","recurrence"},'Data extraction'!$K18&amp;"|")))&gt;0,"Low","Moderate")</f>
        <v>Low</v>
      </c>
      <c r="N20" s="102" t="str">
        <f>IF(SUMPRODUCT(--ISNUMBER(SEARCH({"clinical covariates","includes stage"},$H20&amp;"|")))&gt;0,"Low",IF(TRIM(LOWER($H20))="no","High","Moderate"))</f>
        <v>Moderate</v>
      </c>
      <c r="O20" s="102" t="str">
        <f t="shared" si="2"/>
        <v>Low</v>
      </c>
      <c r="P20" s="103" t="str">
        <f t="shared" si="3"/>
        <v>Moderate</v>
      </c>
      <c r="Q20" s="102" t="str">
        <f t="shared" si="4"/>
        <v>Yes</v>
      </c>
      <c r="R20" s="102" t="str">
        <f t="shared" si="5"/>
        <v>Unclear</v>
      </c>
      <c r="S20" s="102" t="str">
        <f t="shared" si="6"/>
        <v>Low</v>
      </c>
      <c r="T20" s="102" t="str">
        <f t="shared" si="7"/>
        <v>Low</v>
      </c>
      <c r="U20" s="102" t="str">
        <f t="shared" si="8"/>
        <v>Unclear</v>
      </c>
      <c r="V20" s="103" t="str">
        <f t="shared" si="9"/>
        <v>Unclear</v>
      </c>
      <c r="W20" s="102" t="str">
        <f>IF(SUMPRODUCT(--ISNUMBER(SEARCH({"IHC","proteom","qPCR","RT-PCR","serum","circulating","Histopathology"},$E20&amp;"|")))&gt;0,"Low concern (assay clinically deployable)","High concern (research-grade multi-omics)")</f>
        <v>High concern (research-grade multi-omics)</v>
      </c>
      <c r="X20" s="102" t="str">
        <f t="shared" si="10"/>
        <v/>
      </c>
      <c r="Y20" s="100">
        <f t="shared" si="11"/>
        <v>309</v>
      </c>
      <c r="Z20" s="100" t="str">
        <f>IF(SUMPRODUCT(--ISNUMBER(SEARCH({"no external","no ext"},$I20&amp;"|")))&gt;0,IF(ISNUMBER(SEARCH("partial",$I20)),"Internal/partial","None"),IF(TRIM(LOWER($I20))="no","None",IF(ISNUMBER(SEARCH("partial",$I20)),"Internal/partial",IF(SUMPRODUCT(--ISNUMBER(SEARCH({"external","GEO","GSE","ICGC","CPTAC","multi-cohort","multi-level","multicenter","trial","TCGA","clinical cohort"},$I20&amp;"|")))&gt;0,"External",IF(SUMPRODUCT(--ISNUMBER(SEARCH({"internal","limited","only"},$I20&amp;"|")))&gt;0,"Internal/partial","Unclear")))))</f>
        <v>External</v>
      </c>
      <c r="AA20" s="100">
        <f>IF(SUMPRODUCT(--ISNUMBER(SEARCH({"risk score","model","nomogram","signature","clustering","classifier","classification","LASSO","RSF"},$G20&amp;"|")))&gt;0,1,0)</f>
        <v>1</v>
      </c>
      <c r="AB20" s="100" t="str">
        <f t="shared" si="12"/>
        <v>309</v>
      </c>
      <c r="AC20" s="100" t="str">
        <f>IF(ISNUMBER(SEARCH("liquid biopsy",$D20)),"Liquid-biopsy markers",IF(SUMPRODUCT(--ISNUMBER(SEARCH({"multi-gene","multi-protein"},$D20&amp;"|")))&gt;0,"Multi-gene / multi-protein signatures",IF(SUMPRODUCT(--ISNUMBER(SEARCH({"single gene","single-gene","single protein","single biomarker"},$D20&amp;"|")))&gt;0,"Single-gene / single-protein markers",IF(LOWER(TRIM($D20))="protein","Single-gene / single-protein markers","Pathway, epigenetic, multi-modal &amp; histopathologic markers"))))</f>
        <v>Multi-gene / multi-protein signatures</v>
      </c>
    </row>
    <row r="21" spans="1:29" ht="41.4" x14ac:dyDescent="0.3">
      <c r="A21" s="99">
        <f>'Data extraction'!A19</f>
        <v>18</v>
      </c>
      <c r="B21" s="99" t="str">
        <f>'Data extraction'!B19</f>
        <v>Ge 2025</v>
      </c>
      <c r="C21" s="101" t="str">
        <f>'Data extraction'!C19</f>
        <v>A2ML1 + 23-gene signature (basal-like subtype model)</v>
      </c>
      <c r="D21" s="101" t="str">
        <f>'Data extraction'!D19</f>
        <v>Multi-gene (subtype + ML prognostic model)</v>
      </c>
      <c r="E21" s="101" t="str">
        <f>'Data extraction'!E19</f>
        <v>Multi-omics (mRNA + miRNA + lncRNA + methylation + scRNA + spatial)</v>
      </c>
      <c r="F21" s="101" t="str">
        <f>'Data extraction'!F19</f>
        <v>168 + multi-cohort</v>
      </c>
      <c r="G21" s="101" t="str">
        <f>'Data extraction'!H19</f>
        <v>ML risk model + subtype classification</v>
      </c>
      <c r="H21" s="101" t="str">
        <f>'Data extraction'!I19</f>
        <v>yes</v>
      </c>
      <c r="I21" s="101" t="str">
        <f>'Data extraction'!J19</f>
        <v>yes (12 external cohorts)</v>
      </c>
      <c r="J21" s="102" t="str">
        <f t="shared" si="0"/>
        <v>Moderate</v>
      </c>
      <c r="K21" s="102" t="str">
        <f t="shared" si="1"/>
        <v>Low</v>
      </c>
      <c r="L21" s="102" t="str">
        <f>IF(SUMPRODUCT(--ISNUMBER(SEARCH({"proteom","protein","IHC","qPCR","qRT-PCR","experimental","in vitro","RT-PCR","spatial"},$E21&amp;"|"&amp;$I21)))&gt;0,"Low","Moderate")</f>
        <v>Low</v>
      </c>
      <c r="M21" s="102" t="str">
        <f>IF(SUMPRODUCT(--ISNUMBER(SEARCH({"OS","CSS","PFS","DFS","DSS","survival","recurrence"},'Data extraction'!$K19&amp;"|")))&gt;0,"Low","Moderate")</f>
        <v>Low</v>
      </c>
      <c r="N21" s="102" t="str">
        <f>IF(SUMPRODUCT(--ISNUMBER(SEARCH({"clinical covariates","includes stage"},$H21&amp;"|")))&gt;0,"Low",IF(TRIM(LOWER($H21))="no","High","Moderate"))</f>
        <v>Moderate</v>
      </c>
      <c r="O21" s="102" t="str">
        <f t="shared" si="2"/>
        <v>Low</v>
      </c>
      <c r="P21" s="103" t="str">
        <f t="shared" si="3"/>
        <v>Moderate</v>
      </c>
      <c r="Q21" s="102" t="str">
        <f t="shared" si="4"/>
        <v>Yes</v>
      </c>
      <c r="R21" s="102" t="str">
        <f t="shared" si="5"/>
        <v>Unclear</v>
      </c>
      <c r="S21" s="102" t="str">
        <f t="shared" si="6"/>
        <v>Low</v>
      </c>
      <c r="T21" s="102" t="str">
        <f t="shared" si="7"/>
        <v>Low</v>
      </c>
      <c r="U21" s="102" t="str">
        <f t="shared" si="8"/>
        <v>Unclear</v>
      </c>
      <c r="V21" s="103" t="str">
        <f t="shared" si="9"/>
        <v>Unclear</v>
      </c>
      <c r="W21" s="102" t="str">
        <f>IF(SUMPRODUCT(--ISNUMBER(SEARCH({"IHC","proteom","qPCR","RT-PCR","serum","circulating","Histopathology"},$E21&amp;"|")))&gt;0,"Low concern (assay clinically deployable)","High concern (research-grade multi-omics)")</f>
        <v>High concern (research-grade multi-omics)</v>
      </c>
      <c r="X21" s="102" t="str">
        <f t="shared" si="10"/>
        <v/>
      </c>
      <c r="Y21" s="100">
        <f t="shared" si="11"/>
        <v>168</v>
      </c>
      <c r="Z21" s="100" t="str">
        <f>IF(SUMPRODUCT(--ISNUMBER(SEARCH({"no external","no ext"},$I21&amp;"|")))&gt;0,IF(ISNUMBER(SEARCH("partial",$I21)),"Internal/partial","None"),IF(TRIM(LOWER($I21))="no","None",IF(ISNUMBER(SEARCH("partial",$I21)),"Internal/partial",IF(SUMPRODUCT(--ISNUMBER(SEARCH({"external","GEO","GSE","ICGC","CPTAC","multi-cohort","multi-level","multicenter","trial","TCGA","clinical cohort"},$I21&amp;"|")))&gt;0,"External",IF(SUMPRODUCT(--ISNUMBER(SEARCH({"internal","limited","only"},$I21&amp;"|")))&gt;0,"Internal/partial","Unclear")))))</f>
        <v>External</v>
      </c>
      <c r="AA21" s="100">
        <f>IF(SUMPRODUCT(--ISNUMBER(SEARCH({"risk score","model","nomogram","signature","clustering","classifier","classification","LASSO","RSF"},$G21&amp;"|")))&gt;0,1,0)</f>
        <v>1</v>
      </c>
      <c r="AB21" s="100" t="str">
        <f t="shared" si="12"/>
        <v>168 + multi-cohort</v>
      </c>
      <c r="AC21" s="100" t="str">
        <f>IF(ISNUMBER(SEARCH("liquid biopsy",$D21)),"Liquid-biopsy markers",IF(SUMPRODUCT(--ISNUMBER(SEARCH({"multi-gene","multi-protein"},$D21&amp;"|")))&gt;0,"Multi-gene / multi-protein signatures",IF(SUMPRODUCT(--ISNUMBER(SEARCH({"single gene","single-gene","single protein","single biomarker"},$D21&amp;"|")))&gt;0,"Single-gene / single-protein markers",IF(LOWER(TRIM($D21))="protein","Single-gene / single-protein markers","Pathway, epigenetic, multi-modal &amp; histopathologic markers"))))</f>
        <v>Multi-gene / multi-protein signatures</v>
      </c>
    </row>
    <row r="22" spans="1:29" ht="41.4" x14ac:dyDescent="0.3">
      <c r="A22" s="99">
        <f>'Data extraction'!A20</f>
        <v>19</v>
      </c>
      <c r="B22" s="99" t="str">
        <f>'Data extraction'!B20</f>
        <v>Ge 2025</v>
      </c>
      <c r="C22" s="101" t="str">
        <f>'Data extraction'!C20</f>
        <v>BM-related gene signature (LAMA3, ITGA3, ITGB6); SPP1+ TAMs</v>
      </c>
      <c r="D22" s="101" t="str">
        <f>'Data extraction'!D20</f>
        <v>Multi-gene (basement membrane-related signature; SPP1+ TAM / ITGB6 axis)</v>
      </c>
      <c r="E22" s="101" t="str">
        <f>'Data extraction'!E20</f>
        <v>Transcriptomics + scRNA-seq + experimental validation</v>
      </c>
      <c r="F22" s="101" t="str">
        <f>'Data extraction'!F20</f>
        <v>Not clearly reported</v>
      </c>
      <c r="G22" s="101" t="str">
        <f>'Data extraction'!H20</f>
        <v>Risk score model (LASSO + survival-SVM)</v>
      </c>
      <c r="H22" s="101" t="str">
        <f>'Data extraction'!I20</f>
        <v>yes (adjusted covariates not clearly reported)</v>
      </c>
      <c r="I22" s="101" t="str">
        <f>'Data extraction'!J20</f>
        <v>yes (multi-cohort TCGA + GEO + experimental validation of ITGB6)</v>
      </c>
      <c r="J22" s="102" t="str">
        <f t="shared" si="0"/>
        <v>High</v>
      </c>
      <c r="K22" s="102" t="str">
        <f t="shared" si="1"/>
        <v>High</v>
      </c>
      <c r="L22" s="102" t="str">
        <f>IF(SUMPRODUCT(--ISNUMBER(SEARCH({"proteom","protein","IHC","qPCR","qRT-PCR","experimental","in vitro","RT-PCR","spatial"},$E22&amp;"|"&amp;$I22)))&gt;0,"Low","Moderate")</f>
        <v>Low</v>
      </c>
      <c r="M22" s="102" t="str">
        <f>IF(SUMPRODUCT(--ISNUMBER(SEARCH({"OS","CSS","PFS","DFS","DSS","survival","recurrence"},'Data extraction'!$K20&amp;"|")))&gt;0,"Low","Moderate")</f>
        <v>Low</v>
      </c>
      <c r="N22" s="102" t="str">
        <f>IF(SUMPRODUCT(--ISNUMBER(SEARCH({"clinical covariates","includes stage"},$H22&amp;"|")))&gt;0,"Low",IF(TRIM(LOWER($H22))="no","High","Moderate"))</f>
        <v>Moderate</v>
      </c>
      <c r="O22" s="102" t="str">
        <f t="shared" si="2"/>
        <v>Low</v>
      </c>
      <c r="P22" s="103" t="str">
        <f t="shared" si="3"/>
        <v>High</v>
      </c>
      <c r="Q22" s="102" t="str">
        <f t="shared" si="4"/>
        <v>Yes</v>
      </c>
      <c r="R22" s="102" t="str">
        <f t="shared" si="5"/>
        <v>High</v>
      </c>
      <c r="S22" s="102" t="str">
        <f t="shared" si="6"/>
        <v>Low</v>
      </c>
      <c r="T22" s="102" t="str">
        <f t="shared" si="7"/>
        <v>Low</v>
      </c>
      <c r="U22" s="102" t="str">
        <f t="shared" si="8"/>
        <v>High</v>
      </c>
      <c r="V22" s="103" t="str">
        <f t="shared" si="9"/>
        <v>High</v>
      </c>
      <c r="W22" s="102" t="str">
        <f>IF(SUMPRODUCT(--ISNUMBER(SEARCH({"IHC","proteom","qPCR","RT-PCR","serum","circulating","Histopathology"},$E22&amp;"|")))&gt;0,"Low concern (assay clinically deployable)","High concern (research-grade multi-omics)")</f>
        <v>High concern (research-grade multi-omics)</v>
      </c>
      <c r="X22" s="102" t="str">
        <f t="shared" si="10"/>
        <v>Participation, Attrition, PROBAST analysis</v>
      </c>
      <c r="Y22" s="100" t="str">
        <f t="shared" si="11"/>
        <v/>
      </c>
      <c r="Z22" s="100" t="str">
        <f>IF(SUMPRODUCT(--ISNUMBER(SEARCH({"no external","no ext"},$I22&amp;"|")))&gt;0,IF(ISNUMBER(SEARCH("partial",$I22)),"Internal/partial","None"),IF(TRIM(LOWER($I22))="no","None",IF(ISNUMBER(SEARCH("partial",$I22)),"Internal/partial",IF(SUMPRODUCT(--ISNUMBER(SEARCH({"external","GEO","GSE","ICGC","CPTAC","multi-cohort","multi-level","multicenter","trial","TCGA","clinical cohort"},$I22&amp;"|")))&gt;0,"External",IF(SUMPRODUCT(--ISNUMBER(SEARCH({"internal","limited","only"},$I22&amp;"|")))&gt;0,"Internal/partial","Unclear")))))</f>
        <v>External</v>
      </c>
      <c r="AA22" s="100">
        <f>IF(SUMPRODUCT(--ISNUMBER(SEARCH({"risk score","model","nomogram","signature","clustering","classifier","classification","LASSO","RSF"},$G22&amp;"|")))&gt;0,1,0)</f>
        <v>1</v>
      </c>
      <c r="AB22" s="100" t="str">
        <f t="shared" si="12"/>
        <v>Not clearly reported</v>
      </c>
      <c r="AC22" s="100" t="str">
        <f>IF(ISNUMBER(SEARCH("liquid biopsy",$D22)),"Liquid-biopsy markers",IF(SUMPRODUCT(--ISNUMBER(SEARCH({"multi-gene","multi-protein"},$D22&amp;"|")))&gt;0,"Multi-gene / multi-protein signatures",IF(SUMPRODUCT(--ISNUMBER(SEARCH({"single gene","single-gene","single protein","single biomarker"},$D22&amp;"|")))&gt;0,"Single-gene / single-protein markers",IF(LOWER(TRIM($D22))="protein","Single-gene / single-protein markers","Pathway, epigenetic, multi-modal &amp; histopathologic markers"))))</f>
        <v>Multi-gene / multi-protein signatures</v>
      </c>
    </row>
    <row r="23" spans="1:29" ht="27.6" x14ac:dyDescent="0.3">
      <c r="A23" s="99">
        <f>'Data extraction'!A21</f>
        <v>20</v>
      </c>
      <c r="B23" s="99" t="str">
        <f>'Data extraction'!B21</f>
        <v>Gao 2025</v>
      </c>
      <c r="C23" s="101" t="str">
        <f>'Data extraction'!C21</f>
        <v>4-TF ER-stress signature (STAT1, IRF6, NRF1, RXRA)</v>
      </c>
      <c r="D23" s="101" t="str">
        <f>'Data extraction'!D21</f>
        <v>Multi-gene (transcription factor / pathway signature)</v>
      </c>
      <c r="E23" s="101" t="str">
        <f>'Data extraction'!E21</f>
        <v>Transcriptomics + experimental validation</v>
      </c>
      <c r="F23" s="101" t="str">
        <f>'Data extraction'!F21</f>
        <v>NR</v>
      </c>
      <c r="G23" s="101" t="str">
        <f>'Data extraction'!H21</f>
        <v>Risk score model</v>
      </c>
      <c r="H23" s="101" t="str">
        <f>'Data extraction'!I21</f>
        <v>yes</v>
      </c>
      <c r="I23" s="101" t="str">
        <f>'Data extraction'!J21</f>
        <v>yes (GEO + experimental)</v>
      </c>
      <c r="J23" s="102" t="str">
        <f t="shared" si="0"/>
        <v>High</v>
      </c>
      <c r="K23" s="102" t="str">
        <f t="shared" si="1"/>
        <v>High</v>
      </c>
      <c r="L23" s="102" t="str">
        <f>IF(SUMPRODUCT(--ISNUMBER(SEARCH({"proteom","protein","IHC","qPCR","qRT-PCR","experimental","in vitro","RT-PCR","spatial"},$E23&amp;"|"&amp;$I23)))&gt;0,"Low","Moderate")</f>
        <v>Low</v>
      </c>
      <c r="M23" s="102" t="str">
        <f>IF(SUMPRODUCT(--ISNUMBER(SEARCH({"OS","CSS","PFS","DFS","DSS","survival","recurrence"},'Data extraction'!$K21&amp;"|")))&gt;0,"Low","Moderate")</f>
        <v>Low</v>
      </c>
      <c r="N23" s="102" t="str">
        <f>IF(SUMPRODUCT(--ISNUMBER(SEARCH({"clinical covariates","includes stage"},$H23&amp;"|")))&gt;0,"Low",IF(TRIM(LOWER($H23))="no","High","Moderate"))</f>
        <v>Moderate</v>
      </c>
      <c r="O23" s="102" t="str">
        <f t="shared" si="2"/>
        <v>Low</v>
      </c>
      <c r="P23" s="103" t="str">
        <f t="shared" si="3"/>
        <v>High</v>
      </c>
      <c r="Q23" s="102" t="str">
        <f t="shared" si="4"/>
        <v>Yes</v>
      </c>
      <c r="R23" s="102" t="str">
        <f t="shared" si="5"/>
        <v>High</v>
      </c>
      <c r="S23" s="102" t="str">
        <f t="shared" si="6"/>
        <v>Low</v>
      </c>
      <c r="T23" s="102" t="str">
        <f t="shared" si="7"/>
        <v>Low</v>
      </c>
      <c r="U23" s="102" t="str">
        <f t="shared" si="8"/>
        <v>High</v>
      </c>
      <c r="V23" s="103" t="str">
        <f t="shared" si="9"/>
        <v>High</v>
      </c>
      <c r="W23" s="102" t="str">
        <f>IF(SUMPRODUCT(--ISNUMBER(SEARCH({"IHC","proteom","qPCR","RT-PCR","serum","circulating","Histopathology"},$E23&amp;"|")))&gt;0,"Low concern (assay clinically deployable)","High concern (research-grade multi-omics)")</f>
        <v>High concern (research-grade multi-omics)</v>
      </c>
      <c r="X23" s="102" t="str">
        <f t="shared" si="10"/>
        <v>Participation, Attrition, PROBAST analysis</v>
      </c>
      <c r="Y23" s="100" t="str">
        <f t="shared" si="11"/>
        <v/>
      </c>
      <c r="Z23" s="100" t="str">
        <f>IF(SUMPRODUCT(--ISNUMBER(SEARCH({"no external","no ext"},$I23&amp;"|")))&gt;0,IF(ISNUMBER(SEARCH("partial",$I23)),"Internal/partial","None"),IF(TRIM(LOWER($I23))="no","None",IF(ISNUMBER(SEARCH("partial",$I23)),"Internal/partial",IF(SUMPRODUCT(--ISNUMBER(SEARCH({"external","GEO","GSE","ICGC","CPTAC","multi-cohort","multi-level","multicenter","trial","TCGA","clinical cohort"},$I23&amp;"|")))&gt;0,"External",IF(SUMPRODUCT(--ISNUMBER(SEARCH({"internal","limited","only"},$I23&amp;"|")))&gt;0,"Internal/partial","Unclear")))))</f>
        <v>External</v>
      </c>
      <c r="AA23" s="100">
        <f>IF(SUMPRODUCT(--ISNUMBER(SEARCH({"risk score","model","nomogram","signature","clustering","classifier","classification","LASSO","RSF"},$G23&amp;"|")))&gt;0,1,0)</f>
        <v>1</v>
      </c>
      <c r="AB23" s="100" t="str">
        <f t="shared" si="12"/>
        <v>NR</v>
      </c>
      <c r="AC23" s="100" t="str">
        <f>IF(ISNUMBER(SEARCH("liquid biopsy",$D23)),"Liquid-biopsy markers",IF(SUMPRODUCT(--ISNUMBER(SEARCH({"multi-gene","multi-protein"},$D23&amp;"|")))&gt;0,"Multi-gene / multi-protein signatures",IF(SUMPRODUCT(--ISNUMBER(SEARCH({"single gene","single-gene","single protein","single biomarker"},$D23&amp;"|")))&gt;0,"Single-gene / single-protein markers",IF(LOWER(TRIM($D23))="protein","Single-gene / single-protein markers","Pathway, epigenetic, multi-modal &amp; histopathologic markers"))))</f>
        <v>Multi-gene / multi-protein signatures</v>
      </c>
    </row>
    <row r="24" spans="1:29" ht="27.6" x14ac:dyDescent="0.3">
      <c r="A24" s="99">
        <f>'Data extraction'!A22</f>
        <v>21</v>
      </c>
      <c r="B24" s="99" t="str">
        <f>'Data extraction'!B22</f>
        <v>Chen 2025</v>
      </c>
      <c r="C24" s="101" t="str">
        <f>'Data extraction'!C22</f>
        <v>PLAAT2</v>
      </c>
      <c r="D24" s="101" t="str">
        <f>'Data extraction'!D22</f>
        <v>Single gene (metabolic / therapeutic biomarker)</v>
      </c>
      <c r="E24" s="101" t="str">
        <f>'Data extraction'!E22</f>
        <v>Transcriptomics + experimental</v>
      </c>
      <c r="F24" s="101" t="str">
        <f>'Data extraction'!F22</f>
        <v>TCGA + GEO + small cohort</v>
      </c>
      <c r="G24" s="101" t="str">
        <f>'Data extraction'!H22</f>
        <v>Single biomarker (+ signature secondary)</v>
      </c>
      <c r="H24" s="101" t="str">
        <f>'Data extraction'!I22</f>
        <v>yes</v>
      </c>
      <c r="I24" s="101" t="str">
        <f>'Data extraction'!J22</f>
        <v>yes (GEO + in vitro)</v>
      </c>
      <c r="J24" s="102" t="str">
        <f t="shared" si="0"/>
        <v>High</v>
      </c>
      <c r="K24" s="102" t="str">
        <f t="shared" si="1"/>
        <v>High</v>
      </c>
      <c r="L24" s="102" t="str">
        <f>IF(SUMPRODUCT(--ISNUMBER(SEARCH({"proteom","protein","IHC","qPCR","qRT-PCR","experimental","in vitro","RT-PCR","spatial"},$E24&amp;"|"&amp;$I24)))&gt;0,"Low","Moderate")</f>
        <v>Low</v>
      </c>
      <c r="M24" s="102" t="str">
        <f>IF(SUMPRODUCT(--ISNUMBER(SEARCH({"OS","CSS","PFS","DFS","DSS","survival","recurrence"},'Data extraction'!$K22&amp;"|")))&gt;0,"Low","Moderate")</f>
        <v>Low</v>
      </c>
      <c r="N24" s="102" t="str">
        <f>IF(SUMPRODUCT(--ISNUMBER(SEARCH({"clinical covariates","includes stage"},$H24&amp;"|")))&gt;0,"Low",IF(TRIM(LOWER($H24))="no","High","Moderate"))</f>
        <v>Moderate</v>
      </c>
      <c r="O24" s="102" t="str">
        <f t="shared" si="2"/>
        <v>Low</v>
      </c>
      <c r="P24" s="103" t="str">
        <f t="shared" si="3"/>
        <v>High</v>
      </c>
      <c r="Q24" s="102" t="str">
        <f t="shared" si="4"/>
        <v>Yes</v>
      </c>
      <c r="R24" s="102" t="str">
        <f t="shared" si="5"/>
        <v>High</v>
      </c>
      <c r="S24" s="102" t="str">
        <f t="shared" si="6"/>
        <v>Low</v>
      </c>
      <c r="T24" s="102" t="str">
        <f t="shared" si="7"/>
        <v>Low</v>
      </c>
      <c r="U24" s="102" t="str">
        <f t="shared" si="8"/>
        <v>High</v>
      </c>
      <c r="V24" s="103" t="str">
        <f t="shared" si="9"/>
        <v>High</v>
      </c>
      <c r="W24" s="102" t="str">
        <f>IF(SUMPRODUCT(--ISNUMBER(SEARCH({"IHC","proteom","qPCR","RT-PCR","serum","circulating","Histopathology"},$E24&amp;"|")))&gt;0,"Low concern (assay clinically deployable)","High concern (research-grade multi-omics)")</f>
        <v>High concern (research-grade multi-omics)</v>
      </c>
      <c r="X24" s="102" t="str">
        <f t="shared" si="10"/>
        <v>Participation, Attrition, PROBAST analysis</v>
      </c>
      <c r="Y24" s="100" t="str">
        <f t="shared" si="11"/>
        <v/>
      </c>
      <c r="Z24" s="100" t="str">
        <f>IF(SUMPRODUCT(--ISNUMBER(SEARCH({"no external","no ext"},$I24&amp;"|")))&gt;0,IF(ISNUMBER(SEARCH("partial",$I24)),"Internal/partial","None"),IF(TRIM(LOWER($I24))="no","None",IF(ISNUMBER(SEARCH("partial",$I24)),"Internal/partial",IF(SUMPRODUCT(--ISNUMBER(SEARCH({"external","GEO","GSE","ICGC","CPTAC","multi-cohort","multi-level","multicenter","trial","TCGA","clinical cohort"},$I24&amp;"|")))&gt;0,"External",IF(SUMPRODUCT(--ISNUMBER(SEARCH({"internal","limited","only"},$I24&amp;"|")))&gt;0,"Internal/partial","Unclear")))))</f>
        <v>External</v>
      </c>
      <c r="AA24" s="100">
        <f>IF(SUMPRODUCT(--ISNUMBER(SEARCH({"risk score","model","nomogram","signature","clustering","classifier","classification","LASSO","RSF"},$G24&amp;"|")))&gt;0,1,0)</f>
        <v>1</v>
      </c>
      <c r="AB24" s="100" t="str">
        <f t="shared" si="12"/>
        <v>TCGA + GEO + small cohort</v>
      </c>
      <c r="AC24" s="100" t="str">
        <f>IF(ISNUMBER(SEARCH("liquid biopsy",$D24)),"Liquid-biopsy markers",IF(SUMPRODUCT(--ISNUMBER(SEARCH({"multi-gene","multi-protein"},$D24&amp;"|")))&gt;0,"Multi-gene / multi-protein signatures",IF(SUMPRODUCT(--ISNUMBER(SEARCH({"single gene","single-gene","single protein","single biomarker"},$D24&amp;"|")))&gt;0,"Single-gene / single-protein markers",IF(LOWER(TRIM($D24))="protein","Single-gene / single-protein markers","Pathway, epigenetic, multi-modal &amp; histopathologic markers"))))</f>
        <v>Single-gene / single-protein markers</v>
      </c>
    </row>
    <row r="25" spans="1:29" ht="82.8" x14ac:dyDescent="0.3">
      <c r="A25" s="99">
        <f>'Data extraction'!A23</f>
        <v>22</v>
      </c>
      <c r="B25" s="99" t="str">
        <f>'Data extraction'!B23</f>
        <v>Shi 2026</v>
      </c>
      <c r="C25" s="101" t="str">
        <f>'Data extraction'!C23</f>
        <v>LY6D (stem-like gastric-like cell state marker)</v>
      </c>
      <c r="D25" s="101" t="str">
        <f>'Data extraction'!D23</f>
        <v>Single gene</v>
      </c>
      <c r="E25" s="101" t="str">
        <f>'Data extraction'!E23</f>
        <v>Single-cell transcriptomics + bulk RNA-seq + epigenomics (ATAC-seq) + proteomics + metabolic profiling + functional genomics</v>
      </c>
      <c r="F25" s="101" t="str">
        <f>'Data extraction'!F23</f>
        <v>Not explicitly stated; includes multiple scRNA-seq datasets, mouse models, and human validation cohorts</v>
      </c>
      <c r="G25" s="101" t="str">
        <f>'Data extraction'!H23</f>
        <v>Single biomarker</v>
      </c>
      <c r="H25" s="101" t="str">
        <f>'Data extraction'!I23</f>
        <v>yes (Not explicitly detailed (likely adjusted for clinical variables in Cox model, but not specified))</v>
      </c>
      <c r="I25" s="101" t="str">
        <f>'Data extraction'!J23</f>
        <v>Yes (strong multi-level validation); Human PDAC cohorts + in vivo mouse models + multi-omics data</v>
      </c>
      <c r="J25" s="102" t="str">
        <f t="shared" si="0"/>
        <v>High</v>
      </c>
      <c r="K25" s="102" t="str">
        <f t="shared" si="1"/>
        <v>High</v>
      </c>
      <c r="L25" s="102" t="str">
        <f>IF(SUMPRODUCT(--ISNUMBER(SEARCH({"proteom","protein","IHC","qPCR","qRT-PCR","experimental","in vitro","RT-PCR","spatial"},$E25&amp;"|"&amp;$I25)))&gt;0,"Low","Moderate")</f>
        <v>Low</v>
      </c>
      <c r="M25" s="102" t="str">
        <f>IF(SUMPRODUCT(--ISNUMBER(SEARCH({"OS","CSS","PFS","DFS","DSS","survival","recurrence"},'Data extraction'!$K23&amp;"|")))&gt;0,"Low","Moderate")</f>
        <v>Low</v>
      </c>
      <c r="N25" s="102" t="str">
        <f>IF(SUMPRODUCT(--ISNUMBER(SEARCH({"clinical covariates","includes stage"},$H25&amp;"|")))&gt;0,"Low",IF(TRIM(LOWER($H25))="no","High","Moderate"))</f>
        <v>Moderate</v>
      </c>
      <c r="O25" s="102" t="str">
        <f t="shared" si="2"/>
        <v>Low</v>
      </c>
      <c r="P25" s="103" t="str">
        <f t="shared" si="3"/>
        <v>High</v>
      </c>
      <c r="Q25" s="102" t="str">
        <f t="shared" si="4"/>
        <v>No (prognostic factor only)</v>
      </c>
      <c r="R25" s="102" t="str">
        <f t="shared" si="5"/>
        <v>n/a</v>
      </c>
      <c r="S25" s="102" t="str">
        <f t="shared" si="6"/>
        <v>n/a</v>
      </c>
      <c r="T25" s="102" t="str">
        <f t="shared" si="7"/>
        <v>n/a</v>
      </c>
      <c r="U25" s="102" t="str">
        <f t="shared" si="8"/>
        <v>n/a</v>
      </c>
      <c r="V25" s="103" t="str">
        <f t="shared" si="9"/>
        <v>n/a</v>
      </c>
      <c r="W25" s="102" t="str">
        <f>IF(SUMPRODUCT(--ISNUMBER(SEARCH({"IHC","proteom","qPCR","RT-PCR","serum","circulating","Histopathology"},$E25&amp;"|")))&gt;0,"Low concern (assay clinically deployable)","High concern (research-grade multi-omics)")</f>
        <v>Low concern (assay clinically deployable)</v>
      </c>
      <c r="X25" s="102" t="str">
        <f t="shared" si="10"/>
        <v>Participation, Attrition</v>
      </c>
      <c r="Y25" s="100" t="str">
        <f t="shared" si="11"/>
        <v/>
      </c>
      <c r="Z25" s="100" t="str">
        <f>IF(SUMPRODUCT(--ISNUMBER(SEARCH({"no external","no ext"},$I25&amp;"|")))&gt;0,IF(ISNUMBER(SEARCH("partial",$I25)),"Internal/partial","None"),IF(TRIM(LOWER($I25))="no","None",IF(ISNUMBER(SEARCH("partial",$I25)),"Internal/partial",IF(SUMPRODUCT(--ISNUMBER(SEARCH({"external","GEO","GSE","ICGC","CPTAC","multi-cohort","multi-level","multicenter","trial","TCGA","clinical cohort"},$I25&amp;"|")))&gt;0,"External",IF(SUMPRODUCT(--ISNUMBER(SEARCH({"internal","limited","only"},$I25&amp;"|")))&gt;0,"Internal/partial","Unclear")))))</f>
        <v>External</v>
      </c>
      <c r="AA25" s="100">
        <f>IF(SUMPRODUCT(--ISNUMBER(SEARCH({"risk score","model","nomogram","signature","clustering","classifier","classification","LASSO","RSF"},$G25&amp;"|")))&gt;0,1,0)</f>
        <v>0</v>
      </c>
      <c r="AB25" s="100" t="str">
        <f t="shared" si="12"/>
        <v>Not explicitly stated; includes multiple scRNA-seq datasets, mouse models, and human validation cohorts</v>
      </c>
      <c r="AC25" s="100" t="str">
        <f>IF(ISNUMBER(SEARCH("liquid biopsy",$D25)),"Liquid-biopsy markers",IF(SUMPRODUCT(--ISNUMBER(SEARCH({"multi-gene","multi-protein"},$D25&amp;"|")))&gt;0,"Multi-gene / multi-protein signatures",IF(SUMPRODUCT(--ISNUMBER(SEARCH({"single gene","single-gene","single protein","single biomarker"},$D25&amp;"|")))&gt;0,"Single-gene / single-protein markers",IF(LOWER(TRIM($D25))="protein","Single-gene / single-protein markers","Pathway, epigenetic, multi-modal &amp; histopathologic markers"))))</f>
        <v>Single-gene / single-protein markers</v>
      </c>
    </row>
    <row r="26" spans="1:29" ht="69" x14ac:dyDescent="0.3">
      <c r="A26" s="99">
        <f>'Data extraction'!A24</f>
        <v>23</v>
      </c>
      <c r="B26" s="99" t="str">
        <f>'Data extraction'!B24</f>
        <v>Pei 2026</v>
      </c>
      <c r="C26" s="101" t="str">
        <f>'Data extraction'!C24</f>
        <v>Disulfidptosis-related gene (DRG) signature; key genes: RPN1, PML; model genes: NDUFA11, MYH14, TRIP6, ACTN1, ANP32E, PML, CD2AP, RPN1</v>
      </c>
      <c r="D26" s="101" t="str">
        <f>'Data extraction'!D24</f>
        <v>Multi-gene signature</v>
      </c>
      <c r="E26" s="101" t="str">
        <f>'Data extraction'!E24</f>
        <v>Transcriptomics (bulk RNA-seq) and single-cell transcriptomics (scRNA-seq)</v>
      </c>
      <c r="F26" s="101" t="str">
        <f>'Data extraction'!F24</f>
        <v>178 in training (TCGA-PAAD)</v>
      </c>
      <c r="G26" s="101" t="str">
        <f>'Data extraction'!H24</f>
        <v>Signature / risk model</v>
      </c>
      <c r="H26" s="101" t="str">
        <f>'Data extraction'!I24</f>
        <v>yes (Age, sex, tumor grade, clinical stage, T stage, N stage, M stage)</v>
      </c>
      <c r="I26" s="101" t="str">
        <f>'Data extraction'!J24</f>
        <v>yes; External validation using GEO dataset GSE28735</v>
      </c>
      <c r="J26" s="102" t="str">
        <f t="shared" si="0"/>
        <v>Moderate</v>
      </c>
      <c r="K26" s="102" t="str">
        <f t="shared" si="1"/>
        <v>Low</v>
      </c>
      <c r="L26" s="102" t="str">
        <f>IF(SUMPRODUCT(--ISNUMBER(SEARCH({"proteom","protein","IHC","qPCR","qRT-PCR","experimental","in vitro","RT-PCR","spatial"},$E26&amp;"|"&amp;$I26)))&gt;0,"Low","Moderate")</f>
        <v>Moderate</v>
      </c>
      <c r="M26" s="102" t="str">
        <f>IF(SUMPRODUCT(--ISNUMBER(SEARCH({"OS","CSS","PFS","DFS","DSS","survival","recurrence"},'Data extraction'!$K24&amp;"|")))&gt;0,"Low","Moderate")</f>
        <v>Low</v>
      </c>
      <c r="N26" s="102" t="str">
        <f>IF(SUMPRODUCT(--ISNUMBER(SEARCH({"clinical covariates","includes stage"},$H26&amp;"|")))&gt;0,"Low",IF(TRIM(LOWER($H26))="no","High","Moderate"))</f>
        <v>Moderate</v>
      </c>
      <c r="O26" s="102" t="str">
        <f t="shared" si="2"/>
        <v>Low</v>
      </c>
      <c r="P26" s="103" t="str">
        <f t="shared" si="3"/>
        <v>Moderate</v>
      </c>
      <c r="Q26" s="102" t="str">
        <f t="shared" si="4"/>
        <v>Yes</v>
      </c>
      <c r="R26" s="102" t="str">
        <f t="shared" si="5"/>
        <v>Unclear</v>
      </c>
      <c r="S26" s="102" t="str">
        <f t="shared" si="6"/>
        <v>Unclear</v>
      </c>
      <c r="T26" s="102" t="str">
        <f t="shared" si="7"/>
        <v>Low</v>
      </c>
      <c r="U26" s="102" t="str">
        <f t="shared" si="8"/>
        <v>Unclear</v>
      </c>
      <c r="V26" s="103" t="str">
        <f t="shared" si="9"/>
        <v>Unclear</v>
      </c>
      <c r="W26" s="102" t="str">
        <f>IF(SUMPRODUCT(--ISNUMBER(SEARCH({"IHC","proteom","qPCR","RT-PCR","serum","circulating","Histopathology"},$E26&amp;"|")))&gt;0,"Low concern (assay clinically deployable)","High concern (research-grade multi-omics)")</f>
        <v>High concern (research-grade multi-omics)</v>
      </c>
      <c r="X26" s="102" t="str">
        <f t="shared" si="10"/>
        <v/>
      </c>
      <c r="Y26" s="100">
        <f t="shared" si="11"/>
        <v>178</v>
      </c>
      <c r="Z26" s="100" t="str">
        <f>IF(SUMPRODUCT(--ISNUMBER(SEARCH({"no external","no ext"},$I26&amp;"|")))&gt;0,IF(ISNUMBER(SEARCH("partial",$I26)),"Internal/partial","None"),IF(TRIM(LOWER($I26))="no","None",IF(ISNUMBER(SEARCH("partial",$I26)),"Internal/partial",IF(SUMPRODUCT(--ISNUMBER(SEARCH({"external","GEO","GSE","ICGC","CPTAC","multi-cohort","multi-level","multicenter","trial","TCGA","clinical cohort"},$I26&amp;"|")))&gt;0,"External",IF(SUMPRODUCT(--ISNUMBER(SEARCH({"internal","limited","only"},$I26&amp;"|")))&gt;0,"Internal/partial","Unclear")))))</f>
        <v>External</v>
      </c>
      <c r="AA26" s="100">
        <f>IF(SUMPRODUCT(--ISNUMBER(SEARCH({"risk score","model","nomogram","signature","clustering","classifier","classification","LASSO","RSF"},$G26&amp;"|")))&gt;0,1,0)</f>
        <v>1</v>
      </c>
      <c r="AB26" s="100" t="str">
        <f t="shared" si="12"/>
        <v>178 in training (TCGA-PAAD)</v>
      </c>
      <c r="AC26" s="100" t="str">
        <f>IF(ISNUMBER(SEARCH("liquid biopsy",$D26)),"Liquid-biopsy markers",IF(SUMPRODUCT(--ISNUMBER(SEARCH({"multi-gene","multi-protein"},$D26&amp;"|")))&gt;0,"Multi-gene / multi-protein signatures",IF(SUMPRODUCT(--ISNUMBER(SEARCH({"single gene","single-gene","single protein","single biomarker"},$D26&amp;"|")))&gt;0,"Single-gene / single-protein markers",IF(LOWER(TRIM($D26))="protein","Single-gene / single-protein markers","Pathway, epigenetic, multi-modal &amp; histopathologic markers"))))</f>
        <v>Multi-gene / multi-protein signatures</v>
      </c>
    </row>
    <row r="27" spans="1:29" ht="82.8" x14ac:dyDescent="0.3">
      <c r="A27" s="99">
        <f>'Data extraction'!A25</f>
        <v>24</v>
      </c>
      <c r="B27" s="99" t="str">
        <f>'Data extraction'!B25</f>
        <v>Lu 2026</v>
      </c>
      <c r="C27" s="101" t="str">
        <f>'Data extraction'!C25</f>
        <v>Palmitoylation-related gene signature (PRGS, 7 genes: DCBLD2, CXCL5, ASPH, LAMC2, KRT6A, TOP2A, NPNT); upstream regulators: zDHHC family (palmitoyltransferases)</v>
      </c>
      <c r="D27" s="101" t="str">
        <f>'Data extraction'!D25</f>
        <v>Multi-gene signature</v>
      </c>
      <c r="E27" s="101" t="str">
        <f>'Data extraction'!E25</f>
        <v>Transcriptomics + single-cell RNA-seq + mutational profiling + immune deconvolution + pathway analysis</v>
      </c>
      <c r="F27" s="101" t="str">
        <f>'Data extraction'!F25</f>
        <v>(multi-cohort integration across GEO and TCGA datasets)</v>
      </c>
      <c r="G27" s="101" t="str">
        <f>'Data extraction'!H25</f>
        <v>Signature / risk model</v>
      </c>
      <c r="H27" s="101" t="str">
        <f>'Data extraction'!I25</f>
        <v>yes (LASSO model inherently adjusts for gene interactions; specific clinical covariates not clearly reported)</v>
      </c>
      <c r="I27" s="101" t="str">
        <f>'Data extraction'!J25</f>
        <v>Yes (external validation across multiple GEO/TCGA cohorts); Multiple independent GEO cohorts and TCGA-PAAD; validation a</v>
      </c>
      <c r="J27" s="102" t="str">
        <f t="shared" si="0"/>
        <v>High</v>
      </c>
      <c r="K27" s="102" t="str">
        <f t="shared" si="1"/>
        <v>High</v>
      </c>
      <c r="L27" s="102" t="str">
        <f>IF(SUMPRODUCT(--ISNUMBER(SEARCH({"proteom","protein","IHC","qPCR","qRT-PCR","experimental","in vitro","RT-PCR","spatial"},$E27&amp;"|"&amp;$I27)))&gt;0,"Low","Moderate")</f>
        <v>Moderate</v>
      </c>
      <c r="M27" s="102" t="str">
        <f>IF(SUMPRODUCT(--ISNUMBER(SEARCH({"OS","CSS","PFS","DFS","DSS","survival","recurrence"},'Data extraction'!$K25&amp;"|")))&gt;0,"Low","Moderate")</f>
        <v>Low</v>
      </c>
      <c r="N27" s="102" t="str">
        <f>IF(SUMPRODUCT(--ISNUMBER(SEARCH({"clinical covariates","includes stage"},$H27&amp;"|")))&gt;0,"Low",IF(TRIM(LOWER($H27))="no","High","Moderate"))</f>
        <v>Low</v>
      </c>
      <c r="O27" s="102" t="str">
        <f t="shared" si="2"/>
        <v>Low</v>
      </c>
      <c r="P27" s="103" t="str">
        <f t="shared" si="3"/>
        <v>High</v>
      </c>
      <c r="Q27" s="102" t="str">
        <f t="shared" si="4"/>
        <v>Yes</v>
      </c>
      <c r="R27" s="102" t="str">
        <f t="shared" si="5"/>
        <v>High</v>
      </c>
      <c r="S27" s="102" t="str">
        <f t="shared" si="6"/>
        <v>Unclear</v>
      </c>
      <c r="T27" s="102" t="str">
        <f t="shared" si="7"/>
        <v>Low</v>
      </c>
      <c r="U27" s="102" t="str">
        <f t="shared" si="8"/>
        <v>High</v>
      </c>
      <c r="V27" s="103" t="str">
        <f t="shared" si="9"/>
        <v>High</v>
      </c>
      <c r="W27" s="102" t="str">
        <f>IF(SUMPRODUCT(--ISNUMBER(SEARCH({"IHC","proteom","qPCR","RT-PCR","serum","circulating","Histopathology"},$E27&amp;"|")))&gt;0,"Low concern (assay clinically deployable)","High concern (research-grade multi-omics)")</f>
        <v>High concern (research-grade multi-omics)</v>
      </c>
      <c r="X27" s="102" t="str">
        <f t="shared" si="10"/>
        <v>Participation, Attrition, PROBAST analysis</v>
      </c>
      <c r="Y27" s="100" t="str">
        <f t="shared" si="11"/>
        <v/>
      </c>
      <c r="Z27" s="100" t="str">
        <f>IF(SUMPRODUCT(--ISNUMBER(SEARCH({"no external","no ext"},$I27&amp;"|")))&gt;0,IF(ISNUMBER(SEARCH("partial",$I27)),"Internal/partial","None"),IF(TRIM(LOWER($I27))="no","None",IF(ISNUMBER(SEARCH("partial",$I27)),"Internal/partial",IF(SUMPRODUCT(--ISNUMBER(SEARCH({"external","GEO","GSE","ICGC","CPTAC","multi-cohort","multi-level","multicenter","trial","TCGA","clinical cohort"},$I27&amp;"|")))&gt;0,"External",IF(SUMPRODUCT(--ISNUMBER(SEARCH({"internal","limited","only"},$I27&amp;"|")))&gt;0,"Internal/partial","Unclear")))))</f>
        <v>External</v>
      </c>
      <c r="AA27" s="100">
        <f>IF(SUMPRODUCT(--ISNUMBER(SEARCH({"risk score","model","nomogram","signature","clustering","classifier","classification","LASSO","RSF"},$G27&amp;"|")))&gt;0,1,0)</f>
        <v>1</v>
      </c>
      <c r="AB27" s="100" t="str">
        <f t="shared" si="12"/>
        <v>(multi-cohort integration across GEO and TCGA datasets)</v>
      </c>
      <c r="AC27" s="100" t="str">
        <f>IF(ISNUMBER(SEARCH("liquid biopsy",$D27)),"Liquid-biopsy markers",IF(SUMPRODUCT(--ISNUMBER(SEARCH({"multi-gene","multi-protein"},$D27&amp;"|")))&gt;0,"Multi-gene / multi-protein signatures",IF(SUMPRODUCT(--ISNUMBER(SEARCH({"single gene","single-gene","single protein","single biomarker"},$D27&amp;"|")))&gt;0,"Single-gene / single-protein markers",IF(LOWER(TRIM($D27))="protein","Single-gene / single-protein markers","Pathway, epigenetic, multi-modal &amp; histopathologic markers"))))</f>
        <v>Multi-gene / multi-protein signatures</v>
      </c>
    </row>
    <row r="28" spans="1:29" ht="96.6" x14ac:dyDescent="0.3">
      <c r="A28" s="99">
        <f>'Data extraction'!A26</f>
        <v>25</v>
      </c>
      <c r="B28" s="99" t="str">
        <f>'Data extraction'!B26</f>
        <v>Kuang 2026</v>
      </c>
      <c r="C28" s="101" t="str">
        <f>'Data extraction'!C26</f>
        <v>7-gene SASP prognostic signature: ANGPTL4, DKK1, EREG, IGFBP3, IL18, MMP13, PLAU; plus SASP molecular subtypes</v>
      </c>
      <c r="D28" s="101" t="str">
        <f>'Data extraction'!D26</f>
        <v>Multi-gene signature</v>
      </c>
      <c r="E28" s="101" t="str">
        <f>'Data extraction'!E26</f>
        <v>Bulk transcriptomics, CNV, scRNA-seq, immunoinformatics, mutation profiling, functional assays</v>
      </c>
      <c r="F28" s="101" t="str">
        <f>'Data extraction'!F26</f>
        <v>269 in merged TCGA-ICGC cohort</v>
      </c>
      <c r="G28" s="101" t="str">
        <f>'Data extraction'!H26</f>
        <v>Signature / risk model</v>
      </c>
      <c r="H28" s="101" t="str">
        <f>'Data extraction'!I26</f>
        <v>yes (Age, sex, pathological grade, TNM stage, and SASP cluster were assessed; exact final adjustment set beyond reported clin)</v>
      </c>
      <c r="I28" s="101" t="str">
        <f>'Data extraction'!J26</f>
        <v>yes; Internal training/test split from merged TCGA-ICGC cohort; b</v>
      </c>
      <c r="J28" s="102" t="str">
        <f t="shared" si="0"/>
        <v>Moderate</v>
      </c>
      <c r="K28" s="102" t="str">
        <f t="shared" si="1"/>
        <v>Low</v>
      </c>
      <c r="L28" s="102" t="str">
        <f>IF(SUMPRODUCT(--ISNUMBER(SEARCH({"proteom","protein","IHC","qPCR","qRT-PCR","experimental","in vitro","RT-PCR","spatial"},$E28&amp;"|"&amp;$I28)))&gt;0,"Low","Moderate")</f>
        <v>Moderate</v>
      </c>
      <c r="M28" s="102" t="str">
        <f>IF(SUMPRODUCT(--ISNUMBER(SEARCH({"OS","CSS","PFS","DFS","DSS","survival","recurrence"},'Data extraction'!$K26&amp;"|")))&gt;0,"Low","Moderate")</f>
        <v>Low</v>
      </c>
      <c r="N28" s="102" t="str">
        <f>IF(SUMPRODUCT(--ISNUMBER(SEARCH({"clinical covariates","includes stage"},$H28&amp;"|")))&gt;0,"Low",IF(TRIM(LOWER($H28))="no","High","Moderate"))</f>
        <v>Moderate</v>
      </c>
      <c r="O28" s="102" t="str">
        <f t="shared" si="2"/>
        <v>Low</v>
      </c>
      <c r="P28" s="103" t="str">
        <f t="shared" si="3"/>
        <v>Moderate</v>
      </c>
      <c r="Q28" s="102" t="str">
        <f t="shared" si="4"/>
        <v>Yes</v>
      </c>
      <c r="R28" s="102" t="str">
        <f t="shared" si="5"/>
        <v>Unclear</v>
      </c>
      <c r="S28" s="102" t="str">
        <f t="shared" si="6"/>
        <v>Unclear</v>
      </c>
      <c r="T28" s="102" t="str">
        <f t="shared" si="7"/>
        <v>Low</v>
      </c>
      <c r="U28" s="102" t="str">
        <f t="shared" si="8"/>
        <v>Unclear</v>
      </c>
      <c r="V28" s="103" t="str">
        <f t="shared" si="9"/>
        <v>Unclear</v>
      </c>
      <c r="W28" s="102" t="str">
        <f>IF(SUMPRODUCT(--ISNUMBER(SEARCH({"IHC","proteom","qPCR","RT-PCR","serum","circulating","Histopathology"},$E28&amp;"|")))&gt;0,"Low concern (assay clinically deployable)","High concern (research-grade multi-omics)")</f>
        <v>High concern (research-grade multi-omics)</v>
      </c>
      <c r="X28" s="102" t="str">
        <f t="shared" si="10"/>
        <v/>
      </c>
      <c r="Y28" s="100">
        <f t="shared" si="11"/>
        <v>269</v>
      </c>
      <c r="Z28" s="100" t="str">
        <f>IF(SUMPRODUCT(--ISNUMBER(SEARCH({"no external","no ext"},$I28&amp;"|")))&gt;0,IF(ISNUMBER(SEARCH("partial",$I28)),"Internal/partial","None"),IF(TRIM(LOWER($I28))="no","None",IF(ISNUMBER(SEARCH("partial",$I28)),"Internal/partial",IF(SUMPRODUCT(--ISNUMBER(SEARCH({"external","GEO","GSE","ICGC","CPTAC","multi-cohort","multi-level","multicenter","trial","TCGA","clinical cohort"},$I28&amp;"|")))&gt;0,"External",IF(SUMPRODUCT(--ISNUMBER(SEARCH({"internal","limited","only"},$I28&amp;"|")))&gt;0,"Internal/partial","Unclear")))))</f>
        <v>External</v>
      </c>
      <c r="AA28" s="100">
        <f>IF(SUMPRODUCT(--ISNUMBER(SEARCH({"risk score","model","nomogram","signature","clustering","classifier","classification","LASSO","RSF"},$G28&amp;"|")))&gt;0,1,0)</f>
        <v>1</v>
      </c>
      <c r="AB28" s="100" t="str">
        <f t="shared" si="12"/>
        <v>269 in merged TCGA-ICGC cohort</v>
      </c>
      <c r="AC28" s="100" t="str">
        <f>IF(ISNUMBER(SEARCH("liquid biopsy",$D28)),"Liquid-biopsy markers",IF(SUMPRODUCT(--ISNUMBER(SEARCH({"multi-gene","multi-protein"},$D28&amp;"|")))&gt;0,"Multi-gene / multi-protein signatures",IF(SUMPRODUCT(--ISNUMBER(SEARCH({"single gene","single-gene","single protein","single biomarker"},$D28&amp;"|")))&gt;0,"Single-gene / single-protein markers",IF(LOWER(TRIM($D28))="protein","Single-gene / single-protein markers","Pathway, epigenetic, multi-modal &amp; histopathologic markers"))))</f>
        <v>Multi-gene / multi-protein signatures</v>
      </c>
    </row>
    <row r="29" spans="1:29" ht="82.8" x14ac:dyDescent="0.3">
      <c r="A29" s="99">
        <f>'Data extraction'!A27</f>
        <v>26</v>
      </c>
      <c r="B29" s="99" t="str">
        <f>'Data extraction'!B27</f>
        <v>Jin 2026</v>
      </c>
      <c r="C29" s="101" t="str">
        <f>'Data extraction'!C27</f>
        <v>SEMA3 family genes; 9-gene prognostic signature derived from SEMA3-related DEGs; key driver SEMA3C</v>
      </c>
      <c r="D29" s="101" t="str">
        <f>'Data extraction'!D27</f>
        <v>Multi-gene signature</v>
      </c>
      <c r="E29" s="101" t="str">
        <f>'Data extraction'!E27</f>
        <v>Bulk transcriptomics + single-cell RNA-seq + spatial transcriptomics + mutation data</v>
      </c>
      <c r="F29" s="101">
        <f>'Data extraction'!F27</f>
        <v>441</v>
      </c>
      <c r="G29" s="101" t="str">
        <f>'Data extraction'!H27</f>
        <v>Signature / risk model</v>
      </c>
      <c r="H29" s="101" t="str">
        <f>'Data extraction'!I27</f>
        <v>yes (Clinicopathologic characteristics included in nomogram (specific covariates not explicitly detailed))</v>
      </c>
      <c r="I29" s="101" t="str">
        <f>'Data extraction'!J27</f>
        <v>yes; External validation cohort GSE183795 (n=134)</v>
      </c>
      <c r="J29" s="102" t="str">
        <f t="shared" si="0"/>
        <v>Moderate</v>
      </c>
      <c r="K29" s="102" t="str">
        <f t="shared" si="1"/>
        <v>Low</v>
      </c>
      <c r="L29" s="102" t="str">
        <f>IF(SUMPRODUCT(--ISNUMBER(SEARCH({"proteom","protein","IHC","qPCR","qRT-PCR","experimental","in vitro","RT-PCR","spatial"},$E29&amp;"|"&amp;$I29)))&gt;0,"Low","Moderate")</f>
        <v>Low</v>
      </c>
      <c r="M29" s="102" t="str">
        <f>IF(SUMPRODUCT(--ISNUMBER(SEARCH({"OS","CSS","PFS","DFS","DSS","survival","recurrence"},'Data extraction'!$K27&amp;"|")))&gt;0,"Low","Moderate")</f>
        <v>Low</v>
      </c>
      <c r="N29" s="102" t="str">
        <f>IF(SUMPRODUCT(--ISNUMBER(SEARCH({"clinical covariates","includes stage"},$H29&amp;"|")))&gt;0,"Low",IF(TRIM(LOWER($H29))="no","High","Moderate"))</f>
        <v>Moderate</v>
      </c>
      <c r="O29" s="102" t="str">
        <f t="shared" si="2"/>
        <v>Low</v>
      </c>
      <c r="P29" s="103" t="str">
        <f t="shared" si="3"/>
        <v>Moderate</v>
      </c>
      <c r="Q29" s="102" t="str">
        <f t="shared" si="4"/>
        <v>Yes</v>
      </c>
      <c r="R29" s="102" t="str">
        <f t="shared" si="5"/>
        <v>Unclear</v>
      </c>
      <c r="S29" s="102" t="str">
        <f t="shared" si="6"/>
        <v>Low</v>
      </c>
      <c r="T29" s="102" t="str">
        <f t="shared" si="7"/>
        <v>Low</v>
      </c>
      <c r="U29" s="102" t="str">
        <f t="shared" si="8"/>
        <v>Unclear</v>
      </c>
      <c r="V29" s="103" t="str">
        <f t="shared" si="9"/>
        <v>Unclear</v>
      </c>
      <c r="W29" s="102" t="str">
        <f>IF(SUMPRODUCT(--ISNUMBER(SEARCH({"IHC","proteom","qPCR","RT-PCR","serum","circulating","Histopathology"},$E29&amp;"|")))&gt;0,"Low concern (assay clinically deployable)","High concern (research-grade multi-omics)")</f>
        <v>High concern (research-grade multi-omics)</v>
      </c>
      <c r="X29" s="102" t="str">
        <f t="shared" si="10"/>
        <v/>
      </c>
      <c r="Y29" s="100">
        <f t="shared" si="11"/>
        <v>441</v>
      </c>
      <c r="Z29" s="100" t="str">
        <f>IF(SUMPRODUCT(--ISNUMBER(SEARCH({"no external","no ext"},$I29&amp;"|")))&gt;0,IF(ISNUMBER(SEARCH("partial",$I29)),"Internal/partial","None"),IF(TRIM(LOWER($I29))="no","None",IF(ISNUMBER(SEARCH("partial",$I29)),"Internal/partial",IF(SUMPRODUCT(--ISNUMBER(SEARCH({"external","GEO","GSE","ICGC","CPTAC","multi-cohort","multi-level","multicenter","trial","TCGA","clinical cohort"},$I29&amp;"|")))&gt;0,"External",IF(SUMPRODUCT(--ISNUMBER(SEARCH({"internal","limited","only"},$I29&amp;"|")))&gt;0,"Internal/partial","Unclear")))))</f>
        <v>External</v>
      </c>
      <c r="AA29" s="100">
        <f>IF(SUMPRODUCT(--ISNUMBER(SEARCH({"risk score","model","nomogram","signature","clustering","classifier","classification","LASSO","RSF"},$G29&amp;"|")))&gt;0,1,0)</f>
        <v>1</v>
      </c>
      <c r="AB29" s="100" t="str">
        <f t="shared" si="12"/>
        <v>441</v>
      </c>
      <c r="AC29" s="100" t="str">
        <f>IF(ISNUMBER(SEARCH("liquid biopsy",$D29)),"Liquid-biopsy markers",IF(SUMPRODUCT(--ISNUMBER(SEARCH({"multi-gene","multi-protein"},$D29&amp;"|")))&gt;0,"Multi-gene / multi-protein signatures",IF(SUMPRODUCT(--ISNUMBER(SEARCH({"single gene","single-gene","single protein","single biomarker"},$D29&amp;"|")))&gt;0,"Single-gene / single-protein markers",IF(LOWER(TRIM($D29))="protein","Single-gene / single-protein markers","Pathway, epigenetic, multi-modal &amp; histopathologic markers"))))</f>
        <v>Multi-gene / multi-protein signatures</v>
      </c>
    </row>
    <row r="30" spans="1:29" ht="55.2" x14ac:dyDescent="0.3">
      <c r="A30" s="99">
        <f>'Data extraction'!A28</f>
        <v>27</v>
      </c>
      <c r="B30" s="99" t="str">
        <f>'Data extraction'!B28</f>
        <v>Cai 2026</v>
      </c>
      <c r="C30" s="101" t="str">
        <f>'Data extraction'!C28</f>
        <v>Six-gene mitophagy-related signature (PAPPA, NBPF12, CXCL11, CKLF-CMTM1, CCDC6, AHNAK)</v>
      </c>
      <c r="D30" s="101" t="str">
        <f>'Data extraction'!D28</f>
        <v>Multi-gene signature</v>
      </c>
      <c r="E30" s="101" t="str">
        <f>'Data extraction'!E28</f>
        <v>Transcriptomics</v>
      </c>
      <c r="F30" s="101" t="str">
        <f>'Data extraction'!F28</f>
        <v>177 TCGA PDAC used for model development</v>
      </c>
      <c r="G30" s="101" t="str">
        <f>'Data extraction'!H28</f>
        <v>Signature / risk model</v>
      </c>
      <c r="H30" s="101" t="str">
        <f>'Data extraction'!I28</f>
        <v>yes (Age, tumor grade, T stage, N stage)</v>
      </c>
      <c r="I30" s="101" t="str">
        <f>'Data extraction'!J28</f>
        <v>Yes; External GEO cohorts (GSE21501, GSE71729)</v>
      </c>
      <c r="J30" s="102" t="str">
        <f t="shared" si="0"/>
        <v>Moderate</v>
      </c>
      <c r="K30" s="102" t="str">
        <f t="shared" si="1"/>
        <v>Low</v>
      </c>
      <c r="L30" s="102" t="str">
        <f>IF(SUMPRODUCT(--ISNUMBER(SEARCH({"proteom","protein","IHC","qPCR","qRT-PCR","experimental","in vitro","RT-PCR","spatial"},$E30&amp;"|"&amp;$I30)))&gt;0,"Low","Moderate")</f>
        <v>Moderate</v>
      </c>
      <c r="M30" s="102" t="str">
        <f>IF(SUMPRODUCT(--ISNUMBER(SEARCH({"OS","CSS","PFS","DFS","DSS","survival","recurrence"},'Data extraction'!$K28&amp;"|")))&gt;0,"Low","Moderate")</f>
        <v>Low</v>
      </c>
      <c r="N30" s="102" t="str">
        <f>IF(SUMPRODUCT(--ISNUMBER(SEARCH({"clinical covariates","includes stage"},$H30&amp;"|")))&gt;0,"Low",IF(TRIM(LOWER($H30))="no","High","Moderate"))</f>
        <v>Moderate</v>
      </c>
      <c r="O30" s="102" t="str">
        <f t="shared" si="2"/>
        <v>Low</v>
      </c>
      <c r="P30" s="103" t="str">
        <f t="shared" si="3"/>
        <v>Moderate</v>
      </c>
      <c r="Q30" s="102" t="str">
        <f t="shared" si="4"/>
        <v>Yes</v>
      </c>
      <c r="R30" s="102" t="str">
        <f t="shared" si="5"/>
        <v>Unclear</v>
      </c>
      <c r="S30" s="102" t="str">
        <f t="shared" si="6"/>
        <v>Unclear</v>
      </c>
      <c r="T30" s="102" t="str">
        <f t="shared" si="7"/>
        <v>Low</v>
      </c>
      <c r="U30" s="102" t="str">
        <f t="shared" si="8"/>
        <v>Unclear</v>
      </c>
      <c r="V30" s="103" t="str">
        <f t="shared" si="9"/>
        <v>Unclear</v>
      </c>
      <c r="W30" s="102" t="str">
        <f>IF(SUMPRODUCT(--ISNUMBER(SEARCH({"IHC","proteom","qPCR","RT-PCR","serum","circulating","Histopathology"},$E30&amp;"|")))&gt;0,"Low concern (assay clinically deployable)","High concern (research-grade multi-omics)")</f>
        <v>High concern (research-grade multi-omics)</v>
      </c>
      <c r="X30" s="102" t="str">
        <f t="shared" si="10"/>
        <v/>
      </c>
      <c r="Y30" s="100">
        <f t="shared" si="11"/>
        <v>177</v>
      </c>
      <c r="Z30" s="100" t="str">
        <f>IF(SUMPRODUCT(--ISNUMBER(SEARCH({"no external","no ext"},$I30&amp;"|")))&gt;0,IF(ISNUMBER(SEARCH("partial",$I30)),"Internal/partial","None"),IF(TRIM(LOWER($I30))="no","None",IF(ISNUMBER(SEARCH("partial",$I30)),"Internal/partial",IF(SUMPRODUCT(--ISNUMBER(SEARCH({"external","GEO","GSE","ICGC","CPTAC","multi-cohort","multi-level","multicenter","trial","TCGA","clinical cohort"},$I30&amp;"|")))&gt;0,"External",IF(SUMPRODUCT(--ISNUMBER(SEARCH({"internal","limited","only"},$I30&amp;"|")))&gt;0,"Internal/partial","Unclear")))))</f>
        <v>External</v>
      </c>
      <c r="AA30" s="100">
        <f>IF(SUMPRODUCT(--ISNUMBER(SEARCH({"risk score","model","nomogram","signature","clustering","classifier","classification","LASSO","RSF"},$G30&amp;"|")))&gt;0,1,0)</f>
        <v>1</v>
      </c>
      <c r="AB30" s="100" t="str">
        <f t="shared" si="12"/>
        <v>177 TCGA PDAC used for model development</v>
      </c>
      <c r="AC30" s="100" t="str">
        <f>IF(ISNUMBER(SEARCH("liquid biopsy",$D30)),"Liquid-biopsy markers",IF(SUMPRODUCT(--ISNUMBER(SEARCH({"multi-gene","multi-protein"},$D30&amp;"|")))&gt;0,"Multi-gene / multi-protein signatures",IF(SUMPRODUCT(--ISNUMBER(SEARCH({"single gene","single-gene","single protein","single biomarker"},$D30&amp;"|")))&gt;0,"Single-gene / single-protein markers",IF(LOWER(TRIM($D30))="protein","Single-gene / single-protein markers","Pathway, epigenetic, multi-modal &amp; histopathologic markers"))))</f>
        <v>Multi-gene / multi-protein signatures</v>
      </c>
    </row>
    <row r="31" spans="1:29" ht="69" x14ac:dyDescent="0.3">
      <c r="A31" s="99">
        <f>'Data extraction'!A29</f>
        <v>28</v>
      </c>
      <c r="B31" s="99" t="str">
        <f>'Data extraction'!B29</f>
        <v>Zhu 2025</v>
      </c>
      <c r="C31" s="101" t="str">
        <f>'Data extraction'!C29</f>
        <v>Six ICD-associated lncRNA prognostic signature: ZEB2-AS1, AC099792.1, LINC01091, LINC02613, AC005304.3, LINC00705</v>
      </c>
      <c r="D31" s="101" t="str">
        <f>'Data extraction'!D29</f>
        <v>Multi-gene signature</v>
      </c>
      <c r="E31" s="101" t="str">
        <f>'Data extraction'!E29</f>
        <v>Transcriptomics (lncRNA-focused) + functional cell assays</v>
      </c>
      <c r="F31" s="101" t="str">
        <f>'Data extraction'!F29</f>
        <v>178 PAAD cases with survival data (89 training, 89 testing)</v>
      </c>
      <c r="G31" s="101" t="str">
        <f>'Data extraction'!H29</f>
        <v>Signature / risk model</v>
      </c>
      <c r="H31" s="101" t="str">
        <f>'Data extraction'!I29</f>
        <v>yes (Age, gender, stage, T stage, N stage)</v>
      </c>
      <c r="I31" s="101" t="str">
        <f>'Data extraction'!J29</f>
        <v>yes; Internal split-sample validation (training set n=89; test se</v>
      </c>
      <c r="J31" s="102" t="str">
        <f t="shared" si="0"/>
        <v>Moderate</v>
      </c>
      <c r="K31" s="102" t="str">
        <f t="shared" si="1"/>
        <v>Low</v>
      </c>
      <c r="L31" s="102" t="str">
        <f>IF(SUMPRODUCT(--ISNUMBER(SEARCH({"proteom","protein","IHC","qPCR","qRT-PCR","experimental","in vitro","RT-PCR","spatial"},$E31&amp;"|"&amp;$I31)))&gt;0,"Low","Moderate")</f>
        <v>Moderate</v>
      </c>
      <c r="M31" s="102" t="str">
        <f>IF(SUMPRODUCT(--ISNUMBER(SEARCH({"OS","CSS","PFS","DFS","DSS","survival","recurrence"},'Data extraction'!$K29&amp;"|")))&gt;0,"Low","Moderate")</f>
        <v>Low</v>
      </c>
      <c r="N31" s="102" t="str">
        <f>IF(SUMPRODUCT(--ISNUMBER(SEARCH({"clinical covariates","includes stage"},$H31&amp;"|")))&gt;0,"Low",IF(TRIM(LOWER($H31))="no","High","Moderate"))</f>
        <v>Moderate</v>
      </c>
      <c r="O31" s="102" t="str">
        <f t="shared" si="2"/>
        <v>Moderate</v>
      </c>
      <c r="P31" s="103" t="str">
        <f t="shared" si="3"/>
        <v>Moderate</v>
      </c>
      <c r="Q31" s="102" t="str">
        <f t="shared" si="4"/>
        <v>Yes</v>
      </c>
      <c r="R31" s="102" t="str">
        <f t="shared" si="5"/>
        <v>Unclear</v>
      </c>
      <c r="S31" s="102" t="str">
        <f t="shared" si="6"/>
        <v>Unclear</v>
      </c>
      <c r="T31" s="102" t="str">
        <f t="shared" si="7"/>
        <v>Low</v>
      </c>
      <c r="U31" s="102" t="str">
        <f t="shared" si="8"/>
        <v>High</v>
      </c>
      <c r="V31" s="103" t="str">
        <f t="shared" si="9"/>
        <v>High</v>
      </c>
      <c r="W31" s="102" t="str">
        <f>IF(SUMPRODUCT(--ISNUMBER(SEARCH({"IHC","proteom","qPCR","RT-PCR","serum","circulating","Histopathology"},$E31&amp;"|")))&gt;0,"Low concern (assay clinically deployable)","High concern (research-grade multi-omics)")</f>
        <v>High concern (research-grade multi-omics)</v>
      </c>
      <c r="X31" s="102" t="str">
        <f t="shared" si="10"/>
        <v>PROBAST analysis</v>
      </c>
      <c r="Y31" s="100">
        <f t="shared" si="11"/>
        <v>178</v>
      </c>
      <c r="Z31" s="100" t="str">
        <f>IF(SUMPRODUCT(--ISNUMBER(SEARCH({"no external","no ext"},$I31&amp;"|")))&gt;0,IF(ISNUMBER(SEARCH("partial",$I31)),"Internal/partial","None"),IF(TRIM(LOWER($I31))="no","None",IF(ISNUMBER(SEARCH("partial",$I31)),"Internal/partial",IF(SUMPRODUCT(--ISNUMBER(SEARCH({"external","GEO","GSE","ICGC","CPTAC","multi-cohort","multi-level","multicenter","trial","TCGA","clinical cohort"},$I31&amp;"|")))&gt;0,"External",IF(SUMPRODUCT(--ISNUMBER(SEARCH({"internal","limited","only"},$I31&amp;"|")))&gt;0,"Internal/partial","Unclear")))))</f>
        <v>Internal/partial</v>
      </c>
      <c r="AA31" s="100">
        <f>IF(SUMPRODUCT(--ISNUMBER(SEARCH({"risk score","model","nomogram","signature","clustering","classifier","classification","LASSO","RSF"},$G31&amp;"|")))&gt;0,1,0)</f>
        <v>1</v>
      </c>
      <c r="AB31" s="100" t="str">
        <f t="shared" si="12"/>
        <v>178 PAAD cases with survival data (89 training, 89 testing)</v>
      </c>
      <c r="AC31" s="100" t="str">
        <f>IF(ISNUMBER(SEARCH("liquid biopsy",$D31)),"Liquid-biopsy markers",IF(SUMPRODUCT(--ISNUMBER(SEARCH({"multi-gene","multi-protein"},$D31&amp;"|")))&gt;0,"Multi-gene / multi-protein signatures",IF(SUMPRODUCT(--ISNUMBER(SEARCH({"single gene","single-gene","single protein","single biomarker"},$D31&amp;"|")))&gt;0,"Single-gene / single-protein markers",IF(LOWER(TRIM($D31))="protein","Single-gene / single-protein markers","Pathway, epigenetic, multi-modal &amp; histopathologic markers"))))</f>
        <v>Multi-gene / multi-protein signatures</v>
      </c>
    </row>
    <row r="32" spans="1:29" ht="55.2" x14ac:dyDescent="0.3">
      <c r="A32" s="99">
        <f>'Data extraction'!A30</f>
        <v>29</v>
      </c>
      <c r="B32" s="99" t="str">
        <f>'Data extraction'!B30</f>
        <v>Zhao 2025</v>
      </c>
      <c r="C32" s="101" t="str">
        <f>'Data extraction'!C30</f>
        <v>11-gene ITH-related prognostic signature</v>
      </c>
      <c r="D32" s="101" t="str">
        <f>'Data extraction'!D30</f>
        <v>Multi-gene signature</v>
      </c>
      <c r="E32" s="101" t="str">
        <f>'Data extraction'!E30</f>
        <v>Transcriptomics</v>
      </c>
      <c r="F32" s="101" t="str">
        <f>'Data extraction'!F30</f>
        <v>178 TCGA cases for training; 69 GEO cases for external validation</v>
      </c>
      <c r="G32" s="101" t="str">
        <f>'Data extraction'!H30</f>
        <v>Signature / risk model</v>
      </c>
      <c r="H32" s="101" t="str">
        <f>'Data extraction'!I30</f>
        <v>yes (Age, sex, grade, stage, T stage)</v>
      </c>
      <c r="I32" s="101" t="str">
        <f>'Data extraction'!J30</f>
        <v xml:space="preserve">Yes; External validation in GEO bulk cohort GSE62452; biological </v>
      </c>
      <c r="J32" s="102" t="str">
        <f t="shared" si="0"/>
        <v>Moderate</v>
      </c>
      <c r="K32" s="102" t="str">
        <f t="shared" si="1"/>
        <v>Low</v>
      </c>
      <c r="L32" s="102" t="str">
        <f>IF(SUMPRODUCT(--ISNUMBER(SEARCH({"proteom","protein","IHC","qPCR","qRT-PCR","experimental","in vitro","RT-PCR","spatial"},$E32&amp;"|"&amp;$I32)))&gt;0,"Low","Moderate")</f>
        <v>Moderate</v>
      </c>
      <c r="M32" s="102" t="str">
        <f>IF(SUMPRODUCT(--ISNUMBER(SEARCH({"OS","CSS","PFS","DFS","DSS","survival","recurrence"},'Data extraction'!$K30&amp;"|")))&gt;0,"Low","Moderate")</f>
        <v>Low</v>
      </c>
      <c r="N32" s="102" t="str">
        <f>IF(SUMPRODUCT(--ISNUMBER(SEARCH({"clinical covariates","includes stage"},$H32&amp;"|")))&gt;0,"Low",IF(TRIM(LOWER($H32))="no","High","Moderate"))</f>
        <v>Moderate</v>
      </c>
      <c r="O32" s="102" t="str">
        <f t="shared" si="2"/>
        <v>Low</v>
      </c>
      <c r="P32" s="103" t="str">
        <f t="shared" si="3"/>
        <v>Moderate</v>
      </c>
      <c r="Q32" s="102" t="str">
        <f t="shared" si="4"/>
        <v>Yes</v>
      </c>
      <c r="R32" s="102" t="str">
        <f t="shared" si="5"/>
        <v>Unclear</v>
      </c>
      <c r="S32" s="102" t="str">
        <f t="shared" si="6"/>
        <v>Unclear</v>
      </c>
      <c r="T32" s="102" t="str">
        <f t="shared" si="7"/>
        <v>Low</v>
      </c>
      <c r="U32" s="102" t="str">
        <f t="shared" si="8"/>
        <v>Unclear</v>
      </c>
      <c r="V32" s="103" t="str">
        <f t="shared" si="9"/>
        <v>Unclear</v>
      </c>
      <c r="W32" s="102" t="str">
        <f>IF(SUMPRODUCT(--ISNUMBER(SEARCH({"IHC","proteom","qPCR","RT-PCR","serum","circulating","Histopathology"},$E32&amp;"|")))&gt;0,"Low concern (assay clinically deployable)","High concern (research-grade multi-omics)")</f>
        <v>High concern (research-grade multi-omics)</v>
      </c>
      <c r="X32" s="102" t="str">
        <f t="shared" si="10"/>
        <v/>
      </c>
      <c r="Y32" s="100">
        <f t="shared" si="11"/>
        <v>178</v>
      </c>
      <c r="Z32" s="100" t="str">
        <f>IF(SUMPRODUCT(--ISNUMBER(SEARCH({"no external","no ext"},$I32&amp;"|")))&gt;0,IF(ISNUMBER(SEARCH("partial",$I32)),"Internal/partial","None"),IF(TRIM(LOWER($I32))="no","None",IF(ISNUMBER(SEARCH("partial",$I32)),"Internal/partial",IF(SUMPRODUCT(--ISNUMBER(SEARCH({"external","GEO","GSE","ICGC","CPTAC","multi-cohort","multi-level","multicenter","trial","TCGA","clinical cohort"},$I32&amp;"|")))&gt;0,"External",IF(SUMPRODUCT(--ISNUMBER(SEARCH({"internal","limited","only"},$I32&amp;"|")))&gt;0,"Internal/partial","Unclear")))))</f>
        <v>External</v>
      </c>
      <c r="AA32" s="100">
        <f>IF(SUMPRODUCT(--ISNUMBER(SEARCH({"risk score","model","nomogram","signature","clustering","classifier","classification","LASSO","RSF"},$G32&amp;"|")))&gt;0,1,0)</f>
        <v>1</v>
      </c>
      <c r="AB32" s="100" t="str">
        <f t="shared" si="12"/>
        <v>178 TCGA cases for training; 69 GEO cases for external validation</v>
      </c>
      <c r="AC32" s="100" t="str">
        <f>IF(ISNUMBER(SEARCH("liquid biopsy",$D32)),"Liquid-biopsy markers",IF(SUMPRODUCT(--ISNUMBER(SEARCH({"multi-gene","multi-protein"},$D32&amp;"|")))&gt;0,"Multi-gene / multi-protein signatures",IF(SUMPRODUCT(--ISNUMBER(SEARCH({"single gene","single-gene","single protein","single biomarker"},$D32&amp;"|")))&gt;0,"Single-gene / single-protein markers",IF(LOWER(TRIM($D32))="protein","Single-gene / single-protein markers","Pathway, epigenetic, multi-modal &amp; histopathologic markers"))))</f>
        <v>Multi-gene / multi-protein signatures</v>
      </c>
    </row>
    <row r="33" spans="1:29" ht="96.6" x14ac:dyDescent="0.3">
      <c r="A33" s="99">
        <f>'Data extraction'!A31</f>
        <v>30</v>
      </c>
      <c r="B33" s="99" t="str">
        <f>'Data extraction'!B31</f>
        <v>Zhang 2025</v>
      </c>
      <c r="C33" s="101" t="str">
        <f>'Data extraction'!C31</f>
        <v>Ferroptosis-related 3-gene signature (NOTCH2, KRT18, H1-2); key single biomarker: NOTCH2</v>
      </c>
      <c r="D33" s="101" t="str">
        <f>'Data extraction'!D31</f>
        <v>Multi-gene signature</v>
      </c>
      <c r="E33" s="101" t="str">
        <f>'Data extraction'!E31</f>
        <v>Transcriptomics</v>
      </c>
      <c r="F33" s="101" t="str">
        <f>'Data extraction'!F31</f>
        <v>315 for model/prognostic analyses</v>
      </c>
      <c r="G33" s="101" t="str">
        <f>'Data extraction'!H31</f>
        <v>Signature / risk model</v>
      </c>
      <c r="H33" s="101" t="str">
        <f>'Data extraction'!I31</f>
        <v>yes (Age and clinicopathologic variables included in multivariable/nomogram analyses (sex, stage, grade, and related clinical)</v>
      </c>
      <c r="I33" s="101" t="str">
        <f>'Data extraction'!J31</f>
        <v xml:space="preserve">Yes; External validation in GSE28735 and GSE85916 for signature; </v>
      </c>
      <c r="J33" s="102" t="str">
        <f t="shared" si="0"/>
        <v>Moderate</v>
      </c>
      <c r="K33" s="102" t="str">
        <f t="shared" si="1"/>
        <v>Low</v>
      </c>
      <c r="L33" s="102" t="str">
        <f>IF(SUMPRODUCT(--ISNUMBER(SEARCH({"proteom","protein","IHC","qPCR","qRT-PCR","experimental","in vitro","RT-PCR","spatial"},$E33&amp;"|"&amp;$I33)))&gt;0,"Low","Moderate")</f>
        <v>Moderate</v>
      </c>
      <c r="M33" s="102" t="str">
        <f>IF(SUMPRODUCT(--ISNUMBER(SEARCH({"OS","CSS","PFS","DFS","DSS","survival","recurrence"},'Data extraction'!$K31&amp;"|")))&gt;0,"Low","Moderate")</f>
        <v>Low</v>
      </c>
      <c r="N33" s="102" t="str">
        <f>IF(SUMPRODUCT(--ISNUMBER(SEARCH({"clinical covariates","includes stage"},$H33&amp;"|")))&gt;0,"Low",IF(TRIM(LOWER($H33))="no","High","Moderate"))</f>
        <v>Moderate</v>
      </c>
      <c r="O33" s="102" t="str">
        <f t="shared" si="2"/>
        <v>Low</v>
      </c>
      <c r="P33" s="103" t="str">
        <f t="shared" si="3"/>
        <v>Moderate</v>
      </c>
      <c r="Q33" s="102" t="str">
        <f t="shared" si="4"/>
        <v>Yes</v>
      </c>
      <c r="R33" s="102" t="str">
        <f t="shared" si="5"/>
        <v>Unclear</v>
      </c>
      <c r="S33" s="102" t="str">
        <f t="shared" si="6"/>
        <v>Unclear</v>
      </c>
      <c r="T33" s="102" t="str">
        <f t="shared" si="7"/>
        <v>Low</v>
      </c>
      <c r="U33" s="102" t="str">
        <f t="shared" si="8"/>
        <v>Unclear</v>
      </c>
      <c r="V33" s="103" t="str">
        <f t="shared" si="9"/>
        <v>Unclear</v>
      </c>
      <c r="W33" s="102" t="str">
        <f>IF(SUMPRODUCT(--ISNUMBER(SEARCH({"IHC","proteom","qPCR","RT-PCR","serum","circulating","Histopathology"},$E33&amp;"|")))&gt;0,"Low concern (assay clinically deployable)","High concern (research-grade multi-omics)")</f>
        <v>High concern (research-grade multi-omics)</v>
      </c>
      <c r="X33" s="102" t="str">
        <f t="shared" si="10"/>
        <v/>
      </c>
      <c r="Y33" s="100">
        <f t="shared" si="11"/>
        <v>315</v>
      </c>
      <c r="Z33" s="100" t="str">
        <f>IF(SUMPRODUCT(--ISNUMBER(SEARCH({"no external","no ext"},$I33&amp;"|")))&gt;0,IF(ISNUMBER(SEARCH("partial",$I33)),"Internal/partial","None"),IF(TRIM(LOWER($I33))="no","None",IF(ISNUMBER(SEARCH("partial",$I33)),"Internal/partial",IF(SUMPRODUCT(--ISNUMBER(SEARCH({"external","GEO","GSE","ICGC","CPTAC","multi-cohort","multi-level","multicenter","trial","TCGA","clinical cohort"},$I33&amp;"|")))&gt;0,"External",IF(SUMPRODUCT(--ISNUMBER(SEARCH({"internal","limited","only"},$I33&amp;"|")))&gt;0,"Internal/partial","Unclear")))))</f>
        <v>External</v>
      </c>
      <c r="AA33" s="100">
        <f>IF(SUMPRODUCT(--ISNUMBER(SEARCH({"risk score","model","nomogram","signature","clustering","classifier","classification","LASSO","RSF"},$G33&amp;"|")))&gt;0,1,0)</f>
        <v>1</v>
      </c>
      <c r="AB33" s="100" t="str">
        <f t="shared" si="12"/>
        <v>315 for model/prognostic analyses</v>
      </c>
      <c r="AC33" s="100" t="str">
        <f>IF(ISNUMBER(SEARCH("liquid biopsy",$D33)),"Liquid-biopsy markers",IF(SUMPRODUCT(--ISNUMBER(SEARCH({"multi-gene","multi-protein"},$D33&amp;"|")))&gt;0,"Multi-gene / multi-protein signatures",IF(SUMPRODUCT(--ISNUMBER(SEARCH({"single gene","single-gene","single protein","single biomarker"},$D33&amp;"|")))&gt;0,"Single-gene / single-protein markers",IF(LOWER(TRIM($D33))="protein","Single-gene / single-protein markers","Pathway, epigenetic, multi-modal &amp; histopathologic markers"))))</f>
        <v>Multi-gene / multi-protein signatures</v>
      </c>
    </row>
    <row r="34" spans="1:29" ht="124.2" x14ac:dyDescent="0.3">
      <c r="A34" s="99">
        <f>'Data extraction'!A32</f>
        <v>31</v>
      </c>
      <c r="B34" s="99" t="str">
        <f>'Data extraction'!B32</f>
        <v>Zhang 2025</v>
      </c>
      <c r="C34" s="101" t="str">
        <f>'Data extraction'!C32</f>
        <v>16-gene DNA damage and repair-related prognostic risk score model; key experimental gene: LY6D</v>
      </c>
      <c r="D34" s="101" t="str">
        <f>'Data extraction'!D32</f>
        <v>Multi-gene signature</v>
      </c>
      <c r="E34" s="101" t="str">
        <f>'Data extraction'!E32</f>
        <v>Single-cell RNA-seq + bulk RNA-seq</v>
      </c>
      <c r="F34" s="101" t="str">
        <f>'Data extraction'!F32</f>
        <v>scRNA-seq: 30,483 cells after QC; TCGA/GEO survival cohorts analyzed after filtering missing follow-up; exact final combined patient count not clearly stated</v>
      </c>
      <c r="G34" s="101" t="str">
        <f>'Data extraction'!H32</f>
        <v>Signature / risk model</v>
      </c>
      <c r="H34" s="101" t="str">
        <f>'Data extraction'!I32</f>
        <v>yes (Age and stage explicitly mentioned; text says multivariable Cox on clinical characteristics including age and stage)</v>
      </c>
      <c r="I34" s="101" t="str">
        <f>'Data extraction'!J32</f>
        <v xml:space="preserve">yes; Internal training: TCGA-PDAC; external validation: GSE62452 </v>
      </c>
      <c r="J34" s="102" t="str">
        <f t="shared" si="0"/>
        <v>High</v>
      </c>
      <c r="K34" s="102" t="str">
        <f t="shared" si="1"/>
        <v>High</v>
      </c>
      <c r="L34" s="102" t="str">
        <f>IF(SUMPRODUCT(--ISNUMBER(SEARCH({"proteom","protein","IHC","qPCR","qRT-PCR","experimental","in vitro","RT-PCR","spatial"},$E34&amp;"|"&amp;$I34)))&gt;0,"Low","Moderate")</f>
        <v>Moderate</v>
      </c>
      <c r="M34" s="102" t="str">
        <f>IF(SUMPRODUCT(--ISNUMBER(SEARCH({"OS","CSS","PFS","DFS","DSS","survival","recurrence"},'Data extraction'!$K32&amp;"|")))&gt;0,"Low","Moderate")</f>
        <v>Low</v>
      </c>
      <c r="N34" s="102" t="str">
        <f>IF(SUMPRODUCT(--ISNUMBER(SEARCH({"clinical covariates","includes stage"},$H34&amp;"|")))&gt;0,"Low",IF(TRIM(LOWER($H34))="no","High","Moderate"))</f>
        <v>Moderate</v>
      </c>
      <c r="O34" s="102" t="str">
        <f t="shared" si="2"/>
        <v>Low</v>
      </c>
      <c r="P34" s="103" t="str">
        <f t="shared" si="3"/>
        <v>High</v>
      </c>
      <c r="Q34" s="102" t="str">
        <f t="shared" si="4"/>
        <v>Yes</v>
      </c>
      <c r="R34" s="102" t="str">
        <f t="shared" si="5"/>
        <v>High</v>
      </c>
      <c r="S34" s="102" t="str">
        <f t="shared" si="6"/>
        <v>Unclear</v>
      </c>
      <c r="T34" s="102" t="str">
        <f t="shared" si="7"/>
        <v>Low</v>
      </c>
      <c r="U34" s="102" t="str">
        <f t="shared" si="8"/>
        <v>High</v>
      </c>
      <c r="V34" s="103" t="str">
        <f t="shared" si="9"/>
        <v>High</v>
      </c>
      <c r="W34" s="102" t="str">
        <f>IF(SUMPRODUCT(--ISNUMBER(SEARCH({"IHC","proteom","qPCR","RT-PCR","serum","circulating","Histopathology"},$E34&amp;"|")))&gt;0,"Low concern (assay clinically deployable)","High concern (research-grade multi-omics)")</f>
        <v>High concern (research-grade multi-omics)</v>
      </c>
      <c r="X34" s="102" t="str">
        <f t="shared" si="10"/>
        <v>Participation, Attrition, PROBAST analysis</v>
      </c>
      <c r="Y34" s="100" t="str">
        <f t="shared" si="11"/>
        <v/>
      </c>
      <c r="Z34" s="100" t="str">
        <f>IF(SUMPRODUCT(--ISNUMBER(SEARCH({"no external","no ext"},$I34&amp;"|")))&gt;0,IF(ISNUMBER(SEARCH("partial",$I34)),"Internal/partial","None"),IF(TRIM(LOWER($I34))="no","None",IF(ISNUMBER(SEARCH("partial",$I34)),"Internal/partial",IF(SUMPRODUCT(--ISNUMBER(SEARCH({"external","GEO","GSE","ICGC","CPTAC","multi-cohort","multi-level","multicenter","trial","TCGA","clinical cohort"},$I34&amp;"|")))&gt;0,"External",IF(SUMPRODUCT(--ISNUMBER(SEARCH({"internal","limited","only"},$I34&amp;"|")))&gt;0,"Internal/partial","Unclear")))))</f>
        <v>External</v>
      </c>
      <c r="AA34" s="100">
        <f>IF(SUMPRODUCT(--ISNUMBER(SEARCH({"risk score","model","nomogram","signature","clustering","classifier","classification","LASSO","RSF"},$G34&amp;"|")))&gt;0,1,0)</f>
        <v>1</v>
      </c>
      <c r="AB34" s="100" t="str">
        <f t="shared" si="12"/>
        <v>scRNA-seq: 30,483 cells after QC; TCGA/GEO survival cohorts analyzed after filtering missing follow-up; exact final combined patient count not clearly stated</v>
      </c>
      <c r="AC34" s="100" t="str">
        <f>IF(ISNUMBER(SEARCH("liquid biopsy",$D34)),"Liquid-biopsy markers",IF(SUMPRODUCT(--ISNUMBER(SEARCH({"multi-gene","multi-protein"},$D34&amp;"|")))&gt;0,"Multi-gene / multi-protein signatures",IF(SUMPRODUCT(--ISNUMBER(SEARCH({"single gene","single-gene","single protein","single biomarker"},$D34&amp;"|")))&gt;0,"Single-gene / single-protein markers",IF(LOWER(TRIM($D34))="protein","Single-gene / single-protein markers","Pathway, epigenetic, multi-modal &amp; histopathologic markers"))))</f>
        <v>Multi-gene / multi-protein signatures</v>
      </c>
    </row>
    <row r="35" spans="1:29" ht="82.8" x14ac:dyDescent="0.3">
      <c r="A35" s="99">
        <f>'Data extraction'!A33</f>
        <v>32</v>
      </c>
      <c r="B35" s="99" t="str">
        <f>'Data extraction'!B33</f>
        <v>Yu 2025</v>
      </c>
      <c r="C35" s="101" t="str">
        <f>'Data extraction'!C33</f>
        <v>STING signaling pathway-derived 6-gene prognostic signature: DTX4, IFI16, MAVS, PRKDC, ZDHHC1, IFIT2</v>
      </c>
      <c r="D35" s="101" t="str">
        <f>'Data extraction'!D33</f>
        <v>Multi-gene signature</v>
      </c>
      <c r="E35" s="101" t="str">
        <f>'Data extraction'!E33</f>
        <v>Transcriptomics</v>
      </c>
      <c r="F35" s="101" t="str">
        <f>'Data extraction'!F33</f>
        <v>353 after excluding incomplete clinical data</v>
      </c>
      <c r="G35" s="101" t="str">
        <f>'Data extraction'!H33</f>
        <v>Signature / risk model</v>
      </c>
      <c r="H35" s="101" t="str">
        <f>'Data extraction'!I33</f>
        <v>yes (Clinical features and N stage included; exact full covariate list not fully reported in the pasted text for final model)</v>
      </c>
      <c r="I35" s="101" t="str">
        <f>'Data extraction'!J33</f>
        <v>Yes; External validation in GSE224564</v>
      </c>
      <c r="J35" s="102" t="str">
        <f t="shared" si="0"/>
        <v>Moderate</v>
      </c>
      <c r="K35" s="102" t="str">
        <f t="shared" si="1"/>
        <v>Low</v>
      </c>
      <c r="L35" s="102" t="str">
        <f>IF(SUMPRODUCT(--ISNUMBER(SEARCH({"proteom","protein","IHC","qPCR","qRT-PCR","experimental","in vitro","RT-PCR","spatial"},$E35&amp;"|"&amp;$I35)))&gt;0,"Low","Moderate")</f>
        <v>Moderate</v>
      </c>
      <c r="M35" s="102" t="str">
        <f>IF(SUMPRODUCT(--ISNUMBER(SEARCH({"OS","CSS","PFS","DFS","DSS","survival","recurrence"},'Data extraction'!$K33&amp;"|")))&gt;0,"Low","Moderate")</f>
        <v>Low</v>
      </c>
      <c r="N35" s="102" t="str">
        <f>IF(SUMPRODUCT(--ISNUMBER(SEARCH({"clinical covariates","includes stage"},$H35&amp;"|")))&gt;0,"Low",IF(TRIM(LOWER($H35))="no","High","Moderate"))</f>
        <v>Moderate</v>
      </c>
      <c r="O35" s="102" t="str">
        <f t="shared" si="2"/>
        <v>Low</v>
      </c>
      <c r="P35" s="103" t="str">
        <f t="shared" si="3"/>
        <v>Moderate</v>
      </c>
      <c r="Q35" s="102" t="str">
        <f t="shared" si="4"/>
        <v>Yes</v>
      </c>
      <c r="R35" s="102" t="str">
        <f t="shared" si="5"/>
        <v>Unclear</v>
      </c>
      <c r="S35" s="102" t="str">
        <f t="shared" si="6"/>
        <v>Unclear</v>
      </c>
      <c r="T35" s="102" t="str">
        <f t="shared" si="7"/>
        <v>Low</v>
      </c>
      <c r="U35" s="102" t="str">
        <f t="shared" si="8"/>
        <v>Unclear</v>
      </c>
      <c r="V35" s="103" t="str">
        <f t="shared" si="9"/>
        <v>Unclear</v>
      </c>
      <c r="W35" s="102" t="str">
        <f>IF(SUMPRODUCT(--ISNUMBER(SEARCH({"IHC","proteom","qPCR","RT-PCR","serum","circulating","Histopathology"},$E35&amp;"|")))&gt;0,"Low concern (assay clinically deployable)","High concern (research-grade multi-omics)")</f>
        <v>High concern (research-grade multi-omics)</v>
      </c>
      <c r="X35" s="102" t="str">
        <f t="shared" si="10"/>
        <v/>
      </c>
      <c r="Y35" s="100">
        <f t="shared" si="11"/>
        <v>353</v>
      </c>
      <c r="Z35" s="100" t="str">
        <f>IF(SUMPRODUCT(--ISNUMBER(SEARCH({"no external","no ext"},$I35&amp;"|")))&gt;0,IF(ISNUMBER(SEARCH("partial",$I35)),"Internal/partial","None"),IF(TRIM(LOWER($I35))="no","None",IF(ISNUMBER(SEARCH("partial",$I35)),"Internal/partial",IF(SUMPRODUCT(--ISNUMBER(SEARCH({"external","GEO","GSE","ICGC","CPTAC","multi-cohort","multi-level","multicenter","trial","TCGA","clinical cohort"},$I35&amp;"|")))&gt;0,"External",IF(SUMPRODUCT(--ISNUMBER(SEARCH({"internal","limited","only"},$I35&amp;"|")))&gt;0,"Internal/partial","Unclear")))))</f>
        <v>External</v>
      </c>
      <c r="AA35" s="100">
        <f>IF(SUMPRODUCT(--ISNUMBER(SEARCH({"risk score","model","nomogram","signature","clustering","classifier","classification","LASSO","RSF"},$G35&amp;"|")))&gt;0,1,0)</f>
        <v>1</v>
      </c>
      <c r="AB35" s="100" t="str">
        <f t="shared" si="12"/>
        <v>353 after excluding incomplete clinical data</v>
      </c>
      <c r="AC35" s="100" t="str">
        <f>IF(ISNUMBER(SEARCH("liquid biopsy",$D35)),"Liquid-biopsy markers",IF(SUMPRODUCT(--ISNUMBER(SEARCH({"multi-gene","multi-protein"},$D35&amp;"|")))&gt;0,"Multi-gene / multi-protein signatures",IF(SUMPRODUCT(--ISNUMBER(SEARCH({"single gene","single-gene","single protein","single biomarker"},$D35&amp;"|")))&gt;0,"Single-gene / single-protein markers",IF(LOWER(TRIM($D35))="protein","Single-gene / single-protein markers","Pathway, epigenetic, multi-modal &amp; histopathologic markers"))))</f>
        <v>Multi-gene / multi-protein signatures</v>
      </c>
    </row>
    <row r="36" spans="1:29" ht="110.4" x14ac:dyDescent="0.3">
      <c r="A36" s="99">
        <f>'Data extraction'!A34</f>
        <v>33</v>
      </c>
      <c r="B36" s="99" t="str">
        <f>'Data extraction'!B34</f>
        <v>Wang 2025</v>
      </c>
      <c r="C36" s="101" t="str">
        <f>'Data extraction'!C34</f>
        <v>SERPINE1</v>
      </c>
      <c r="D36" s="101" t="str">
        <f>'Data extraction'!D34</f>
        <v>Single gene</v>
      </c>
      <c r="E36" s="101" t="str">
        <f>'Data extraction'!E34</f>
        <v>Bulk transcriptomics; scRNA-seq; methylation; somatic mutation/TMB; immune deconvolution; protein and serum validation</v>
      </c>
      <c r="F36" s="101" t="str">
        <f>'Data extraction'!F34</f>
        <v>TCGA n=123 for main clinical/prognostic analyses; scRNA-seq from 6 PDAC patients; local validation cohorts as above</v>
      </c>
      <c r="G36" s="101" t="str">
        <f>'Data extraction'!H34</f>
        <v>Single biomarker</v>
      </c>
      <c r="H36" s="101" t="str">
        <f>'Data extraction'!I34</f>
        <v>yes (Age and lymph node metastasis explicitly reported with SERPINE1 in final nomogram)</v>
      </c>
      <c r="I36" s="101" t="str">
        <f>'Data extraction'!J34</f>
        <v>yes; External transcriptomic validation in GSE71989, E-MEXP-1121,</v>
      </c>
      <c r="J36" s="102" t="str">
        <f t="shared" si="0"/>
        <v>High</v>
      </c>
      <c r="K36" s="102" t="str">
        <f t="shared" si="1"/>
        <v>High</v>
      </c>
      <c r="L36" s="102" t="str">
        <f>IF(SUMPRODUCT(--ISNUMBER(SEARCH({"proteom","protein","IHC","qPCR","qRT-PCR","experimental","in vitro","RT-PCR","spatial"},$E36&amp;"|"&amp;$I36)))&gt;0,"Low","Moderate")</f>
        <v>Low</v>
      </c>
      <c r="M36" s="102" t="str">
        <f>IF(SUMPRODUCT(--ISNUMBER(SEARCH({"OS","CSS","PFS","DFS","DSS","survival","recurrence"},'Data extraction'!$K34&amp;"|")))&gt;0,"Low","Moderate")</f>
        <v>Low</v>
      </c>
      <c r="N36" s="102" t="str">
        <f>IF(SUMPRODUCT(--ISNUMBER(SEARCH({"clinical covariates","includes stage"},$H36&amp;"|")))&gt;0,"Low",IF(TRIM(LOWER($H36))="no","High","Moderate"))</f>
        <v>Moderate</v>
      </c>
      <c r="O36" s="102" t="str">
        <f t="shared" si="2"/>
        <v>Low</v>
      </c>
      <c r="P36" s="103" t="str">
        <f t="shared" si="3"/>
        <v>High</v>
      </c>
      <c r="Q36" s="102" t="str">
        <f t="shared" si="4"/>
        <v>No (prognostic factor only)</v>
      </c>
      <c r="R36" s="102" t="str">
        <f t="shared" ref="R36:R60" si="13">IF($AA36=1,SUBSTITUTE($J36,"Moderate","Unclear"),"n/a")</f>
        <v>n/a</v>
      </c>
      <c r="S36" s="102" t="str">
        <f t="shared" ref="S36:S60" si="14">IF($AA36=1,SUBSTITUTE($L36,"Moderate","Unclear"),"n/a")</f>
        <v>n/a</v>
      </c>
      <c r="T36" s="102" t="str">
        <f t="shared" ref="T36:T60" si="15">IF($AA36=1,SUBSTITUTE($M36,"Moderate","Unclear"),"n/a")</f>
        <v>n/a</v>
      </c>
      <c r="U36" s="102" t="str">
        <f t="shared" ref="U36:U60" si="16">IF($AA36=0,"n/a",IF(OR($Z36&lt;&gt;"External",$Y36="",$Y36&lt;100),"High","Unclear"))</f>
        <v>n/a</v>
      </c>
      <c r="V36" s="103" t="str">
        <f t="shared" ref="V36:V60" si="17">IF($AA36=0,"n/a",IF(COUNTIF($R36:$U36,"High")&gt;0,"High",IF(COUNTIF($R36:$U36,"Unclear")&gt;0,"Unclear","Low")))</f>
        <v>n/a</v>
      </c>
      <c r="W36" s="102" t="str">
        <f>IF(SUMPRODUCT(--ISNUMBER(SEARCH({"IHC","proteom","qPCR","RT-PCR","serum","circulating","Histopathology"},$E36&amp;"|")))&gt;0,"Low concern (assay clinically deployable)","High concern (research-grade multi-omics)")</f>
        <v>Low concern (assay clinically deployable)</v>
      </c>
      <c r="X36" s="102" t="str">
        <f t="shared" si="10"/>
        <v>Participation, Attrition</v>
      </c>
      <c r="Y36" s="100" t="str">
        <f t="shared" si="11"/>
        <v/>
      </c>
      <c r="Z36" s="100" t="str">
        <f>IF(SUMPRODUCT(--ISNUMBER(SEARCH({"no external","no ext"},$I36&amp;"|")))&gt;0,IF(ISNUMBER(SEARCH("partial",$I36)),"Internal/partial","None"),IF(TRIM(LOWER($I36))="no","None",IF(ISNUMBER(SEARCH("partial",$I36)),"Internal/partial",IF(SUMPRODUCT(--ISNUMBER(SEARCH({"external","GEO","GSE","ICGC","CPTAC","multi-cohort","multi-level","multicenter","trial","TCGA","clinical cohort"},$I36&amp;"|")))&gt;0,"External",IF(SUMPRODUCT(--ISNUMBER(SEARCH({"internal","limited","only"},$I36&amp;"|")))&gt;0,"Internal/partial","Unclear")))))</f>
        <v>External</v>
      </c>
      <c r="AA36" s="100">
        <f>IF(SUMPRODUCT(--ISNUMBER(SEARCH({"risk score","model","nomogram","signature","clustering","classifier","classification","LASSO","RSF"},$G36&amp;"|")))&gt;0,1,0)</f>
        <v>0</v>
      </c>
      <c r="AB36" s="100" t="str">
        <f t="shared" si="12"/>
        <v>TCGA n=123 for main clinical/prognostic analyses; scRNA-seq from 6 PDAC patients; local validation cohorts as above</v>
      </c>
      <c r="AC36" s="100" t="str">
        <f>IF(ISNUMBER(SEARCH("liquid biopsy",$D36)),"Liquid-biopsy markers",IF(SUMPRODUCT(--ISNUMBER(SEARCH({"multi-gene","multi-protein"},$D36&amp;"|")))&gt;0,"Multi-gene / multi-protein signatures",IF(SUMPRODUCT(--ISNUMBER(SEARCH({"single gene","single-gene","single protein","single biomarker"},$D36&amp;"|")))&gt;0,"Single-gene / single-protein markers",IF(LOWER(TRIM($D36))="protein","Single-gene / single-protein markers","Pathway, epigenetic, multi-modal &amp; histopathologic markers"))))</f>
        <v>Single-gene / single-protein markers</v>
      </c>
    </row>
    <row r="37" spans="1:29" ht="110.4" x14ac:dyDescent="0.3">
      <c r="A37" s="99">
        <f>'Data extraction'!A35</f>
        <v>34</v>
      </c>
      <c r="B37" s="99" t="str">
        <f>'Data extraction'!B35</f>
        <v>Stålberg 2025</v>
      </c>
      <c r="C37" s="101" t="str">
        <f>'Data extraction'!C35</f>
        <v>KRAS protein level, KRAS mRNA expression, KRAS mutation status/subtype</v>
      </c>
      <c r="D37" s="101" t="str">
        <f>'Data extraction'!D35</f>
        <v>Single gene</v>
      </c>
      <c r="E37" s="101" t="str">
        <f>'Data extraction'!E35</f>
        <v>Proteomics, transcriptomics, mutation analysis</v>
      </c>
      <c r="F37" s="101" t="str">
        <f>'Data extraction'!F35</f>
        <v>Proteomics: 41 PDAC; Transcriptomics: 38 PDAC; Survival analyses: 36 PDAC with overlapping protein/mRNA data after exclusions</v>
      </c>
      <c r="G37" s="101" t="str">
        <f>'Data extraction'!H35</f>
        <v>Single biomarker</v>
      </c>
      <c r="H37" s="101" t="str">
        <f>'Data extraction'!I35</f>
        <v>yes (Clinicopathological variables considered included age, sex, blood type, CA19-9, surgery type, tumor size, TNM, different)</v>
      </c>
      <c r="I37" s="101" t="str">
        <f>'Data extraction'!J35</f>
        <v>No external validation; None</v>
      </c>
      <c r="J37" s="102" t="str">
        <f t="shared" si="0"/>
        <v>High</v>
      </c>
      <c r="K37" s="102" t="str">
        <f t="shared" si="1"/>
        <v>High</v>
      </c>
      <c r="L37" s="102" t="str">
        <f>IF(SUMPRODUCT(--ISNUMBER(SEARCH({"proteom","protein","IHC","qPCR","qRT-PCR","experimental","in vitro","RT-PCR","spatial"},$E37&amp;"|"&amp;$I37)))&gt;0,"Low","Moderate")</f>
        <v>Low</v>
      </c>
      <c r="M37" s="102" t="str">
        <f>IF(SUMPRODUCT(--ISNUMBER(SEARCH({"OS","CSS","PFS","DFS","DSS","survival","recurrence"},'Data extraction'!$K35&amp;"|")))&gt;0,"Low","Moderate")</f>
        <v>Low</v>
      </c>
      <c r="N37" s="102" t="str">
        <f>IF(SUMPRODUCT(--ISNUMBER(SEARCH({"clinical covariates","includes stage"},$H37&amp;"|")))&gt;0,"Low",IF(TRIM(LOWER($H37))="no","High","Moderate"))</f>
        <v>Moderate</v>
      </c>
      <c r="O37" s="102" t="str">
        <f t="shared" si="2"/>
        <v>High</v>
      </c>
      <c r="P37" s="103" t="str">
        <f t="shared" si="3"/>
        <v>High</v>
      </c>
      <c r="Q37" s="102" t="str">
        <f t="shared" si="4"/>
        <v>No (prognostic factor only)</v>
      </c>
      <c r="R37" s="102" t="str">
        <f t="shared" si="13"/>
        <v>n/a</v>
      </c>
      <c r="S37" s="102" t="str">
        <f t="shared" si="14"/>
        <v>n/a</v>
      </c>
      <c r="T37" s="102" t="str">
        <f t="shared" si="15"/>
        <v>n/a</v>
      </c>
      <c r="U37" s="102" t="str">
        <f t="shared" si="16"/>
        <v>n/a</v>
      </c>
      <c r="V37" s="103" t="str">
        <f t="shared" si="17"/>
        <v>n/a</v>
      </c>
      <c r="W37" s="102" t="str">
        <f>IF(SUMPRODUCT(--ISNUMBER(SEARCH({"IHC","proteom","qPCR","RT-PCR","serum","circulating","Histopathology"},$E37&amp;"|")))&gt;0,"Low concern (assay clinically deployable)","High concern (research-grade multi-omics)")</f>
        <v>Low concern (assay clinically deployable)</v>
      </c>
      <c r="X37" s="102" t="str">
        <f t="shared" si="10"/>
        <v>Participation, Attrition, Analysis/reporting</v>
      </c>
      <c r="Y37" s="100" t="str">
        <f t="shared" si="11"/>
        <v/>
      </c>
      <c r="Z37" s="100" t="str">
        <f>IF(SUMPRODUCT(--ISNUMBER(SEARCH({"no external","no ext"},$I37&amp;"|")))&gt;0,IF(ISNUMBER(SEARCH("partial",$I37)),"Internal/partial","None"),IF(TRIM(LOWER($I37))="no","None",IF(ISNUMBER(SEARCH("partial",$I37)),"Internal/partial",IF(SUMPRODUCT(--ISNUMBER(SEARCH({"external","GEO","GSE","ICGC","CPTAC","multi-cohort","multi-level","multicenter","trial","TCGA","clinical cohort"},$I37&amp;"|")))&gt;0,"External",IF(SUMPRODUCT(--ISNUMBER(SEARCH({"internal","limited","only"},$I37&amp;"|")))&gt;0,"Internal/partial","Unclear")))))</f>
        <v>None</v>
      </c>
      <c r="AA37" s="100">
        <f>IF(SUMPRODUCT(--ISNUMBER(SEARCH({"risk score","model","nomogram","signature","clustering","classifier","classification","LASSO","RSF"},$G37&amp;"|")))&gt;0,1,0)</f>
        <v>0</v>
      </c>
      <c r="AB37" s="100" t="str">
        <f t="shared" si="12"/>
        <v>Proteomics: 41 PDAC; Transcriptomics: 38 PDAC; Survival analyses: 36 PDAC with overlapping protein/mRNA data after exclusions</v>
      </c>
      <c r="AC37" s="100" t="str">
        <f>IF(ISNUMBER(SEARCH("liquid biopsy",$D37)),"Liquid-biopsy markers",IF(SUMPRODUCT(--ISNUMBER(SEARCH({"multi-gene","multi-protein"},$D37&amp;"|")))&gt;0,"Multi-gene / multi-protein signatures",IF(SUMPRODUCT(--ISNUMBER(SEARCH({"single gene","single-gene","single protein","single biomarker"},$D37&amp;"|")))&gt;0,"Single-gene / single-protein markers",IF(LOWER(TRIM($D37))="protein","Single-gene / single-protein markers","Pathway, epigenetic, multi-modal &amp; histopathologic markers"))))</f>
        <v>Single-gene / single-protein markers</v>
      </c>
    </row>
    <row r="38" spans="1:29" ht="69" x14ac:dyDescent="0.3">
      <c r="A38" s="99">
        <f>'Data extraction'!A36</f>
        <v>35</v>
      </c>
      <c r="B38" s="99" t="str">
        <f>'Data extraction'!B36</f>
        <v>Rezagholizadeh 2025</v>
      </c>
      <c r="C38" s="101" t="str">
        <f>'Data extraction'!C36</f>
        <v>RAD51AP1 (DNA repair–associated protein)</v>
      </c>
      <c r="D38" s="101" t="str">
        <f>'Data extraction'!D36</f>
        <v>Single gene</v>
      </c>
      <c r="E38" s="101" t="str">
        <f>'Data extraction'!E36</f>
        <v>Bulk transcriptomics, LCM-based cell-specific transcriptomics, RT-qPCR, proteomics (IHC)</v>
      </c>
      <c r="F38" s="101" t="str">
        <f>'Data extraction'!F36</f>
        <v>LCM cohort: n=20; IHC cohort: n=353; TCGA: n=177</v>
      </c>
      <c r="G38" s="101" t="str">
        <f>'Data extraction'!H36</f>
        <v>Single biomarker</v>
      </c>
      <c r="H38" s="101" t="str">
        <f>'Data extraction'!I36</f>
        <v>yes (Age, TNM stage, tumor size, metastasis, histological grade)</v>
      </c>
      <c r="I38" s="101" t="str">
        <f>'Data extraction'!J36</f>
        <v>Yes (multi-level validation: in-silico + RT-qPCR + IHC + TCGA); TCGA cohort (n=177), IHC cohort (n=353), LCM cohort (n=20)</v>
      </c>
      <c r="J38" s="102" t="str">
        <f t="shared" si="0"/>
        <v>High</v>
      </c>
      <c r="K38" s="102" t="str">
        <f t="shared" si="1"/>
        <v>High</v>
      </c>
      <c r="L38" s="102" t="str">
        <f>IF(SUMPRODUCT(--ISNUMBER(SEARCH({"proteom","protein","IHC","qPCR","qRT-PCR","experimental","in vitro","RT-PCR","spatial"},$E38&amp;"|"&amp;$I38)))&gt;0,"Low","Moderate")</f>
        <v>Low</v>
      </c>
      <c r="M38" s="102" t="str">
        <f>IF(SUMPRODUCT(--ISNUMBER(SEARCH({"OS","CSS","PFS","DFS","DSS","survival","recurrence"},'Data extraction'!$K36&amp;"|")))&gt;0,"Low","Moderate")</f>
        <v>Moderate</v>
      </c>
      <c r="N38" s="102" t="str">
        <f>IF(SUMPRODUCT(--ISNUMBER(SEARCH({"clinical covariates","includes stage"},$H38&amp;"|")))&gt;0,"Low",IF(TRIM(LOWER($H38))="no","High","Moderate"))</f>
        <v>Moderate</v>
      </c>
      <c r="O38" s="102" t="str">
        <f t="shared" si="2"/>
        <v>Low</v>
      </c>
      <c r="P38" s="103" t="str">
        <f t="shared" si="3"/>
        <v>High</v>
      </c>
      <c r="Q38" s="102" t="str">
        <f t="shared" si="4"/>
        <v>No (prognostic factor only)</v>
      </c>
      <c r="R38" s="102" t="str">
        <f t="shared" si="13"/>
        <v>n/a</v>
      </c>
      <c r="S38" s="102" t="str">
        <f t="shared" si="14"/>
        <v>n/a</v>
      </c>
      <c r="T38" s="102" t="str">
        <f t="shared" si="15"/>
        <v>n/a</v>
      </c>
      <c r="U38" s="102" t="str">
        <f t="shared" si="16"/>
        <v>n/a</v>
      </c>
      <c r="V38" s="103" t="str">
        <f t="shared" si="17"/>
        <v>n/a</v>
      </c>
      <c r="W38" s="102" t="str">
        <f>IF(SUMPRODUCT(--ISNUMBER(SEARCH({"IHC","proteom","qPCR","RT-PCR","serum","circulating","Histopathology"},$E38&amp;"|")))&gt;0,"Low concern (assay clinically deployable)","High concern (research-grade multi-omics)")</f>
        <v>Low concern (assay clinically deployable)</v>
      </c>
      <c r="X38" s="102" t="str">
        <f t="shared" si="10"/>
        <v>Participation, Attrition</v>
      </c>
      <c r="Y38" s="100" t="str">
        <f t="shared" si="11"/>
        <v/>
      </c>
      <c r="Z38" s="100" t="str">
        <f>IF(SUMPRODUCT(--ISNUMBER(SEARCH({"no external","no ext"},$I38&amp;"|")))&gt;0,IF(ISNUMBER(SEARCH("partial",$I38)),"Internal/partial","None"),IF(TRIM(LOWER($I38))="no","None",IF(ISNUMBER(SEARCH("partial",$I38)),"Internal/partial",IF(SUMPRODUCT(--ISNUMBER(SEARCH({"external","GEO","GSE","ICGC","CPTAC","multi-cohort","multi-level","multicenter","trial","TCGA","clinical cohort"},$I38&amp;"|")))&gt;0,"External",IF(SUMPRODUCT(--ISNUMBER(SEARCH({"internal","limited","only"},$I38&amp;"|")))&gt;0,"Internal/partial","Unclear")))))</f>
        <v>External</v>
      </c>
      <c r="AA38" s="100">
        <f>IF(SUMPRODUCT(--ISNUMBER(SEARCH({"risk score","model","nomogram","signature","clustering","classifier","classification","LASSO","RSF"},$G38&amp;"|")))&gt;0,1,0)</f>
        <v>0</v>
      </c>
      <c r="AB38" s="100" t="str">
        <f t="shared" si="12"/>
        <v>LCM cohort: n=20; IHC cohort: n=353; TCGA: n=177</v>
      </c>
      <c r="AC38" s="100" t="str">
        <f>IF(ISNUMBER(SEARCH("liquid biopsy",$D38)),"Liquid-biopsy markers",IF(SUMPRODUCT(--ISNUMBER(SEARCH({"multi-gene","multi-protein"},$D38&amp;"|")))&gt;0,"Multi-gene / multi-protein signatures",IF(SUMPRODUCT(--ISNUMBER(SEARCH({"single gene","single-gene","single protein","single biomarker"},$D38&amp;"|")))&gt;0,"Single-gene / single-protein markers",IF(LOWER(TRIM($D38))="protein","Single-gene / single-protein markers","Pathway, epigenetic, multi-modal &amp; histopathologic markers"))))</f>
        <v>Single-gene / single-protein markers</v>
      </c>
    </row>
    <row r="39" spans="1:29" ht="193.2" x14ac:dyDescent="0.3">
      <c r="A39" s="99">
        <f>'Data extraction'!A37</f>
        <v>36</v>
      </c>
      <c r="B39" s="99" t="str">
        <f>'Data extraction'!B37</f>
        <v>Nie 2025</v>
      </c>
      <c r="C39" s="101" t="str">
        <f>'Data extraction'!C37</f>
        <v>Mitochondria-related 12-gene prognostic signature; mechanistic emphasis on CAMK2A and THEM4</v>
      </c>
      <c r="D39" s="101" t="str">
        <f>'Data extraction'!D37</f>
        <v>Multi-gene signature</v>
      </c>
      <c r="E39" s="101" t="str">
        <f>'Data extraction'!E37</f>
        <v>Bulk transcriptomics, single-cell transcriptomics, immunohistochemistry, functional molecular assays, mitochondrial phenotyping</v>
      </c>
      <c r="F39" s="101" t="str">
        <f>'Data extraction'!F37</f>
        <v>TCGA training cohort and multiple external validation datasets were analyzed; 119 retrospective institutional PDAC samples and 122 PDAC tissues were additionally assessed; exact total analyzed number across all datasets not clearly reported</v>
      </c>
      <c r="G39" s="101" t="str">
        <f>'Data extraction'!H37</f>
        <v>Signature / risk model</v>
      </c>
      <c r="H39" s="101" t="str">
        <f>'Data extraction'!I37</f>
        <v>yes (Age, sex, and pathological TNM stage for the signature model; other clinical indicators included in CAMK2A/THEM4 multiva)</v>
      </c>
      <c r="I39" s="101" t="str">
        <f>'Data extraction'!J37</f>
        <v>Yes; validated in four independent public datasets, a retrospective institutional cohort, single-cell analyses, IHC cohort, and in vitro/in vivo functional experiments; GSE78229, GSE71729, E-MTAB-6134, GSE21501, 119 institutional</v>
      </c>
      <c r="J39" s="102" t="str">
        <f t="shared" si="0"/>
        <v>High</v>
      </c>
      <c r="K39" s="102" t="str">
        <f t="shared" si="1"/>
        <v>High</v>
      </c>
      <c r="L39" s="102" t="str">
        <f>IF(SUMPRODUCT(--ISNUMBER(SEARCH({"proteom","protein","IHC","qPCR","qRT-PCR","experimental","in vitro","RT-PCR","spatial"},$E39&amp;"|"&amp;$I39)))&gt;0,"Low","Moderate")</f>
        <v>Low</v>
      </c>
      <c r="M39" s="102" t="str">
        <f>IF(SUMPRODUCT(--ISNUMBER(SEARCH({"OS","CSS","PFS","DFS","DSS","survival","recurrence"},'Data extraction'!$K37&amp;"|")))&gt;0,"Low","Moderate")</f>
        <v>Low</v>
      </c>
      <c r="N39" s="102" t="str">
        <f>IF(SUMPRODUCT(--ISNUMBER(SEARCH({"clinical covariates","includes stage"},$H39&amp;"|")))&gt;0,"Low",IF(TRIM(LOWER($H39))="no","High","Moderate"))</f>
        <v>Moderate</v>
      </c>
      <c r="O39" s="102" t="str">
        <f t="shared" si="2"/>
        <v>Low</v>
      </c>
      <c r="P39" s="103" t="str">
        <f t="shared" si="3"/>
        <v>High</v>
      </c>
      <c r="Q39" s="102" t="str">
        <f t="shared" si="4"/>
        <v>Yes</v>
      </c>
      <c r="R39" s="102" t="str">
        <f t="shared" si="13"/>
        <v>High</v>
      </c>
      <c r="S39" s="102" t="str">
        <f t="shared" si="14"/>
        <v>Low</v>
      </c>
      <c r="T39" s="102" t="str">
        <f t="shared" si="15"/>
        <v>Low</v>
      </c>
      <c r="U39" s="102" t="str">
        <f t="shared" si="16"/>
        <v>High</v>
      </c>
      <c r="V39" s="103" t="str">
        <f t="shared" si="17"/>
        <v>High</v>
      </c>
      <c r="W39" s="102" t="str">
        <f>IF(SUMPRODUCT(--ISNUMBER(SEARCH({"IHC","proteom","qPCR","RT-PCR","serum","circulating","Histopathology"},$E39&amp;"|")))&gt;0,"Low concern (assay clinically deployable)","High concern (research-grade multi-omics)")</f>
        <v>High concern (research-grade multi-omics)</v>
      </c>
      <c r="X39" s="102" t="str">
        <f t="shared" si="10"/>
        <v>Participation, Attrition, PROBAST analysis</v>
      </c>
      <c r="Y39" s="100" t="str">
        <f t="shared" si="11"/>
        <v/>
      </c>
      <c r="Z39" s="100" t="str">
        <f>IF(SUMPRODUCT(--ISNUMBER(SEARCH({"no external","no ext"},$I39&amp;"|")))&gt;0,IF(ISNUMBER(SEARCH("partial",$I39)),"Internal/partial","None"),IF(TRIM(LOWER($I39))="no","None",IF(ISNUMBER(SEARCH("partial",$I39)),"Internal/partial",IF(SUMPRODUCT(--ISNUMBER(SEARCH({"external","GEO","GSE","ICGC","CPTAC","multi-cohort","multi-level","multicenter","trial","TCGA","clinical cohort"},$I39&amp;"|")))&gt;0,"External",IF(SUMPRODUCT(--ISNUMBER(SEARCH({"internal","limited","only"},$I39&amp;"|")))&gt;0,"Internal/partial","Unclear")))))</f>
        <v>External</v>
      </c>
      <c r="AA39" s="100">
        <f>IF(SUMPRODUCT(--ISNUMBER(SEARCH({"risk score","model","nomogram","signature","clustering","classifier","classification","LASSO","RSF"},$G39&amp;"|")))&gt;0,1,0)</f>
        <v>1</v>
      </c>
      <c r="AB39" s="100" t="str">
        <f t="shared" si="12"/>
        <v>TCGA training cohort and multiple external validation datasets were analyzed; 119 retrospective institutional PDAC samples and 122 PDAC tissues were additionally assessed; exact total analyzed number across all datasets not clearly reported</v>
      </c>
      <c r="AC39" s="100" t="str">
        <f>IF(ISNUMBER(SEARCH("liquid biopsy",$D39)),"Liquid-biopsy markers",IF(SUMPRODUCT(--ISNUMBER(SEARCH({"multi-gene","multi-protein"},$D39&amp;"|")))&gt;0,"Multi-gene / multi-protein signatures",IF(SUMPRODUCT(--ISNUMBER(SEARCH({"single gene","single-gene","single protein","single biomarker"},$D39&amp;"|")))&gt;0,"Single-gene / single-protein markers",IF(LOWER(TRIM($D39))="protein","Single-gene / single-protein markers","Pathway, epigenetic, multi-modal &amp; histopathologic markers"))))</f>
        <v>Multi-gene / multi-protein signatures</v>
      </c>
    </row>
    <row r="40" spans="1:29" ht="82.8" x14ac:dyDescent="0.3">
      <c r="A40" s="99">
        <f>'Data extraction'!A38</f>
        <v>37</v>
      </c>
      <c r="B40" s="99" t="str">
        <f>'Data extraction'!B38</f>
        <v>Luo 2025</v>
      </c>
      <c r="C40" s="101" t="str">
        <f>'Data extraction'!C38</f>
        <v>Innate immune barrier gene signature (84 genes); key genes: UBASH3B, ITGB6, COL17A1, MMP28, DIAPH3 (focus on UBASH3B)</v>
      </c>
      <c r="D40" s="101" t="str">
        <f>'Data extraction'!D38</f>
        <v>Multi-gene signature</v>
      </c>
      <c r="E40" s="101" t="str">
        <f>'Data extraction'!E38</f>
        <v>Bulk transcriptomics + scRNA-seq + immunogenomics</v>
      </c>
      <c r="F40" s="101" t="str">
        <f>'Data extraction'!F38</f>
        <v>TCGA ~178 used for modelling; validation across 3 GEO cohorts; scRNA 61 patients</v>
      </c>
      <c r="G40" s="101" t="str">
        <f>'Data extraction'!H38</f>
        <v>Signature / risk model</v>
      </c>
      <c r="H40" s="101" t="str">
        <f>'Data extraction'!I38</f>
        <v>yes (Clinical variables included stage, tumor status, and other clinicopathologic features (exact final covariate list not fu)</v>
      </c>
      <c r="I40" s="101" t="str">
        <f>'Data extraction'!J38</f>
        <v xml:space="preserve">Yes (multi-cohort validation + scRNA validation + GEPIA validation); GSE62452, GSE78229, GSE85916; scRNA from 61 patients; GEPIA </v>
      </c>
      <c r="J40" s="102" t="str">
        <f t="shared" si="0"/>
        <v>High</v>
      </c>
      <c r="K40" s="102" t="str">
        <f t="shared" si="1"/>
        <v>High</v>
      </c>
      <c r="L40" s="102" t="str">
        <f>IF(SUMPRODUCT(--ISNUMBER(SEARCH({"proteom","protein","IHC","qPCR","qRT-PCR","experimental","in vitro","RT-PCR","spatial"},$E40&amp;"|"&amp;$I40)))&gt;0,"Low","Moderate")</f>
        <v>Moderate</v>
      </c>
      <c r="M40" s="102" t="str">
        <f>IF(SUMPRODUCT(--ISNUMBER(SEARCH({"OS","CSS","PFS","DFS","DSS","survival","recurrence"},'Data extraction'!$K38&amp;"|")))&gt;0,"Low","Moderate")</f>
        <v>Low</v>
      </c>
      <c r="N40" s="102" t="str">
        <f>IF(SUMPRODUCT(--ISNUMBER(SEARCH({"clinical covariates","includes stage"},$H40&amp;"|")))&gt;0,"Low",IF(TRIM(LOWER($H40))="no","High","Moderate"))</f>
        <v>Moderate</v>
      </c>
      <c r="O40" s="102" t="str">
        <f t="shared" si="2"/>
        <v>Low</v>
      </c>
      <c r="P40" s="103" t="str">
        <f t="shared" si="3"/>
        <v>High</v>
      </c>
      <c r="Q40" s="102" t="str">
        <f t="shared" si="4"/>
        <v>Yes</v>
      </c>
      <c r="R40" s="102" t="str">
        <f t="shared" si="13"/>
        <v>High</v>
      </c>
      <c r="S40" s="102" t="str">
        <f t="shared" si="14"/>
        <v>Unclear</v>
      </c>
      <c r="T40" s="102" t="str">
        <f t="shared" si="15"/>
        <v>Low</v>
      </c>
      <c r="U40" s="102" t="str">
        <f t="shared" si="16"/>
        <v>High</v>
      </c>
      <c r="V40" s="103" t="str">
        <f t="shared" si="17"/>
        <v>High</v>
      </c>
      <c r="W40" s="102" t="str">
        <f>IF(SUMPRODUCT(--ISNUMBER(SEARCH({"IHC","proteom","qPCR","RT-PCR","serum","circulating","Histopathology"},$E40&amp;"|")))&gt;0,"Low concern (assay clinically deployable)","High concern (research-grade multi-omics)")</f>
        <v>High concern (research-grade multi-omics)</v>
      </c>
      <c r="X40" s="102" t="str">
        <f t="shared" si="10"/>
        <v>Participation, Attrition, PROBAST analysis</v>
      </c>
      <c r="Y40" s="100" t="str">
        <f t="shared" si="11"/>
        <v/>
      </c>
      <c r="Z40" s="100" t="str">
        <f>IF(SUMPRODUCT(--ISNUMBER(SEARCH({"no external","no ext"},$I40&amp;"|")))&gt;0,IF(ISNUMBER(SEARCH("partial",$I40)),"Internal/partial","None"),IF(TRIM(LOWER($I40))="no","None",IF(ISNUMBER(SEARCH("partial",$I40)),"Internal/partial",IF(SUMPRODUCT(--ISNUMBER(SEARCH({"external","GEO","GSE","ICGC","CPTAC","multi-cohort","multi-level","multicenter","trial","TCGA","clinical cohort"},$I40&amp;"|")))&gt;0,"External",IF(SUMPRODUCT(--ISNUMBER(SEARCH({"internal","limited","only"},$I40&amp;"|")))&gt;0,"Internal/partial","Unclear")))))</f>
        <v>External</v>
      </c>
      <c r="AA40" s="100">
        <f>IF(SUMPRODUCT(--ISNUMBER(SEARCH({"risk score","model","nomogram","signature","clustering","classifier","classification","LASSO","RSF"},$G40&amp;"|")))&gt;0,1,0)</f>
        <v>1</v>
      </c>
      <c r="AB40" s="100" t="str">
        <f t="shared" si="12"/>
        <v>TCGA 178 used for modelling; validation across 3 GEO cohorts; scRNA 61 patients</v>
      </c>
      <c r="AC40" s="100" t="str">
        <f>IF(ISNUMBER(SEARCH("liquid biopsy",$D40)),"Liquid-biopsy markers",IF(SUMPRODUCT(--ISNUMBER(SEARCH({"multi-gene","multi-protein"},$D40&amp;"|")))&gt;0,"Multi-gene / multi-protein signatures",IF(SUMPRODUCT(--ISNUMBER(SEARCH({"single gene","single-gene","single protein","single biomarker"},$D40&amp;"|")))&gt;0,"Single-gene / single-protein markers",IF(LOWER(TRIM($D40))="protein","Single-gene / single-protein markers","Pathway, epigenetic, multi-modal &amp; histopathologic markers"))))</f>
        <v>Multi-gene / multi-protein signatures</v>
      </c>
    </row>
    <row r="41" spans="1:29" ht="27.6" x14ac:dyDescent="0.3">
      <c r="A41" s="99">
        <f>'Data extraction'!A39</f>
        <v>38</v>
      </c>
      <c r="B41" s="99" t="str">
        <f>'Data extraction'!B39</f>
        <v>Lin 2025</v>
      </c>
      <c r="C41" s="101" t="str">
        <f>'Data extraction'!C39</f>
        <v>P4HA1; CCDC148; UCA1; TMPRSS11E + tumor stage</v>
      </c>
      <c r="D41" s="101" t="str">
        <f>'Data extraction'!D39</f>
        <v>Multi-gene signature</v>
      </c>
      <c r="E41" s="101" t="str">
        <f>'Data extraction'!E39</f>
        <v>Transcriptomics (RNA-seq)</v>
      </c>
      <c r="F41" s="101">
        <f>'Data extraction'!F39</f>
        <v>573</v>
      </c>
      <c r="G41" s="101" t="str">
        <f>'Data extraction'!H39</f>
        <v>Signature / risk model</v>
      </c>
      <c r="H41" s="101" t="str">
        <f>'Data extraction'!I39</f>
        <v>yes (Tumor stage (early vs late))</v>
      </c>
      <c r="I41" s="101" t="str">
        <f>'Data extraction'!J39</f>
        <v>Yes; GSE78229 + GSE79668 (n=100)</v>
      </c>
      <c r="J41" s="102" t="str">
        <f t="shared" si="0"/>
        <v>Moderate</v>
      </c>
      <c r="K41" s="102" t="str">
        <f t="shared" si="1"/>
        <v>Low</v>
      </c>
      <c r="L41" s="102" t="str">
        <f>IF(SUMPRODUCT(--ISNUMBER(SEARCH({"proteom","protein","IHC","qPCR","qRT-PCR","experimental","in vitro","RT-PCR","spatial"},$E41&amp;"|"&amp;$I41)))&gt;0,"Low","Moderate")</f>
        <v>Moderate</v>
      </c>
      <c r="M41" s="102" t="str">
        <f>IF(SUMPRODUCT(--ISNUMBER(SEARCH({"OS","CSS","PFS","DFS","DSS","survival","recurrence"},'Data extraction'!$K39&amp;"|")))&gt;0,"Low","Moderate")</f>
        <v>Low</v>
      </c>
      <c r="N41" s="102" t="str">
        <f>IF(SUMPRODUCT(--ISNUMBER(SEARCH({"clinical covariates","includes stage"},$H41&amp;"|")))&gt;0,"Low",IF(TRIM(LOWER($H41))="no","High","Moderate"))</f>
        <v>Moderate</v>
      </c>
      <c r="O41" s="102" t="str">
        <f t="shared" si="2"/>
        <v>Low</v>
      </c>
      <c r="P41" s="103" t="str">
        <f t="shared" si="3"/>
        <v>Moderate</v>
      </c>
      <c r="Q41" s="102" t="str">
        <f t="shared" si="4"/>
        <v>Yes</v>
      </c>
      <c r="R41" s="102" t="str">
        <f t="shared" si="13"/>
        <v>Unclear</v>
      </c>
      <c r="S41" s="102" t="str">
        <f t="shared" si="14"/>
        <v>Unclear</v>
      </c>
      <c r="T41" s="102" t="str">
        <f t="shared" si="15"/>
        <v>Low</v>
      </c>
      <c r="U41" s="102" t="str">
        <f t="shared" si="16"/>
        <v>Unclear</v>
      </c>
      <c r="V41" s="103" t="str">
        <f t="shared" si="17"/>
        <v>Unclear</v>
      </c>
      <c r="W41" s="102" t="str">
        <f>IF(SUMPRODUCT(--ISNUMBER(SEARCH({"IHC","proteom","qPCR","RT-PCR","serum","circulating","Histopathology"},$E41&amp;"|")))&gt;0,"Low concern (assay clinically deployable)","High concern (research-grade multi-omics)")</f>
        <v>High concern (research-grade multi-omics)</v>
      </c>
      <c r="X41" s="102" t="str">
        <f t="shared" si="10"/>
        <v/>
      </c>
      <c r="Y41" s="100">
        <f t="shared" si="11"/>
        <v>573</v>
      </c>
      <c r="Z41" s="100" t="str">
        <f>IF(SUMPRODUCT(--ISNUMBER(SEARCH({"no external","no ext"},$I41&amp;"|")))&gt;0,IF(ISNUMBER(SEARCH("partial",$I41)),"Internal/partial","None"),IF(TRIM(LOWER($I41))="no","None",IF(ISNUMBER(SEARCH("partial",$I41)),"Internal/partial",IF(SUMPRODUCT(--ISNUMBER(SEARCH({"external","GEO","GSE","ICGC","CPTAC","multi-cohort","multi-level","multicenter","trial","TCGA","clinical cohort"},$I41&amp;"|")))&gt;0,"External",IF(SUMPRODUCT(--ISNUMBER(SEARCH({"internal","limited","only"},$I41&amp;"|")))&gt;0,"Internal/partial","Unclear")))))</f>
        <v>External</v>
      </c>
      <c r="AA41" s="100">
        <f>IF(SUMPRODUCT(--ISNUMBER(SEARCH({"risk score","model","nomogram","signature","clustering","classifier","classification","LASSO","RSF"},$G41&amp;"|")))&gt;0,1,0)</f>
        <v>1</v>
      </c>
      <c r="AB41" s="100" t="str">
        <f t="shared" si="12"/>
        <v>573</v>
      </c>
      <c r="AC41" s="100" t="str">
        <f>IF(ISNUMBER(SEARCH("liquid biopsy",$D41)),"Liquid-biopsy markers",IF(SUMPRODUCT(--ISNUMBER(SEARCH({"multi-gene","multi-protein"},$D41&amp;"|")))&gt;0,"Multi-gene / multi-protein signatures",IF(SUMPRODUCT(--ISNUMBER(SEARCH({"single gene","single-gene","single protein","single biomarker"},$D41&amp;"|")))&gt;0,"Single-gene / single-protein markers",IF(LOWER(TRIM($D41))="protein","Single-gene / single-protein markers","Pathway, epigenetic, multi-modal &amp; histopathologic markers"))))</f>
        <v>Multi-gene / multi-protein signatures</v>
      </c>
    </row>
    <row r="42" spans="1:29" ht="124.2" x14ac:dyDescent="0.3">
      <c r="A42" s="99">
        <f>'Data extraction'!A40</f>
        <v>39</v>
      </c>
      <c r="B42" s="99" t="str">
        <f>'Data extraction'!B40</f>
        <v>Lansbergen 2025</v>
      </c>
      <c r="C42" s="101" t="str">
        <f>'Data extraction'!C40</f>
        <v>KRAS mutational status as key biomarker; integrated molecular classifier of KRAS wild-type vs KRAS-mutant classical vs KRAS-mutant basal-like; exploratory HRD and other somatic mutations</v>
      </c>
      <c r="D42" s="101" t="str">
        <f>'Data extraction'!D40</f>
        <v>Multi-gene signature</v>
      </c>
      <c r="E42" s="101" t="str">
        <f>'Data extraction'!E40</f>
        <v>Genomics + transcriptomics (WGS + bulk RNA-seq)</v>
      </c>
      <c r="F42" s="101" t="str">
        <f>'Data extraction'!F40</f>
        <v>108 FOLFIRINOX-treated patients with successful WGS in pretreatment biopsies; 83 complete cases in multivariable integrated molecular model</v>
      </c>
      <c r="G42" s="101" t="str">
        <f>'Data extraction'!H40</f>
        <v>Signature / risk model</v>
      </c>
      <c r="H42" s="101" t="str">
        <f>'Data extraction'!I40</f>
        <v>yes (Age, sex, stage, only lymph node metastases, peritoneal metastases, liver metastases, number of metastatic sites)</v>
      </c>
      <c r="I42" s="101" t="str">
        <f>'Data extraction'!J40</f>
        <v>Yes, but mainly internal/prospective cohort validation of integrated modeling rather than external independent cohort validation; No separate external validation cohort; exploratory non-FOLF</v>
      </c>
      <c r="J42" s="102" t="str">
        <f t="shared" si="0"/>
        <v>Moderate</v>
      </c>
      <c r="K42" s="102" t="str">
        <f t="shared" si="1"/>
        <v>Low</v>
      </c>
      <c r="L42" s="102" t="str">
        <f>IF(SUMPRODUCT(--ISNUMBER(SEARCH({"proteom","protein","IHC","qPCR","qRT-PCR","experimental","in vitro","RT-PCR","spatial"},$E42&amp;"|"&amp;$I42)))&gt;0,"Low","Moderate")</f>
        <v>Moderate</v>
      </c>
      <c r="M42" s="102" t="str">
        <f>IF(SUMPRODUCT(--ISNUMBER(SEARCH({"OS","CSS","PFS","DFS","DSS","survival","recurrence"},'Data extraction'!$K40&amp;"|")))&gt;0,"Low","Moderate")</f>
        <v>Low</v>
      </c>
      <c r="N42" s="102" t="str">
        <f>IF(SUMPRODUCT(--ISNUMBER(SEARCH({"clinical covariates","includes stage"},$H42&amp;"|")))&gt;0,"Low",IF(TRIM(LOWER($H42))="no","High","Moderate"))</f>
        <v>Moderate</v>
      </c>
      <c r="O42" s="102" t="str">
        <f t="shared" si="2"/>
        <v>Low</v>
      </c>
      <c r="P42" s="103" t="str">
        <f t="shared" si="3"/>
        <v>Moderate</v>
      </c>
      <c r="Q42" s="102" t="str">
        <f t="shared" si="4"/>
        <v>Yes</v>
      </c>
      <c r="R42" s="102" t="str">
        <f t="shared" si="13"/>
        <v>Unclear</v>
      </c>
      <c r="S42" s="102" t="str">
        <f t="shared" si="14"/>
        <v>Unclear</v>
      </c>
      <c r="T42" s="102" t="str">
        <f t="shared" si="15"/>
        <v>Low</v>
      </c>
      <c r="U42" s="102" t="str">
        <f t="shared" si="16"/>
        <v>Unclear</v>
      </c>
      <c r="V42" s="103" t="str">
        <f t="shared" si="17"/>
        <v>Unclear</v>
      </c>
      <c r="W42" s="102" t="str">
        <f>IF(SUMPRODUCT(--ISNUMBER(SEARCH({"IHC","proteom","qPCR","RT-PCR","serum","circulating","Histopathology"},$E42&amp;"|")))&gt;0,"Low concern (assay clinically deployable)","High concern (research-grade multi-omics)")</f>
        <v>High concern (research-grade multi-omics)</v>
      </c>
      <c r="X42" s="102" t="str">
        <f t="shared" si="10"/>
        <v/>
      </c>
      <c r="Y42" s="100">
        <f t="shared" si="11"/>
        <v>108</v>
      </c>
      <c r="Z42" s="100" t="str">
        <f>IF(SUMPRODUCT(--ISNUMBER(SEARCH({"no external","no ext"},$I42&amp;"|")))&gt;0,IF(ISNUMBER(SEARCH("partial",$I42)),"Internal/partial","None"),IF(TRIM(LOWER($I42))="no","None",IF(ISNUMBER(SEARCH("partial",$I42)),"Internal/partial",IF(SUMPRODUCT(--ISNUMBER(SEARCH({"external","GEO","GSE","ICGC","CPTAC","multi-cohort","multi-level","multicenter","trial","TCGA","clinical cohort"},$I42&amp;"|")))&gt;0,"External",IF(SUMPRODUCT(--ISNUMBER(SEARCH({"internal","limited","only"},$I42&amp;"|")))&gt;0,"Internal/partial","Unclear")))))</f>
        <v>External</v>
      </c>
      <c r="AA42" s="100">
        <f>IF(SUMPRODUCT(--ISNUMBER(SEARCH({"risk score","model","nomogram","signature","clustering","classifier","classification","LASSO","RSF"},$G42&amp;"|")))&gt;0,1,0)</f>
        <v>1</v>
      </c>
      <c r="AB42" s="100" t="str">
        <f t="shared" si="12"/>
        <v>108 FOLFIRINOX-treated patients with successful WGS in pretreatment biopsies; 83 complete cases in multivariable integrated molecular model</v>
      </c>
      <c r="AC42" s="100" t="str">
        <f>IF(ISNUMBER(SEARCH("liquid biopsy",$D42)),"Liquid-biopsy markers",IF(SUMPRODUCT(--ISNUMBER(SEARCH({"multi-gene","multi-protein"},$D42&amp;"|")))&gt;0,"Multi-gene / multi-protein signatures",IF(SUMPRODUCT(--ISNUMBER(SEARCH({"single gene","single-gene","single protein","single biomarker"},$D42&amp;"|")))&gt;0,"Single-gene / single-protein markers",IF(LOWER(TRIM($D42))="protein","Single-gene / single-protein markers","Pathway, epigenetic, multi-modal &amp; histopathologic markers"))))</f>
        <v>Multi-gene / multi-protein signatures</v>
      </c>
    </row>
    <row r="43" spans="1:29" ht="82.8" x14ac:dyDescent="0.3">
      <c r="A43" s="99">
        <f>'Data extraction'!A41</f>
        <v>40</v>
      </c>
      <c r="B43" s="99" t="str">
        <f>'Data extraction'!B41</f>
        <v>Kim 2025</v>
      </c>
      <c r="C43" s="101" t="str">
        <f>'Data extraction'!C41</f>
        <v>PAUF (pancreatic adenocarcinoma upregulated factor; ZG16B-related protein product)</v>
      </c>
      <c r="D43" s="101" t="str">
        <f>'Data extraction'!D41</f>
        <v>Single gene</v>
      </c>
      <c r="E43" s="101" t="str">
        <f>'Data extraction'!E41</f>
        <v>Protein expression by immunohistochemistry with transcript/protein in silico validation</v>
      </c>
      <c r="F43" s="101" t="str">
        <f>'Data extraction'!F41</f>
        <v>93 PDAC patients in primary IHC prognostic cohort</v>
      </c>
      <c r="G43" s="101" t="str">
        <f>'Data extraction'!H41</f>
        <v>Single biomarker</v>
      </c>
      <c r="H43" s="101" t="str">
        <f>'Data extraction'!I41</f>
        <v>yes (Age, tumor location, stage (RPC vs BRPC), histology, resection margin, nodal status, adjuvant therapy, CA19-9)</v>
      </c>
      <c r="I43" s="101" t="str">
        <f>'Data extraction'!J41</f>
        <v>Partial validation only; Public validation through TCGA/GTEx (mRNA) and CPTAC (protei</v>
      </c>
      <c r="J43" s="102" t="str">
        <f t="shared" si="0"/>
        <v>High</v>
      </c>
      <c r="K43" s="102" t="str">
        <f t="shared" si="1"/>
        <v>Low</v>
      </c>
      <c r="L43" s="102" t="str">
        <f>IF(SUMPRODUCT(--ISNUMBER(SEARCH({"proteom","protein","IHC","qPCR","qRT-PCR","experimental","in vitro","RT-PCR","spatial"},$E43&amp;"|"&amp;$I43)))&gt;0,"Low","Moderate")</f>
        <v>Low</v>
      </c>
      <c r="M43" s="102" t="str">
        <f>IF(SUMPRODUCT(--ISNUMBER(SEARCH({"OS","CSS","PFS","DFS","DSS","survival","recurrence"},'Data extraction'!$K41&amp;"|")))&gt;0,"Low","Moderate")</f>
        <v>Low</v>
      </c>
      <c r="N43" s="102" t="str">
        <f>IF(SUMPRODUCT(--ISNUMBER(SEARCH({"clinical covariates","includes stage"},$H43&amp;"|")))&gt;0,"Low",IF(TRIM(LOWER($H43))="no","High","Moderate"))</f>
        <v>Moderate</v>
      </c>
      <c r="O43" s="102" t="str">
        <f t="shared" si="2"/>
        <v>Moderate</v>
      </c>
      <c r="P43" s="103" t="str">
        <f t="shared" si="3"/>
        <v>High</v>
      </c>
      <c r="Q43" s="102" t="str">
        <f t="shared" si="4"/>
        <v>No (prognostic factor only)</v>
      </c>
      <c r="R43" s="102" t="str">
        <f t="shared" si="13"/>
        <v>n/a</v>
      </c>
      <c r="S43" s="102" t="str">
        <f t="shared" si="14"/>
        <v>n/a</v>
      </c>
      <c r="T43" s="102" t="str">
        <f t="shared" si="15"/>
        <v>n/a</v>
      </c>
      <c r="U43" s="102" t="str">
        <f t="shared" si="16"/>
        <v>n/a</v>
      </c>
      <c r="V43" s="103" t="str">
        <f t="shared" si="17"/>
        <v>n/a</v>
      </c>
      <c r="W43" s="102" t="str">
        <f>IF(SUMPRODUCT(--ISNUMBER(SEARCH({"IHC","proteom","qPCR","RT-PCR","serum","circulating","Histopathology"},$E43&amp;"|")))&gt;0,"Low concern (assay clinically deployable)","High concern (research-grade multi-omics)")</f>
        <v>High concern (research-grade multi-omics)</v>
      </c>
      <c r="X43" s="102" t="str">
        <f t="shared" si="10"/>
        <v>Participation</v>
      </c>
      <c r="Y43" s="100">
        <f t="shared" si="11"/>
        <v>93</v>
      </c>
      <c r="Z43" s="100" t="str">
        <f>IF(SUMPRODUCT(--ISNUMBER(SEARCH({"no external","no ext"},$I43&amp;"|")))&gt;0,IF(ISNUMBER(SEARCH("partial",$I43)),"Internal/partial","None"),IF(TRIM(LOWER($I43))="no","None",IF(ISNUMBER(SEARCH("partial",$I43)),"Internal/partial",IF(SUMPRODUCT(--ISNUMBER(SEARCH({"external","GEO","GSE","ICGC","CPTAC","multi-cohort","multi-level","multicenter","trial","TCGA","clinical cohort"},$I43&amp;"|")))&gt;0,"External",IF(SUMPRODUCT(--ISNUMBER(SEARCH({"internal","limited","only"},$I43&amp;"|")))&gt;0,"Internal/partial","Unclear")))))</f>
        <v>Internal/partial</v>
      </c>
      <c r="AA43" s="100">
        <f>IF(SUMPRODUCT(--ISNUMBER(SEARCH({"risk score","model","nomogram","signature","clustering","classifier","classification","LASSO","RSF"},$G43&amp;"|")))&gt;0,1,0)</f>
        <v>0</v>
      </c>
      <c r="AB43" s="100" t="str">
        <f t="shared" si="12"/>
        <v>93 PDAC patients in primary IHC prognostic cohort</v>
      </c>
      <c r="AC43" s="100" t="str">
        <f>IF(ISNUMBER(SEARCH("liquid biopsy",$D43)),"Liquid-biopsy markers",IF(SUMPRODUCT(--ISNUMBER(SEARCH({"multi-gene","multi-protein"},$D43&amp;"|")))&gt;0,"Multi-gene / multi-protein signatures",IF(SUMPRODUCT(--ISNUMBER(SEARCH({"single gene","single-gene","single protein","single biomarker"},$D43&amp;"|")))&gt;0,"Single-gene / single-protein markers",IF(LOWER(TRIM($D43))="protein","Single-gene / single-protein markers","Pathway, epigenetic, multi-modal &amp; histopathologic markers"))))</f>
        <v>Single-gene / single-protein markers</v>
      </c>
    </row>
    <row r="44" spans="1:29" ht="55.2" x14ac:dyDescent="0.3">
      <c r="A44" s="99">
        <f>'Data extraction'!A42</f>
        <v>41</v>
      </c>
      <c r="B44" s="99" t="str">
        <f>'Data extraction'!B42</f>
        <v>Kang 2025</v>
      </c>
      <c r="C44" s="101" t="str">
        <f>'Data extraction'!C42</f>
        <v>Six BA-related prognostic genes: SERPINB5, CALU, TFRC, LY6D, SFRP1, GBP2</v>
      </c>
      <c r="D44" s="101" t="str">
        <f>'Data extraction'!D42</f>
        <v>Multi-gene signature</v>
      </c>
      <c r="E44" s="101" t="str">
        <f>'Data extraction'!E42</f>
        <v>Transcriptomics (bulk RNA-seq), single-cell RNA-seq, in silico multi-omics, RT-qPCR validation</v>
      </c>
      <c r="F44" s="101" t="str">
        <f>'Data extraction'!F42</f>
        <v>178 patients (TCGA-PAAD primary cohort)</v>
      </c>
      <c r="G44" s="101" t="str">
        <f>'Data extraction'!H42</f>
        <v>Signature / risk model</v>
      </c>
      <c r="H44" s="101" t="str">
        <f>'Data extraction'!I42</f>
        <v>yes (Age, gender, stage, T stage, N stage)</v>
      </c>
      <c r="I44" s="101" t="str">
        <f>'Data extraction'!J42</f>
        <v xml:space="preserve">Yes (internal + external dataset validation); GSE57495 external validation cohort; RT-qPCR small clinical </v>
      </c>
      <c r="J44" s="102" t="str">
        <f t="shared" si="0"/>
        <v>Moderate</v>
      </c>
      <c r="K44" s="102" t="str">
        <f t="shared" si="1"/>
        <v>Low</v>
      </c>
      <c r="L44" s="102" t="str">
        <f>IF(SUMPRODUCT(--ISNUMBER(SEARCH({"proteom","protein","IHC","qPCR","qRT-PCR","experimental","in vitro","RT-PCR","spatial"},$E44&amp;"|"&amp;$I44)))&gt;0,"Low","Moderate")</f>
        <v>Low</v>
      </c>
      <c r="M44" s="102" t="str">
        <f>IF(SUMPRODUCT(--ISNUMBER(SEARCH({"OS","CSS","PFS","DFS","DSS","survival","recurrence"},'Data extraction'!$K42&amp;"|")))&gt;0,"Low","Moderate")</f>
        <v>Low</v>
      </c>
      <c r="N44" s="102" t="str">
        <f>IF(SUMPRODUCT(--ISNUMBER(SEARCH({"clinical covariates","includes stage"},$H44&amp;"|")))&gt;0,"Low",IF(TRIM(LOWER($H44))="no","High","Moderate"))</f>
        <v>Moderate</v>
      </c>
      <c r="O44" s="102" t="str">
        <f t="shared" si="2"/>
        <v>Low</v>
      </c>
      <c r="P44" s="103" t="str">
        <f t="shared" si="3"/>
        <v>Moderate</v>
      </c>
      <c r="Q44" s="102" t="str">
        <f t="shared" si="4"/>
        <v>Yes</v>
      </c>
      <c r="R44" s="102" t="str">
        <f t="shared" si="13"/>
        <v>Unclear</v>
      </c>
      <c r="S44" s="102" t="str">
        <f t="shared" si="14"/>
        <v>Low</v>
      </c>
      <c r="T44" s="102" t="str">
        <f t="shared" si="15"/>
        <v>Low</v>
      </c>
      <c r="U44" s="102" t="str">
        <f t="shared" si="16"/>
        <v>Unclear</v>
      </c>
      <c r="V44" s="103" t="str">
        <f t="shared" si="17"/>
        <v>Unclear</v>
      </c>
      <c r="W44" s="102" t="str">
        <f>IF(SUMPRODUCT(--ISNUMBER(SEARCH({"IHC","proteom","qPCR","RT-PCR","serum","circulating","Histopathology"},$E44&amp;"|")))&gt;0,"Low concern (assay clinically deployable)","High concern (research-grade multi-omics)")</f>
        <v>Low concern (assay clinically deployable)</v>
      </c>
      <c r="X44" s="102" t="str">
        <f t="shared" si="10"/>
        <v/>
      </c>
      <c r="Y44" s="100">
        <f t="shared" si="11"/>
        <v>178</v>
      </c>
      <c r="Z44" s="100" t="str">
        <f>IF(SUMPRODUCT(--ISNUMBER(SEARCH({"no external","no ext"},$I44&amp;"|")))&gt;0,IF(ISNUMBER(SEARCH("partial",$I44)),"Internal/partial","None"),IF(TRIM(LOWER($I44))="no","None",IF(ISNUMBER(SEARCH("partial",$I44)),"Internal/partial",IF(SUMPRODUCT(--ISNUMBER(SEARCH({"external","GEO","GSE","ICGC","CPTAC","multi-cohort","multi-level","multicenter","trial","TCGA","clinical cohort"},$I44&amp;"|")))&gt;0,"External",IF(SUMPRODUCT(--ISNUMBER(SEARCH({"internal","limited","only"},$I44&amp;"|")))&gt;0,"Internal/partial","Unclear")))))</f>
        <v>External</v>
      </c>
      <c r="AA44" s="100">
        <f>IF(SUMPRODUCT(--ISNUMBER(SEARCH({"risk score","model","nomogram","signature","clustering","classifier","classification","LASSO","RSF"},$G44&amp;"|")))&gt;0,1,0)</f>
        <v>1</v>
      </c>
      <c r="AB44" s="100" t="str">
        <f t="shared" si="12"/>
        <v>178 patients (TCGA-PAAD primary cohort)</v>
      </c>
      <c r="AC44" s="100" t="str">
        <f>IF(ISNUMBER(SEARCH("liquid biopsy",$D44)),"Liquid-biopsy markers",IF(SUMPRODUCT(--ISNUMBER(SEARCH({"multi-gene","multi-protein"},$D44&amp;"|")))&gt;0,"Multi-gene / multi-protein signatures",IF(SUMPRODUCT(--ISNUMBER(SEARCH({"single gene","single-gene","single protein","single biomarker"},$D44&amp;"|")))&gt;0,"Single-gene / single-protein markers",IF(LOWER(TRIM($D44))="protein","Single-gene / single-protein markers","Pathway, epigenetic, multi-modal &amp; histopathologic markers"))))</f>
        <v>Multi-gene / multi-protein signatures</v>
      </c>
    </row>
    <row r="45" spans="1:29" ht="82.8" x14ac:dyDescent="0.3">
      <c r="A45" s="99">
        <f>'Data extraction'!A43</f>
        <v>42</v>
      </c>
      <c r="B45" s="99" t="str">
        <f>'Data extraction'!B43</f>
        <v>Jiang 2025</v>
      </c>
      <c r="C45" s="101" t="str">
        <f>'Data extraction'!C43</f>
        <v>TIPARP (PARP7) expression</v>
      </c>
      <c r="D45" s="101" t="str">
        <f>'Data extraction'!D43</f>
        <v>Single gene</v>
      </c>
      <c r="E45" s="101" t="str">
        <f>'Data extraction'!E43</f>
        <v>Transcriptomics, single-cell RNA-seq, Mendelian randomization, functional assays (in vitro/in vivo)</v>
      </c>
      <c r="F45" s="101" t="str">
        <f>'Data extraction'!F43</f>
        <v>178 patients (TCGA cohort)</v>
      </c>
      <c r="G45" s="101" t="str">
        <f>'Data extraction'!H43</f>
        <v>Single biomarker</v>
      </c>
      <c r="H45" s="101" t="str">
        <f>'Data extraction'!I43</f>
        <v>yes (Age, sex, tumor grade, stage, pN stage)</v>
      </c>
      <c r="I45" s="101" t="str">
        <f>'Data extraction'!J43</f>
        <v>Yes (multi-level validation: TCGA + scRNA + MR + functional assays); No independent external cohort (but MR + experimental valida</v>
      </c>
      <c r="J45" s="102" t="str">
        <f t="shared" si="0"/>
        <v>Moderate</v>
      </c>
      <c r="K45" s="102" t="str">
        <f t="shared" si="1"/>
        <v>Low</v>
      </c>
      <c r="L45" s="102" t="str">
        <f>IF(SUMPRODUCT(--ISNUMBER(SEARCH({"proteom","protein","IHC","qPCR","qRT-PCR","experimental","in vitro","RT-PCR","spatial"},$E45&amp;"|"&amp;$I45)))&gt;0,"Low","Moderate")</f>
        <v>Low</v>
      </c>
      <c r="M45" s="102" t="str">
        <f>IF(SUMPRODUCT(--ISNUMBER(SEARCH({"OS","CSS","PFS","DFS","DSS","survival","recurrence"},'Data extraction'!$K43&amp;"|")))&gt;0,"Low","Moderate")</f>
        <v>Moderate</v>
      </c>
      <c r="N45" s="102" t="str">
        <f>IF(SUMPRODUCT(--ISNUMBER(SEARCH({"clinical covariates","includes stage"},$H45&amp;"|")))&gt;0,"Low",IF(TRIM(LOWER($H45))="no","High","Moderate"))</f>
        <v>Moderate</v>
      </c>
      <c r="O45" s="102" t="str">
        <f t="shared" si="2"/>
        <v>Low</v>
      </c>
      <c r="P45" s="103" t="str">
        <f t="shared" si="3"/>
        <v>Moderate</v>
      </c>
      <c r="Q45" s="102" t="str">
        <f t="shared" si="4"/>
        <v>No (prognostic factor only)</v>
      </c>
      <c r="R45" s="102" t="str">
        <f t="shared" si="13"/>
        <v>n/a</v>
      </c>
      <c r="S45" s="102" t="str">
        <f t="shared" si="14"/>
        <v>n/a</v>
      </c>
      <c r="T45" s="102" t="str">
        <f t="shared" si="15"/>
        <v>n/a</v>
      </c>
      <c r="U45" s="102" t="str">
        <f t="shared" si="16"/>
        <v>n/a</v>
      </c>
      <c r="V45" s="103" t="str">
        <f t="shared" si="17"/>
        <v>n/a</v>
      </c>
      <c r="W45" s="102" t="str">
        <f>IF(SUMPRODUCT(--ISNUMBER(SEARCH({"IHC","proteom","qPCR","RT-PCR","serum","circulating","Histopathology"},$E45&amp;"|")))&gt;0,"Low concern (assay clinically deployable)","High concern (research-grade multi-omics)")</f>
        <v>High concern (research-grade multi-omics)</v>
      </c>
      <c r="X45" s="102" t="str">
        <f t="shared" si="10"/>
        <v/>
      </c>
      <c r="Y45" s="100">
        <f t="shared" si="11"/>
        <v>178</v>
      </c>
      <c r="Z45" s="100" t="str">
        <f>IF(SUMPRODUCT(--ISNUMBER(SEARCH({"no external","no ext"},$I45&amp;"|")))&gt;0,IF(ISNUMBER(SEARCH("partial",$I45)),"Internal/partial","None"),IF(TRIM(LOWER($I45))="no","None",IF(ISNUMBER(SEARCH("partial",$I45)),"Internal/partial",IF(SUMPRODUCT(--ISNUMBER(SEARCH({"external","GEO","GSE","ICGC","CPTAC","multi-cohort","multi-level","multicenter","trial","TCGA","clinical cohort"},$I45&amp;"|")))&gt;0,"External",IF(SUMPRODUCT(--ISNUMBER(SEARCH({"internal","limited","only"},$I45&amp;"|")))&gt;0,"Internal/partial","Unclear")))))</f>
        <v>External</v>
      </c>
      <c r="AA45" s="100">
        <f>IF(SUMPRODUCT(--ISNUMBER(SEARCH({"risk score","model","nomogram","signature","clustering","classifier","classification","LASSO","RSF"},$G45&amp;"|")))&gt;0,1,0)</f>
        <v>0</v>
      </c>
      <c r="AB45" s="100" t="str">
        <f t="shared" si="12"/>
        <v>178 patients (TCGA cohort)</v>
      </c>
      <c r="AC45" s="100" t="str">
        <f>IF(ISNUMBER(SEARCH("liquid biopsy",$D45)),"Liquid-biopsy markers",IF(SUMPRODUCT(--ISNUMBER(SEARCH({"multi-gene","multi-protein"},$D45&amp;"|")))&gt;0,"Multi-gene / multi-protein signatures",IF(SUMPRODUCT(--ISNUMBER(SEARCH({"single gene","single-gene","single protein","single biomarker"},$D45&amp;"|")))&gt;0,"Single-gene / single-protein markers",IF(LOWER(TRIM($D45))="protein","Single-gene / single-protein markers","Pathway, epigenetic, multi-modal &amp; histopathologic markers"))))</f>
        <v>Single-gene / single-protein markers</v>
      </c>
    </row>
    <row r="46" spans="1:29" ht="96.6" x14ac:dyDescent="0.3">
      <c r="A46" s="99">
        <f>'Data extraction'!A44</f>
        <v>43</v>
      </c>
      <c r="B46" s="99" t="str">
        <f>'Data extraction'!B44</f>
        <v>Han 2025</v>
      </c>
      <c r="C46" s="101" t="str">
        <f>'Data extraction'!C44</f>
        <v>Microenvironmental/stromal and immune markers including MFAP4, EGR3, KRT8, monocyte infiltration, CD68+ macrophages, CD3/CD4/CD8 T-cell infiltration</v>
      </c>
      <c r="D46" s="101" t="str">
        <f>'Data extraction'!D44</f>
        <v>Multi-gene signature</v>
      </c>
      <c r="E46" s="101" t="str">
        <f>'Data extraction'!E44</f>
        <v>Digital spatial transcriptomics, immunohistochemistry, immune deconvolution, clinicopathologic survival analysis</v>
      </c>
      <c r="F46" s="101" t="str">
        <f>'Data extraction'!F44</f>
        <v>48 total analyzed; NAT response subgroup: CAP score 2 n=10, CAP score 3 n=14</v>
      </c>
      <c r="G46" s="101" t="str">
        <f>'Data extraction'!H44</f>
        <v>Signature / risk model</v>
      </c>
      <c r="H46" s="101" t="str">
        <f>'Data extraction'!I44</f>
        <v>yes (Age, sex, pT/pN, differentiation, resection margin, invasion variables, CA19-9, treatment group, multiple DSP-derived im)</v>
      </c>
      <c r="I46" s="101" t="str">
        <f>'Data extraction'!J44</f>
        <v>No external validation cohort; internal comparison across UFS/NAT and CAP subgroups only; No formal external validation; internal orthogonal validatio</v>
      </c>
      <c r="J46" s="102" t="str">
        <f t="shared" si="0"/>
        <v>High</v>
      </c>
      <c r="K46" s="102" t="str">
        <f t="shared" si="1"/>
        <v>Low</v>
      </c>
      <c r="L46" s="102" t="str">
        <f>IF(SUMPRODUCT(--ISNUMBER(SEARCH({"proteom","protein","IHC","qPCR","qRT-PCR","experimental","in vitro","RT-PCR","spatial"},$E46&amp;"|"&amp;$I46)))&gt;0,"Low","Moderate")</f>
        <v>Low</v>
      </c>
      <c r="M46" s="102" t="str">
        <f>IF(SUMPRODUCT(--ISNUMBER(SEARCH({"OS","CSS","PFS","DFS","DSS","survival","recurrence"},'Data extraction'!$K44&amp;"|")))&gt;0,"Low","Moderate")</f>
        <v>Low</v>
      </c>
      <c r="N46" s="102" t="str">
        <f>IF(SUMPRODUCT(--ISNUMBER(SEARCH({"clinical covariates","includes stage"},$H46&amp;"|")))&gt;0,"Low",IF(TRIM(LOWER($H46))="no","High","Moderate"))</f>
        <v>Moderate</v>
      </c>
      <c r="O46" s="102" t="str">
        <f t="shared" si="2"/>
        <v>High</v>
      </c>
      <c r="P46" s="103" t="str">
        <f t="shared" si="3"/>
        <v>High</v>
      </c>
      <c r="Q46" s="102" t="str">
        <f t="shared" si="4"/>
        <v>Yes</v>
      </c>
      <c r="R46" s="102" t="str">
        <f t="shared" si="13"/>
        <v>High</v>
      </c>
      <c r="S46" s="102" t="str">
        <f t="shared" si="14"/>
        <v>Low</v>
      </c>
      <c r="T46" s="102" t="str">
        <f t="shared" si="15"/>
        <v>Low</v>
      </c>
      <c r="U46" s="102" t="str">
        <f t="shared" si="16"/>
        <v>High</v>
      </c>
      <c r="V46" s="103" t="str">
        <f t="shared" si="17"/>
        <v>High</v>
      </c>
      <c r="W46" s="102" t="str">
        <f>IF(SUMPRODUCT(--ISNUMBER(SEARCH({"IHC","proteom","qPCR","RT-PCR","serum","circulating","Histopathology"},$E46&amp;"|")))&gt;0,"Low concern (assay clinically deployable)","High concern (research-grade multi-omics)")</f>
        <v>High concern (research-grade multi-omics)</v>
      </c>
      <c r="X46" s="102" t="str">
        <f t="shared" si="10"/>
        <v>Participation, Analysis/reporting, PROBAST analysis</v>
      </c>
      <c r="Y46" s="100">
        <f t="shared" si="11"/>
        <v>48</v>
      </c>
      <c r="Z46" s="100" t="str">
        <f>IF(SUMPRODUCT(--ISNUMBER(SEARCH({"no external","no ext"},$I46&amp;"|")))&gt;0,IF(ISNUMBER(SEARCH("partial",$I46)),"Internal/partial","None"),IF(TRIM(LOWER($I46))="no","None",IF(ISNUMBER(SEARCH("partial",$I46)),"Internal/partial",IF(SUMPRODUCT(--ISNUMBER(SEARCH({"external","GEO","GSE","ICGC","CPTAC","multi-cohort","multi-level","multicenter","trial","TCGA","clinical cohort"},$I46&amp;"|")))&gt;0,"External",IF(SUMPRODUCT(--ISNUMBER(SEARCH({"internal","limited","only"},$I46&amp;"|")))&gt;0,"Internal/partial","Unclear")))))</f>
        <v>None</v>
      </c>
      <c r="AA46" s="100">
        <f>IF(SUMPRODUCT(--ISNUMBER(SEARCH({"risk score","model","nomogram","signature","clustering","classifier","classification","LASSO","RSF"},$G46&amp;"|")))&gt;0,1,0)</f>
        <v>1</v>
      </c>
      <c r="AB46" s="100" t="str">
        <f t="shared" si="12"/>
        <v>48 total analyzed; NAT response subgroup: CAP score 2 n=10, CAP score 3 n=14</v>
      </c>
      <c r="AC46" s="100" t="str">
        <f>IF(ISNUMBER(SEARCH("liquid biopsy",$D46)),"Liquid-biopsy markers",IF(SUMPRODUCT(--ISNUMBER(SEARCH({"multi-gene","multi-protein"},$D46&amp;"|")))&gt;0,"Multi-gene / multi-protein signatures",IF(SUMPRODUCT(--ISNUMBER(SEARCH({"single gene","single-gene","single protein","single biomarker"},$D46&amp;"|")))&gt;0,"Single-gene / single-protein markers",IF(LOWER(TRIM($D46))="protein","Single-gene / single-protein markers","Pathway, epigenetic, multi-modal &amp; histopathologic markers"))))</f>
        <v>Multi-gene / multi-protein signatures</v>
      </c>
    </row>
    <row r="47" spans="1:29" ht="55.2" x14ac:dyDescent="0.3">
      <c r="A47" s="99">
        <f>'Data extraction'!A45</f>
        <v>44</v>
      </c>
      <c r="B47" s="99" t="str">
        <f>'Data extraction'!B45</f>
        <v>Ge 2025</v>
      </c>
      <c r="C47" s="101" t="str">
        <f>'Data extraction'!C45</f>
        <v>Hypoxia score; 13-gene signature (LYZ, PLAU, INSIG2, KRTCAP2 etc.)</v>
      </c>
      <c r="D47" s="101" t="str">
        <f>'Data extraction'!D45</f>
        <v>Multi-gene signature</v>
      </c>
      <c r="E47" s="101" t="str">
        <f>'Data extraction'!E45</f>
        <v>scRNA-seq + bulk RNA-seq (hypoxia hallmark genes from MSigDB)</v>
      </c>
      <c r="F47" s="101" t="str">
        <f>'Data extraction'!F45</f>
        <v>Training: TCGA-PAAD; Validation: PACA-CA &amp; PACA-AU</v>
      </c>
      <c r="G47" s="101" t="str">
        <f>'Data extraction'!H45</f>
        <v>Signature / risk model</v>
      </c>
      <c r="H47" s="101" t="str">
        <f>'Data extraction'!I45</f>
        <v>yes (Adjusted for clinicopathologic variables (age, TNM, etc.))</v>
      </c>
      <c r="I47" s="101" t="str">
        <f>'Data extraction'!J45</f>
        <v>YES → external validation (ICGC cohorts); PACA-CA &amp; PACA-AU</v>
      </c>
      <c r="J47" s="102" t="str">
        <f t="shared" si="0"/>
        <v>High</v>
      </c>
      <c r="K47" s="102" t="str">
        <f t="shared" si="1"/>
        <v>High</v>
      </c>
      <c r="L47" s="102" t="str">
        <f>IF(SUMPRODUCT(--ISNUMBER(SEARCH({"proteom","protein","IHC","qPCR","qRT-PCR","experimental","in vitro","RT-PCR","spatial"},$E47&amp;"|"&amp;$I47)))&gt;0,"Low","Moderate")</f>
        <v>Moderate</v>
      </c>
      <c r="M47" s="102" t="str">
        <f>IF(SUMPRODUCT(--ISNUMBER(SEARCH({"OS","CSS","PFS","DFS","DSS","survival","recurrence"},'Data extraction'!$K45&amp;"|")))&gt;0,"Low","Moderate")</f>
        <v>Low</v>
      </c>
      <c r="N47" s="102" t="str">
        <f>IF(SUMPRODUCT(--ISNUMBER(SEARCH({"clinical covariates","includes stage"},$H47&amp;"|")))&gt;0,"Low",IF(TRIM(LOWER($H47))="no","High","Moderate"))</f>
        <v>Moderate</v>
      </c>
      <c r="O47" s="102" t="str">
        <f t="shared" si="2"/>
        <v>Low</v>
      </c>
      <c r="P47" s="103" t="str">
        <f t="shared" si="3"/>
        <v>High</v>
      </c>
      <c r="Q47" s="102" t="str">
        <f t="shared" si="4"/>
        <v>Yes</v>
      </c>
      <c r="R47" s="102" t="str">
        <f t="shared" si="13"/>
        <v>High</v>
      </c>
      <c r="S47" s="102" t="str">
        <f t="shared" si="14"/>
        <v>Unclear</v>
      </c>
      <c r="T47" s="102" t="str">
        <f t="shared" si="15"/>
        <v>Low</v>
      </c>
      <c r="U47" s="102" t="str">
        <f t="shared" si="16"/>
        <v>High</v>
      </c>
      <c r="V47" s="103" t="str">
        <f t="shared" si="17"/>
        <v>High</v>
      </c>
      <c r="W47" s="102" t="str">
        <f>IF(SUMPRODUCT(--ISNUMBER(SEARCH({"IHC","proteom","qPCR","RT-PCR","serum","circulating","Histopathology"},$E47&amp;"|")))&gt;0,"Low concern (assay clinically deployable)","High concern (research-grade multi-omics)")</f>
        <v>High concern (research-grade multi-omics)</v>
      </c>
      <c r="X47" s="102" t="str">
        <f t="shared" si="10"/>
        <v>Participation, Attrition, PROBAST analysis</v>
      </c>
      <c r="Y47" s="100" t="str">
        <f t="shared" si="11"/>
        <v/>
      </c>
      <c r="Z47" s="100" t="str">
        <f>IF(SUMPRODUCT(--ISNUMBER(SEARCH({"no external","no ext"},$I47&amp;"|")))&gt;0,IF(ISNUMBER(SEARCH("partial",$I47)),"Internal/partial","None"),IF(TRIM(LOWER($I47))="no","None",IF(ISNUMBER(SEARCH("partial",$I47)),"Internal/partial",IF(SUMPRODUCT(--ISNUMBER(SEARCH({"external","GEO","GSE","ICGC","CPTAC","multi-cohort","multi-level","multicenter","trial","TCGA","clinical cohort"},$I47&amp;"|")))&gt;0,"External",IF(SUMPRODUCT(--ISNUMBER(SEARCH({"internal","limited","only"},$I47&amp;"|")))&gt;0,"Internal/partial","Unclear")))))</f>
        <v>External</v>
      </c>
      <c r="AA47" s="100">
        <f>IF(SUMPRODUCT(--ISNUMBER(SEARCH({"risk score","model","nomogram","signature","clustering","classifier","classification","LASSO","RSF"},$G47&amp;"|")))&gt;0,1,0)</f>
        <v>1</v>
      </c>
      <c r="AB47" s="100" t="str">
        <f t="shared" si="12"/>
        <v>Training: TCGA-PAAD; Validation: PACA-CA &amp; PACA-AU</v>
      </c>
      <c r="AC47" s="100" t="str">
        <f>IF(ISNUMBER(SEARCH("liquid biopsy",$D47)),"Liquid-biopsy markers",IF(SUMPRODUCT(--ISNUMBER(SEARCH({"multi-gene","multi-protein"},$D47&amp;"|")))&gt;0,"Multi-gene / multi-protein signatures",IF(SUMPRODUCT(--ISNUMBER(SEARCH({"single gene","single-gene","single protein","single biomarker"},$D47&amp;"|")))&gt;0,"Single-gene / single-protein markers",IF(LOWER(TRIM($D47))="protein","Single-gene / single-protein markers","Pathway, epigenetic, multi-modal &amp; histopathologic markers"))))</f>
        <v>Multi-gene / multi-protein signatures</v>
      </c>
    </row>
    <row r="48" spans="1:29" ht="41.4" x14ac:dyDescent="0.3">
      <c r="A48" s="99">
        <f>'Data extraction'!A46</f>
        <v>45</v>
      </c>
      <c r="B48" s="99" t="str">
        <f>'Data extraction'!B46</f>
        <v>Fang 2025</v>
      </c>
      <c r="C48" s="101" t="str">
        <f>'Data extraction'!C46</f>
        <v>SHCBP1, CEP55, GMNN, CDCA5, FAM111B (CSCLPI genes)</v>
      </c>
      <c r="D48" s="101" t="str">
        <f>'Data extraction'!D46</f>
        <v>Multi-gene signature</v>
      </c>
      <c r="E48" s="101" t="str">
        <f>'Data extraction'!E46</f>
        <v>scRNA-seq + bulk RNA-seq + machine learning</v>
      </c>
      <c r="F48" s="101" t="str">
        <f>'Data extraction'!F46</f>
        <v>Discovery: TCGA; Validation: GEO + CPTAC</v>
      </c>
      <c r="G48" s="101" t="str">
        <f>'Data extraction'!H46</f>
        <v>Signature / risk model</v>
      </c>
      <c r="H48" s="101" t="str">
        <f>'Data extraction'!I46</f>
        <v>yes (Adjusted (clinical covariates in Cox))</v>
      </c>
      <c r="I48" s="101" t="str">
        <f>'Data extraction'!J46</f>
        <v>YES (GEO + CPTAC); External cohorts validated</v>
      </c>
      <c r="J48" s="102" t="str">
        <f t="shared" si="0"/>
        <v>High</v>
      </c>
      <c r="K48" s="102" t="str">
        <f t="shared" si="1"/>
        <v>High</v>
      </c>
      <c r="L48" s="102" t="str">
        <f>IF(SUMPRODUCT(--ISNUMBER(SEARCH({"proteom","protein","IHC","qPCR","qRT-PCR","experimental","in vitro","RT-PCR","spatial"},$E48&amp;"|"&amp;$I48)))&gt;0,"Low","Moderate")</f>
        <v>Moderate</v>
      </c>
      <c r="M48" s="102" t="str">
        <f>IF(SUMPRODUCT(--ISNUMBER(SEARCH({"OS","CSS","PFS","DFS","DSS","survival","recurrence"},'Data extraction'!$K46&amp;"|")))&gt;0,"Low","Moderate")</f>
        <v>Low</v>
      </c>
      <c r="N48" s="102" t="str">
        <f>IF(SUMPRODUCT(--ISNUMBER(SEARCH({"clinical covariates","includes stage"},$H48&amp;"|")))&gt;0,"Low",IF(TRIM(LOWER($H48))="no","High","Moderate"))</f>
        <v>Low</v>
      </c>
      <c r="O48" s="102" t="str">
        <f t="shared" si="2"/>
        <v>Low</v>
      </c>
      <c r="P48" s="103" t="str">
        <f t="shared" si="3"/>
        <v>High</v>
      </c>
      <c r="Q48" s="102" t="str">
        <f t="shared" si="4"/>
        <v>Yes</v>
      </c>
      <c r="R48" s="102" t="str">
        <f t="shared" si="13"/>
        <v>High</v>
      </c>
      <c r="S48" s="102" t="str">
        <f t="shared" si="14"/>
        <v>Unclear</v>
      </c>
      <c r="T48" s="102" t="str">
        <f t="shared" si="15"/>
        <v>Low</v>
      </c>
      <c r="U48" s="102" t="str">
        <f t="shared" si="16"/>
        <v>High</v>
      </c>
      <c r="V48" s="103" t="str">
        <f t="shared" si="17"/>
        <v>High</v>
      </c>
      <c r="W48" s="102" t="str">
        <f>IF(SUMPRODUCT(--ISNUMBER(SEARCH({"IHC","proteom","qPCR","RT-PCR","serum","circulating","Histopathology"},$E48&amp;"|")))&gt;0,"Low concern (assay clinically deployable)","High concern (research-grade multi-omics)")</f>
        <v>High concern (research-grade multi-omics)</v>
      </c>
      <c r="X48" s="102" t="str">
        <f t="shared" si="10"/>
        <v>Participation, Attrition, PROBAST analysis</v>
      </c>
      <c r="Y48" s="100" t="str">
        <f t="shared" si="11"/>
        <v/>
      </c>
      <c r="Z48" s="100" t="str">
        <f>IF(SUMPRODUCT(--ISNUMBER(SEARCH({"no external","no ext"},$I48&amp;"|")))&gt;0,IF(ISNUMBER(SEARCH("partial",$I48)),"Internal/partial","None"),IF(TRIM(LOWER($I48))="no","None",IF(ISNUMBER(SEARCH("partial",$I48)),"Internal/partial",IF(SUMPRODUCT(--ISNUMBER(SEARCH({"external","GEO","GSE","ICGC","CPTAC","multi-cohort","multi-level","multicenter","trial","TCGA","clinical cohort"},$I48&amp;"|")))&gt;0,"External",IF(SUMPRODUCT(--ISNUMBER(SEARCH({"internal","limited","only"},$I48&amp;"|")))&gt;0,"Internal/partial","Unclear")))))</f>
        <v>External</v>
      </c>
      <c r="AA48" s="100">
        <f>IF(SUMPRODUCT(--ISNUMBER(SEARCH({"risk score","model","nomogram","signature","clustering","classifier","classification","LASSO","RSF"},$G48&amp;"|")))&gt;0,1,0)</f>
        <v>1</v>
      </c>
      <c r="AB48" s="100" t="str">
        <f t="shared" si="12"/>
        <v>Discovery: TCGA; Validation: GEO + CPTAC</v>
      </c>
      <c r="AC48" s="100" t="str">
        <f>IF(ISNUMBER(SEARCH("liquid biopsy",$D48)),"Liquid-biopsy markers",IF(SUMPRODUCT(--ISNUMBER(SEARCH({"multi-gene","multi-protein"},$D48&amp;"|")))&gt;0,"Multi-gene / multi-protein signatures",IF(SUMPRODUCT(--ISNUMBER(SEARCH({"single gene","single-gene","single protein","single biomarker"},$D48&amp;"|")))&gt;0,"Single-gene / single-protein markers",IF(LOWER(TRIM($D48))="protein","Single-gene / single-protein markers","Pathway, epigenetic, multi-modal &amp; histopathologic markers"))))</f>
        <v>Multi-gene / multi-protein signatures</v>
      </c>
    </row>
    <row r="49" spans="1:29" ht="41.4" x14ac:dyDescent="0.3">
      <c r="A49" s="99">
        <f>'Data extraction'!A47</f>
        <v>46</v>
      </c>
      <c r="B49" s="99" t="str">
        <f>'Data extraction'!B47</f>
        <v>Fang 2025</v>
      </c>
      <c r="C49" s="101" t="str">
        <f>'Data extraction'!C47</f>
        <v>23 ISGS-based features in RS model</v>
      </c>
      <c r="D49" s="101" t="str">
        <f>'Data extraction'!D47</f>
        <v>Multi-gene signature</v>
      </c>
      <c r="E49" s="101" t="str">
        <f>'Data extraction'!E47</f>
        <v>Bulk RNA-seq / immunogenomic signature analysis</v>
      </c>
      <c r="F49" s="101" t="str">
        <f>'Data extraction'!F47</f>
        <v>Training: TCGA/GTEx; Validation: GEO</v>
      </c>
      <c r="G49" s="101" t="str">
        <f>'Data extraction'!H47</f>
        <v>Signature / risk model</v>
      </c>
      <c r="H49" s="101" t="str">
        <f>'Data extraction'!I47</f>
        <v>yes (Stage_N and RS in nomogram)</v>
      </c>
      <c r="I49" s="101" t="str">
        <f>'Data extraction'!J47</f>
        <v>YES; GEO merged validation cohort</v>
      </c>
      <c r="J49" s="102" t="str">
        <f t="shared" si="0"/>
        <v>High</v>
      </c>
      <c r="K49" s="102" t="str">
        <f t="shared" si="1"/>
        <v>High</v>
      </c>
      <c r="L49" s="102" t="str">
        <f>IF(SUMPRODUCT(--ISNUMBER(SEARCH({"proteom","protein","IHC","qPCR","qRT-PCR","experimental","in vitro","RT-PCR","spatial"},$E49&amp;"|"&amp;$I49)))&gt;0,"Low","Moderate")</f>
        <v>Moderate</v>
      </c>
      <c r="M49" s="102" t="str">
        <f>IF(SUMPRODUCT(--ISNUMBER(SEARCH({"OS","CSS","PFS","DFS","DSS","survival","recurrence"},'Data extraction'!$K47&amp;"|")))&gt;0,"Low","Moderate")</f>
        <v>Low</v>
      </c>
      <c r="N49" s="102" t="str">
        <f>IF(SUMPRODUCT(--ISNUMBER(SEARCH({"clinical covariates","includes stage"},$H49&amp;"|")))&gt;0,"Low",IF(TRIM(LOWER($H49))="no","High","Moderate"))</f>
        <v>Moderate</v>
      </c>
      <c r="O49" s="102" t="str">
        <f t="shared" si="2"/>
        <v>Low</v>
      </c>
      <c r="P49" s="103" t="str">
        <f t="shared" si="3"/>
        <v>High</v>
      </c>
      <c r="Q49" s="102" t="str">
        <f t="shared" si="4"/>
        <v>Yes</v>
      </c>
      <c r="R49" s="102" t="str">
        <f t="shared" si="13"/>
        <v>High</v>
      </c>
      <c r="S49" s="102" t="str">
        <f t="shared" si="14"/>
        <v>Unclear</v>
      </c>
      <c r="T49" s="102" t="str">
        <f t="shared" si="15"/>
        <v>Low</v>
      </c>
      <c r="U49" s="102" t="str">
        <f t="shared" si="16"/>
        <v>High</v>
      </c>
      <c r="V49" s="103" t="str">
        <f t="shared" si="17"/>
        <v>High</v>
      </c>
      <c r="W49" s="102" t="str">
        <f>IF(SUMPRODUCT(--ISNUMBER(SEARCH({"IHC","proteom","qPCR","RT-PCR","serum","circulating","Histopathology"},$E49&amp;"|")))&gt;0,"Low concern (assay clinically deployable)","High concern (research-grade multi-omics)")</f>
        <v>High concern (research-grade multi-omics)</v>
      </c>
      <c r="X49" s="102" t="str">
        <f t="shared" si="10"/>
        <v>Participation, Attrition, PROBAST analysis</v>
      </c>
      <c r="Y49" s="100" t="str">
        <f t="shared" si="11"/>
        <v/>
      </c>
      <c r="Z49" s="100" t="str">
        <f>IF(SUMPRODUCT(--ISNUMBER(SEARCH({"no external","no ext"},$I49&amp;"|")))&gt;0,IF(ISNUMBER(SEARCH("partial",$I49)),"Internal/partial","None"),IF(TRIM(LOWER($I49))="no","None",IF(ISNUMBER(SEARCH("partial",$I49)),"Internal/partial",IF(SUMPRODUCT(--ISNUMBER(SEARCH({"external","GEO","GSE","ICGC","CPTAC","multi-cohort","multi-level","multicenter","trial","TCGA","clinical cohort"},$I49&amp;"|")))&gt;0,"External",IF(SUMPRODUCT(--ISNUMBER(SEARCH({"internal","limited","only"},$I49&amp;"|")))&gt;0,"Internal/partial","Unclear")))))</f>
        <v>External</v>
      </c>
      <c r="AA49" s="100">
        <f>IF(SUMPRODUCT(--ISNUMBER(SEARCH({"risk score","model","nomogram","signature","clustering","classifier","classification","LASSO","RSF"},$G49&amp;"|")))&gt;0,1,0)</f>
        <v>1</v>
      </c>
      <c r="AB49" s="100" t="str">
        <f t="shared" si="12"/>
        <v>Training: TCGA/GTEx; Validation: GEO</v>
      </c>
      <c r="AC49" s="100" t="str">
        <f>IF(ISNUMBER(SEARCH("liquid biopsy",$D49)),"Liquid-biopsy markers",IF(SUMPRODUCT(--ISNUMBER(SEARCH({"multi-gene","multi-protein"},$D49&amp;"|")))&gt;0,"Multi-gene / multi-protein signatures",IF(SUMPRODUCT(--ISNUMBER(SEARCH({"single gene","single-gene","single protein","single biomarker"},$D49&amp;"|")))&gt;0,"Single-gene / single-protein markers",IF(LOWER(TRIM($D49))="protein","Single-gene / single-protein markers","Pathway, epigenetic, multi-modal &amp; histopathologic markers"))))</f>
        <v>Multi-gene / multi-protein signatures</v>
      </c>
    </row>
    <row r="50" spans="1:29" ht="55.2" x14ac:dyDescent="0.3">
      <c r="A50" s="99">
        <f>'Data extraction'!A48</f>
        <v>47</v>
      </c>
      <c r="B50" s="99" t="str">
        <f>'Data extraction'!B48</f>
        <v>Duo 2025</v>
      </c>
      <c r="C50" s="101" t="str">
        <f>'Data extraction'!C48</f>
        <v>Cuproptosis-related lncRNA prognostic model; key lncRNAs LINC00900 and AC078820.1</v>
      </c>
      <c r="D50" s="101" t="str">
        <f>'Data extraction'!D48</f>
        <v>Multi-gene signature</v>
      </c>
      <c r="E50" s="101" t="str">
        <f>'Data extraction'!E48</f>
        <v>Transcriptomics focused on cuproptosis-related lncRNAs</v>
      </c>
      <c r="F50" s="101" t="str">
        <f>'Data extraction'!F48</f>
        <v>Not clearly reported</v>
      </c>
      <c r="G50" s="101" t="str">
        <f>'Data extraction'!H48</f>
        <v>Signature / risk model</v>
      </c>
      <c r="H50" s="101" t="str">
        <f>'Data extraction'!I48</f>
        <v>yes (Not clearly detailed in excerpt)</v>
      </c>
      <c r="I50" s="101" t="str">
        <f>'Data extraction'!J48</f>
        <v>Partial validation; TCGA model plus human pancreatic cancer tissue validation by</v>
      </c>
      <c r="J50" s="102" t="str">
        <f t="shared" si="0"/>
        <v>High</v>
      </c>
      <c r="K50" s="102" t="str">
        <f t="shared" si="1"/>
        <v>High</v>
      </c>
      <c r="L50" s="102" t="str">
        <f>IF(SUMPRODUCT(--ISNUMBER(SEARCH({"proteom","protein","IHC","qPCR","qRT-PCR","experimental","in vitro","RT-PCR","spatial"},$E50&amp;"|"&amp;$I50)))&gt;0,"Low","Moderate")</f>
        <v>Moderate</v>
      </c>
      <c r="M50" s="102" t="str">
        <f>IF(SUMPRODUCT(--ISNUMBER(SEARCH({"OS","CSS","PFS","DFS","DSS","survival","recurrence"},'Data extraction'!$K48&amp;"|")))&gt;0,"Low","Moderate")</f>
        <v>Low</v>
      </c>
      <c r="N50" s="102" t="str">
        <f>IF(SUMPRODUCT(--ISNUMBER(SEARCH({"clinical covariates","includes stage"},$H50&amp;"|")))&gt;0,"Low",IF(TRIM(LOWER($H50))="no","High","Moderate"))</f>
        <v>Moderate</v>
      </c>
      <c r="O50" s="102" t="str">
        <f t="shared" si="2"/>
        <v>Moderate</v>
      </c>
      <c r="P50" s="103" t="str">
        <f t="shared" si="3"/>
        <v>High</v>
      </c>
      <c r="Q50" s="102" t="str">
        <f t="shared" si="4"/>
        <v>Yes</v>
      </c>
      <c r="R50" s="102" t="str">
        <f t="shared" si="13"/>
        <v>High</v>
      </c>
      <c r="S50" s="102" t="str">
        <f t="shared" si="14"/>
        <v>Unclear</v>
      </c>
      <c r="T50" s="102" t="str">
        <f t="shared" si="15"/>
        <v>Low</v>
      </c>
      <c r="U50" s="102" t="str">
        <f t="shared" si="16"/>
        <v>High</v>
      </c>
      <c r="V50" s="103" t="str">
        <f t="shared" si="17"/>
        <v>High</v>
      </c>
      <c r="W50" s="102" t="str">
        <f>IF(SUMPRODUCT(--ISNUMBER(SEARCH({"IHC","proteom","qPCR","RT-PCR","serum","circulating","Histopathology"},$E50&amp;"|")))&gt;0,"Low concern (assay clinically deployable)","High concern (research-grade multi-omics)")</f>
        <v>High concern (research-grade multi-omics)</v>
      </c>
      <c r="X50" s="102" t="str">
        <f t="shared" si="10"/>
        <v>Participation, Attrition, PROBAST analysis</v>
      </c>
      <c r="Y50" s="100" t="str">
        <f t="shared" si="11"/>
        <v/>
      </c>
      <c r="Z50" s="100" t="str">
        <f>IF(SUMPRODUCT(--ISNUMBER(SEARCH({"no external","no ext"},$I50&amp;"|")))&gt;0,IF(ISNUMBER(SEARCH("partial",$I50)),"Internal/partial","None"),IF(TRIM(LOWER($I50))="no","None",IF(ISNUMBER(SEARCH("partial",$I50)),"Internal/partial",IF(SUMPRODUCT(--ISNUMBER(SEARCH({"external","GEO","GSE","ICGC","CPTAC","multi-cohort","multi-level","multicenter","trial","TCGA","clinical cohort"},$I50&amp;"|")))&gt;0,"External",IF(SUMPRODUCT(--ISNUMBER(SEARCH({"internal","limited","only"},$I50&amp;"|")))&gt;0,"Internal/partial","Unclear")))))</f>
        <v>Internal/partial</v>
      </c>
      <c r="AA50" s="100">
        <f>IF(SUMPRODUCT(--ISNUMBER(SEARCH({"risk score","model","nomogram","signature","clustering","classifier","classification","LASSO","RSF"},$G50&amp;"|")))&gt;0,1,0)</f>
        <v>1</v>
      </c>
      <c r="AB50" s="100" t="str">
        <f t="shared" si="12"/>
        <v>Not clearly reported</v>
      </c>
      <c r="AC50" s="100" t="str">
        <f>IF(ISNUMBER(SEARCH("liquid biopsy",$D50)),"Liquid-biopsy markers",IF(SUMPRODUCT(--ISNUMBER(SEARCH({"multi-gene","multi-protein"},$D50&amp;"|")))&gt;0,"Multi-gene / multi-protein signatures",IF(SUMPRODUCT(--ISNUMBER(SEARCH({"single gene","single-gene","single protein","single biomarker"},$D50&amp;"|")))&gt;0,"Single-gene / single-protein markers",IF(LOWER(TRIM($D50))="protein","Single-gene / single-protein markers","Pathway, epigenetic, multi-modal &amp; histopathologic markers"))))</f>
        <v>Multi-gene / multi-protein signatures</v>
      </c>
    </row>
    <row r="51" spans="1:29" ht="124.2" x14ac:dyDescent="0.3">
      <c r="A51" s="99">
        <f>'Data extraction'!A49</f>
        <v>48</v>
      </c>
      <c r="B51" s="99" t="str">
        <f>'Data extraction'!B49</f>
        <v>Deng 2025</v>
      </c>
      <c r="C51" s="101" t="str">
        <f>'Data extraction'!C49</f>
        <v>ST3GAL2, SLCO1B3, PTGES, PRKACA</v>
      </c>
      <c r="D51" s="101" t="str">
        <f>'Data extraction'!D49</f>
        <v>Multi-gene signature</v>
      </c>
      <c r="E51" s="101" t="str">
        <f>'Data extraction'!E49</f>
        <v>Lipid metabolism-related transcriptomics; bulk RNA-seq with supplementary single-cell exploration</v>
      </c>
      <c r="F51" s="101" t="str">
        <f>'Data extraction'!F49</f>
        <v>N_analyzed not fully consistent across sections; model development mainly in TCGA PAAD cohort, external validation in ICGC and multicenter cohort</v>
      </c>
      <c r="G51" s="101" t="str">
        <f>'Data extraction'!H49</f>
        <v>Signature / risk model</v>
      </c>
      <c r="H51" s="101" t="str">
        <f>'Data extraction'!I49</f>
        <v>yes (Tumor location, T stage/tumor size, N stage/tumor invasion, M stage/tumor metastasis, and other clinicopathologic variab)</v>
      </c>
      <c r="I51" s="101" t="str">
        <f>'Data extraction'!J49</f>
        <v>Yes; ICGC cohort and multicenter surgical cohort</v>
      </c>
      <c r="J51" s="102" t="str">
        <f t="shared" si="0"/>
        <v>High</v>
      </c>
      <c r="K51" s="102" t="str">
        <f t="shared" si="1"/>
        <v>High</v>
      </c>
      <c r="L51" s="102" t="str">
        <f>IF(SUMPRODUCT(--ISNUMBER(SEARCH({"proteom","protein","IHC","qPCR","qRT-PCR","experimental","in vitro","RT-PCR","spatial"},$E51&amp;"|"&amp;$I51)))&gt;0,"Low","Moderate")</f>
        <v>Moderate</v>
      </c>
      <c r="M51" s="102" t="str">
        <f>IF(SUMPRODUCT(--ISNUMBER(SEARCH({"OS","CSS","PFS","DFS","DSS","survival","recurrence"},'Data extraction'!$K49&amp;"|")))&gt;0,"Low","Moderate")</f>
        <v>Low</v>
      </c>
      <c r="N51" s="102" t="str">
        <f>IF(SUMPRODUCT(--ISNUMBER(SEARCH({"clinical covariates","includes stage"},$H51&amp;"|")))&gt;0,"Low",IF(TRIM(LOWER($H51))="no","High","Moderate"))</f>
        <v>Moderate</v>
      </c>
      <c r="O51" s="102" t="str">
        <f t="shared" si="2"/>
        <v>Low</v>
      </c>
      <c r="P51" s="103" t="str">
        <f t="shared" si="3"/>
        <v>High</v>
      </c>
      <c r="Q51" s="102" t="str">
        <f t="shared" si="4"/>
        <v>Yes</v>
      </c>
      <c r="R51" s="102" t="str">
        <f t="shared" si="13"/>
        <v>High</v>
      </c>
      <c r="S51" s="102" t="str">
        <f t="shared" si="14"/>
        <v>Unclear</v>
      </c>
      <c r="T51" s="102" t="str">
        <f t="shared" si="15"/>
        <v>Low</v>
      </c>
      <c r="U51" s="102" t="str">
        <f t="shared" si="16"/>
        <v>High</v>
      </c>
      <c r="V51" s="103" t="str">
        <f t="shared" si="17"/>
        <v>High</v>
      </c>
      <c r="W51" s="102" t="str">
        <f>IF(SUMPRODUCT(--ISNUMBER(SEARCH({"IHC","proteom","qPCR","RT-PCR","serum","circulating","Histopathology"},$E51&amp;"|")))&gt;0,"Low concern (assay clinically deployable)","High concern (research-grade multi-omics)")</f>
        <v>High concern (research-grade multi-omics)</v>
      </c>
      <c r="X51" s="102" t="str">
        <f t="shared" si="10"/>
        <v>Participation, Attrition, PROBAST analysis</v>
      </c>
      <c r="Y51" s="100" t="str">
        <f t="shared" si="11"/>
        <v/>
      </c>
      <c r="Z51" s="100" t="str">
        <f>IF(SUMPRODUCT(--ISNUMBER(SEARCH({"no external","no ext"},$I51&amp;"|")))&gt;0,IF(ISNUMBER(SEARCH("partial",$I51)),"Internal/partial","None"),IF(TRIM(LOWER($I51))="no","None",IF(ISNUMBER(SEARCH("partial",$I51)),"Internal/partial",IF(SUMPRODUCT(--ISNUMBER(SEARCH({"external","GEO","GSE","ICGC","CPTAC","multi-cohort","multi-level","multicenter","trial","TCGA","clinical cohort"},$I51&amp;"|")))&gt;0,"External",IF(SUMPRODUCT(--ISNUMBER(SEARCH({"internal","limited","only"},$I51&amp;"|")))&gt;0,"Internal/partial","Unclear")))))</f>
        <v>External</v>
      </c>
      <c r="AA51" s="100">
        <f>IF(SUMPRODUCT(--ISNUMBER(SEARCH({"risk score","model","nomogram","signature","clustering","classifier","classification","LASSO","RSF"},$G51&amp;"|")))&gt;0,1,0)</f>
        <v>1</v>
      </c>
      <c r="AB51" s="100" t="str">
        <f t="shared" si="12"/>
        <v>N_analyzed not fully consistent across sections; model development mainly in TCGA PAAD cohort, external validation in ICGC and multicenter cohort</v>
      </c>
      <c r="AC51" s="100" t="str">
        <f>IF(ISNUMBER(SEARCH("liquid biopsy",$D51)),"Liquid-biopsy markers",IF(SUMPRODUCT(--ISNUMBER(SEARCH({"multi-gene","multi-protein"},$D51&amp;"|")))&gt;0,"Multi-gene / multi-protein signatures",IF(SUMPRODUCT(--ISNUMBER(SEARCH({"single gene","single-gene","single protein","single biomarker"},$D51&amp;"|")))&gt;0,"Single-gene / single-protein markers",IF(LOWER(TRIM($D51))="protein","Single-gene / single-protein markers","Pathway, epigenetic, multi-modal &amp; histopathologic markers"))))</f>
        <v>Multi-gene / multi-protein signatures</v>
      </c>
    </row>
    <row r="52" spans="1:29" ht="82.8" x14ac:dyDescent="0.3">
      <c r="A52" s="99">
        <f>'Data extraction'!A50</f>
        <v>49</v>
      </c>
      <c r="B52" s="99" t="str">
        <f>'Data extraction'!B50</f>
        <v>Cui 2025</v>
      </c>
      <c r="C52" s="101" t="str">
        <f>'Data extraction'!C50</f>
        <v>DCBLD2, OCIAD2, SAMD9</v>
      </c>
      <c r="D52" s="101" t="str">
        <f>'Data extraction'!D50</f>
        <v>Multi-gene signature</v>
      </c>
      <c r="E52" s="101" t="str">
        <f>'Data extraction'!E50</f>
        <v>Transcriptomics (bulk + single-cell), RNA-seq after gene knockdown, drug sensitivity omics</v>
      </c>
      <c r="F52" s="101" t="str">
        <f>'Data extraction'!F50</f>
        <v>TCGA cohort analyzed after filtering; exact final n not consistently restated across all analyses</v>
      </c>
      <c r="G52" s="101" t="str">
        <f>'Data extraction'!H50</f>
        <v>Signature / risk model</v>
      </c>
      <c r="H52" s="101" t="str">
        <f>'Data extraction'!I50</f>
        <v>yes (Age, lymph node metastasis (LNM), and gene expression variables)</v>
      </c>
      <c r="I52" s="101" t="str">
        <f>'Data extraction'!J50</f>
        <v xml:space="preserve">Yes; GSE79668 external validation cohort; multiple GEO datasets; </v>
      </c>
      <c r="J52" s="102" t="str">
        <f t="shared" si="0"/>
        <v>High</v>
      </c>
      <c r="K52" s="102" t="str">
        <f t="shared" si="1"/>
        <v>High</v>
      </c>
      <c r="L52" s="102" t="str">
        <f>IF(SUMPRODUCT(--ISNUMBER(SEARCH({"proteom","protein","IHC","qPCR","qRT-PCR","experimental","in vitro","RT-PCR","spatial"},$E52&amp;"|"&amp;$I52)))&gt;0,"Low","Moderate")</f>
        <v>Moderate</v>
      </c>
      <c r="M52" s="102" t="str">
        <f>IF(SUMPRODUCT(--ISNUMBER(SEARCH({"OS","CSS","PFS","DFS","DSS","survival","recurrence"},'Data extraction'!$K50&amp;"|")))&gt;0,"Low","Moderate")</f>
        <v>Low</v>
      </c>
      <c r="N52" s="102" t="str">
        <f>IF(SUMPRODUCT(--ISNUMBER(SEARCH({"clinical covariates","includes stage"},$H52&amp;"|")))&gt;0,"Low",IF(TRIM(LOWER($H52))="no","High","Moderate"))</f>
        <v>Moderate</v>
      </c>
      <c r="O52" s="102" t="str">
        <f t="shared" si="2"/>
        <v>Low</v>
      </c>
      <c r="P52" s="103" t="str">
        <f t="shared" si="3"/>
        <v>High</v>
      </c>
      <c r="Q52" s="102" t="str">
        <f t="shared" si="4"/>
        <v>Yes</v>
      </c>
      <c r="R52" s="102" t="str">
        <f t="shared" si="13"/>
        <v>High</v>
      </c>
      <c r="S52" s="102" t="str">
        <f t="shared" si="14"/>
        <v>Unclear</v>
      </c>
      <c r="T52" s="102" t="str">
        <f t="shared" si="15"/>
        <v>Low</v>
      </c>
      <c r="U52" s="102" t="str">
        <f t="shared" si="16"/>
        <v>High</v>
      </c>
      <c r="V52" s="103" t="str">
        <f t="shared" si="17"/>
        <v>High</v>
      </c>
      <c r="W52" s="102" t="str">
        <f>IF(SUMPRODUCT(--ISNUMBER(SEARCH({"IHC","proteom","qPCR","RT-PCR","serum","circulating","Histopathology"},$E52&amp;"|")))&gt;0,"Low concern (assay clinically deployable)","High concern (research-grade multi-omics)")</f>
        <v>High concern (research-grade multi-omics)</v>
      </c>
      <c r="X52" s="102" t="str">
        <f t="shared" si="10"/>
        <v>Participation, Attrition, PROBAST analysis</v>
      </c>
      <c r="Y52" s="100" t="str">
        <f t="shared" si="11"/>
        <v/>
      </c>
      <c r="Z52" s="100" t="str">
        <f>IF(SUMPRODUCT(--ISNUMBER(SEARCH({"no external","no ext"},$I52&amp;"|")))&gt;0,IF(ISNUMBER(SEARCH("partial",$I52)),"Internal/partial","None"),IF(TRIM(LOWER($I52))="no","None",IF(ISNUMBER(SEARCH("partial",$I52)),"Internal/partial",IF(SUMPRODUCT(--ISNUMBER(SEARCH({"external","GEO","GSE","ICGC","CPTAC","multi-cohort","multi-level","multicenter","trial","TCGA","clinical cohort"},$I52&amp;"|")))&gt;0,"External",IF(SUMPRODUCT(--ISNUMBER(SEARCH({"internal","limited","only"},$I52&amp;"|")))&gt;0,"Internal/partial","Unclear")))))</f>
        <v>External</v>
      </c>
      <c r="AA52" s="100">
        <f>IF(SUMPRODUCT(--ISNUMBER(SEARCH({"risk score","model","nomogram","signature","clustering","classifier","classification","LASSO","RSF"},$G52&amp;"|")))&gt;0,1,0)</f>
        <v>1</v>
      </c>
      <c r="AB52" s="100" t="str">
        <f t="shared" si="12"/>
        <v>TCGA cohort analyzed after filtering; exact final n not consistently restated across all analyses</v>
      </c>
      <c r="AC52" s="100" t="str">
        <f>IF(ISNUMBER(SEARCH("liquid biopsy",$D52)),"Liquid-biopsy markers",IF(SUMPRODUCT(--ISNUMBER(SEARCH({"multi-gene","multi-protein"},$D52&amp;"|")))&gt;0,"Multi-gene / multi-protein signatures",IF(SUMPRODUCT(--ISNUMBER(SEARCH({"single gene","single-gene","single protein","single biomarker"},$D52&amp;"|")))&gt;0,"Single-gene / single-protein markers",IF(LOWER(TRIM($D52))="protein","Single-gene / single-protein markers","Pathway, epigenetic, multi-modal &amp; histopathologic markers"))))</f>
        <v>Multi-gene / multi-protein signatures</v>
      </c>
    </row>
    <row r="53" spans="1:29" ht="110.4" x14ac:dyDescent="0.3">
      <c r="A53" s="99">
        <f>'Data extraction'!A51</f>
        <v>50</v>
      </c>
      <c r="B53" s="99" t="str">
        <f>'Data extraction'!B51</f>
        <v>Cui 2025</v>
      </c>
      <c r="C53" s="101" t="str">
        <f>'Data extraction'!C51</f>
        <v>Disulfidptosis-related prognostic signature / DPS (8-gene signature: SLC3A2, HMGA1, S100A2, DUSP5, SPRR1B, MET, CREB5, MACROD2)</v>
      </c>
      <c r="D53" s="101" t="str">
        <f>'Data extraction'!D51</f>
        <v>Multi-gene signature</v>
      </c>
      <c r="E53" s="101" t="str">
        <f>'Data extraction'!E51</f>
        <v>Bulk transcriptomics, single-cell transcriptomics, spatial transcriptomics, mutation data</v>
      </c>
      <c r="F53" s="101" t="str">
        <f>'Data extraction'!F51</f>
        <v>1250 bulk samples included after filtering; 582 RNA-array + 541 RNA-seq explicitly detailed, plus CPTAC cohort for additional external validation</v>
      </c>
      <c r="G53" s="101" t="str">
        <f>'Data extraction'!H51</f>
        <v>Signature / risk model</v>
      </c>
      <c r="H53" s="101" t="str">
        <f>'Data extraction'!I51</f>
        <v>yes (Clinicopathological features including age, gender, stage / clinical variables depending on cohort)</v>
      </c>
      <c r="I53" s="101" t="str">
        <f>'Data extraction'!J51</f>
        <v>Yes; External validation in TCGA-PAAD, ICGC-CA, ICGC-AU, CPTAC-PD</v>
      </c>
      <c r="J53" s="102" t="str">
        <f t="shared" si="0"/>
        <v>Moderate</v>
      </c>
      <c r="K53" s="102" t="str">
        <f t="shared" si="1"/>
        <v>Low</v>
      </c>
      <c r="L53" s="102" t="str">
        <f>IF(SUMPRODUCT(--ISNUMBER(SEARCH({"proteom","protein","IHC","qPCR","qRT-PCR","experimental","in vitro","RT-PCR","spatial"},$E53&amp;"|"&amp;$I53)))&gt;0,"Low","Moderate")</f>
        <v>Low</v>
      </c>
      <c r="M53" s="102" t="str">
        <f>IF(SUMPRODUCT(--ISNUMBER(SEARCH({"OS","CSS","PFS","DFS","DSS","survival","recurrence"},'Data extraction'!$K51&amp;"|")))&gt;0,"Low","Moderate")</f>
        <v>Low</v>
      </c>
      <c r="N53" s="102" t="str">
        <f>IF(SUMPRODUCT(--ISNUMBER(SEARCH({"clinical covariates","includes stage"},$H53&amp;"|")))&gt;0,"Low",IF(TRIM(LOWER($H53))="no","High","Moderate"))</f>
        <v>Moderate</v>
      </c>
      <c r="O53" s="102" t="str">
        <f t="shared" si="2"/>
        <v>Low</v>
      </c>
      <c r="P53" s="103" t="str">
        <f t="shared" si="3"/>
        <v>Moderate</v>
      </c>
      <c r="Q53" s="102" t="str">
        <f t="shared" si="4"/>
        <v>Yes</v>
      </c>
      <c r="R53" s="102" t="str">
        <f t="shared" si="13"/>
        <v>Unclear</v>
      </c>
      <c r="S53" s="102" t="str">
        <f t="shared" si="14"/>
        <v>Low</v>
      </c>
      <c r="T53" s="102" t="str">
        <f t="shared" si="15"/>
        <v>Low</v>
      </c>
      <c r="U53" s="102" t="str">
        <f t="shared" si="16"/>
        <v>Unclear</v>
      </c>
      <c r="V53" s="103" t="str">
        <f t="shared" si="17"/>
        <v>Unclear</v>
      </c>
      <c r="W53" s="102" t="str">
        <f>IF(SUMPRODUCT(--ISNUMBER(SEARCH({"IHC","proteom","qPCR","RT-PCR","serum","circulating","Histopathology"},$E53&amp;"|")))&gt;0,"Low concern (assay clinically deployable)","High concern (research-grade multi-omics)")</f>
        <v>High concern (research-grade multi-omics)</v>
      </c>
      <c r="X53" s="102" t="str">
        <f t="shared" si="10"/>
        <v/>
      </c>
      <c r="Y53" s="100">
        <f t="shared" si="11"/>
        <v>1250</v>
      </c>
      <c r="Z53" s="100" t="str">
        <f>IF(SUMPRODUCT(--ISNUMBER(SEARCH({"no external","no ext"},$I53&amp;"|")))&gt;0,IF(ISNUMBER(SEARCH("partial",$I53)),"Internal/partial","None"),IF(TRIM(LOWER($I53))="no","None",IF(ISNUMBER(SEARCH("partial",$I53)),"Internal/partial",IF(SUMPRODUCT(--ISNUMBER(SEARCH({"external","GEO","GSE","ICGC","CPTAC","multi-cohort","multi-level","multicenter","trial","TCGA","clinical cohort"},$I53&amp;"|")))&gt;0,"External",IF(SUMPRODUCT(--ISNUMBER(SEARCH({"internal","limited","only"},$I53&amp;"|")))&gt;0,"Internal/partial","Unclear")))))</f>
        <v>External</v>
      </c>
      <c r="AA53" s="100">
        <f>IF(SUMPRODUCT(--ISNUMBER(SEARCH({"risk score","model","nomogram","signature","clustering","classifier","classification","LASSO","RSF"},$G53&amp;"|")))&gt;0,1,0)</f>
        <v>1</v>
      </c>
      <c r="AB53" s="100" t="str">
        <f t="shared" si="12"/>
        <v>1250 bulk samples included after filtering; 582 RNA-array + 541 RNA-seq explicitly detailed, plus CPTAC cohort for additional external validation</v>
      </c>
      <c r="AC53" s="100" t="str">
        <f>IF(ISNUMBER(SEARCH("liquid biopsy",$D53)),"Liquid-biopsy markers",IF(SUMPRODUCT(--ISNUMBER(SEARCH({"multi-gene","multi-protein"},$D53&amp;"|")))&gt;0,"Multi-gene / multi-protein signatures",IF(SUMPRODUCT(--ISNUMBER(SEARCH({"single gene","single-gene","single protein","single biomarker"},$D53&amp;"|")))&gt;0,"Single-gene / single-protein markers",IF(LOWER(TRIM($D53))="protein","Single-gene / single-protein markers","Pathway, epigenetic, multi-modal &amp; histopathologic markers"))))</f>
        <v>Multi-gene / multi-protein signatures</v>
      </c>
    </row>
    <row r="54" spans="1:29" ht="124.2" x14ac:dyDescent="0.3">
      <c r="A54" s="99">
        <f>'Data extraction'!A52</f>
        <v>51</v>
      </c>
      <c r="B54" s="99" t="str">
        <f>'Data extraction'!B52</f>
        <v>Chen 2025</v>
      </c>
      <c r="C54" s="101" t="str">
        <f>'Data extraction'!C52</f>
        <v>M2 macrophage-related 6-gene prognostic signature: CCL2, CD9, FBP1, LIMS1, LYZ, TGFBI; also M2/TAM biology and TNFRSF12A highlighted</v>
      </c>
      <c r="D54" s="101" t="str">
        <f>'Data extraction'!D52</f>
        <v>Multi-gene signature</v>
      </c>
      <c r="E54" s="101" t="str">
        <f>'Data extraction'!E52</f>
        <v>scRNA-seq, bulk RNA expression, SNV, CNV, clinical survival data, immune infiltration, drug sensitivity prediction</v>
      </c>
      <c r="F54" s="101" t="str">
        <f>'Data extraction'!F52</f>
        <v>TCGA-PDAC training cohort: 153 PDAC cases with OS&gt;0; external GEO validation cohort: 225 cases with OS&gt;0; scRNA-seq: 41,855 cells analyzed</v>
      </c>
      <c r="G54" s="101" t="str">
        <f>'Data extraction'!H52</f>
        <v>Signature / risk model</v>
      </c>
      <c r="H54" s="101" t="str">
        <f>'Data extraction'!I52</f>
        <v>yes (Not clearly specified in the pasted excerpt; multivariable analysis likely adjusted for clinicopathologic features, but )</v>
      </c>
      <c r="I54" s="101" t="str">
        <f>'Data extraction'!J52</f>
        <v>Yes; External validation in merged GEO cohort (GSE183795 + GSE287</v>
      </c>
      <c r="J54" s="102" t="str">
        <f t="shared" si="0"/>
        <v>High</v>
      </c>
      <c r="K54" s="102" t="str">
        <f t="shared" si="1"/>
        <v>High</v>
      </c>
      <c r="L54" s="102" t="str">
        <f>IF(SUMPRODUCT(--ISNUMBER(SEARCH({"proteom","protein","IHC","qPCR","qRT-PCR","experimental","in vitro","RT-PCR","spatial"},$E54&amp;"|"&amp;$I54)))&gt;0,"Low","Moderate")</f>
        <v>Moderate</v>
      </c>
      <c r="M54" s="102" t="str">
        <f>IF(SUMPRODUCT(--ISNUMBER(SEARCH({"OS","CSS","PFS","DFS","DSS","survival","recurrence"},'Data extraction'!$K52&amp;"|")))&gt;0,"Low","Moderate")</f>
        <v>Low</v>
      </c>
      <c r="N54" s="102" t="str">
        <f>IF(SUMPRODUCT(--ISNUMBER(SEARCH({"clinical covariates","includes stage"},$H54&amp;"|")))&gt;0,"Low",IF(TRIM(LOWER($H54))="no","High","Moderate"))</f>
        <v>Moderate</v>
      </c>
      <c r="O54" s="102" t="str">
        <f t="shared" si="2"/>
        <v>Low</v>
      </c>
      <c r="P54" s="103" t="str">
        <f t="shared" si="3"/>
        <v>High</v>
      </c>
      <c r="Q54" s="102" t="str">
        <f t="shared" si="4"/>
        <v>Yes</v>
      </c>
      <c r="R54" s="102" t="str">
        <f t="shared" si="13"/>
        <v>High</v>
      </c>
      <c r="S54" s="102" t="str">
        <f t="shared" si="14"/>
        <v>Unclear</v>
      </c>
      <c r="T54" s="102" t="str">
        <f t="shared" si="15"/>
        <v>Low</v>
      </c>
      <c r="U54" s="102" t="str">
        <f t="shared" si="16"/>
        <v>High</v>
      </c>
      <c r="V54" s="103" t="str">
        <f t="shared" si="17"/>
        <v>High</v>
      </c>
      <c r="W54" s="102" t="str">
        <f>IF(SUMPRODUCT(--ISNUMBER(SEARCH({"IHC","proteom","qPCR","RT-PCR","serum","circulating","Histopathology"},$E54&amp;"|")))&gt;0,"Low concern (assay clinically deployable)","High concern (research-grade multi-omics)")</f>
        <v>High concern (research-grade multi-omics)</v>
      </c>
      <c r="X54" s="102" t="str">
        <f t="shared" si="10"/>
        <v>Participation, Attrition, PROBAST analysis</v>
      </c>
      <c r="Y54" s="100" t="str">
        <f t="shared" si="11"/>
        <v/>
      </c>
      <c r="Z54" s="100" t="str">
        <f>IF(SUMPRODUCT(--ISNUMBER(SEARCH({"no external","no ext"},$I54&amp;"|")))&gt;0,IF(ISNUMBER(SEARCH("partial",$I54)),"Internal/partial","None"),IF(TRIM(LOWER($I54))="no","None",IF(ISNUMBER(SEARCH("partial",$I54)),"Internal/partial",IF(SUMPRODUCT(--ISNUMBER(SEARCH({"external","GEO","GSE","ICGC","CPTAC","multi-cohort","multi-level","multicenter","trial","TCGA","clinical cohort"},$I54&amp;"|")))&gt;0,"External",IF(SUMPRODUCT(--ISNUMBER(SEARCH({"internal","limited","only"},$I54&amp;"|")))&gt;0,"Internal/partial","Unclear")))))</f>
        <v>External</v>
      </c>
      <c r="AA54" s="100">
        <f>IF(SUMPRODUCT(--ISNUMBER(SEARCH({"risk score","model","nomogram","signature","clustering","classifier","classification","LASSO","RSF"},$G54&amp;"|")))&gt;0,1,0)</f>
        <v>1</v>
      </c>
      <c r="AB54" s="100" t="str">
        <f t="shared" si="12"/>
        <v>TCGA-PDAC training cohort: 153 PDAC cases with OS&gt;0; external GEO validation cohort: 225 cases with OS&gt;0; scRNA-seq: 41,855 cells analyzed</v>
      </c>
      <c r="AC54" s="100" t="str">
        <f>IF(ISNUMBER(SEARCH("liquid biopsy",$D54)),"Liquid-biopsy markers",IF(SUMPRODUCT(--ISNUMBER(SEARCH({"multi-gene","multi-protein"},$D54&amp;"|")))&gt;0,"Multi-gene / multi-protein signatures",IF(SUMPRODUCT(--ISNUMBER(SEARCH({"single gene","single-gene","single protein","single biomarker"},$D54&amp;"|")))&gt;0,"Single-gene / single-protein markers",IF(LOWER(TRIM($D54))="protein","Single-gene / single-protein markers","Pathway, epigenetic, multi-modal &amp; histopathologic markers"))))</f>
        <v>Multi-gene / multi-protein signatures</v>
      </c>
    </row>
    <row r="55" spans="1:29" ht="110.4" x14ac:dyDescent="0.3">
      <c r="A55" s="99">
        <f>'Data extraction'!A53</f>
        <v>52</v>
      </c>
      <c r="B55" s="99" t="str">
        <f>'Data extraction'!B53</f>
        <v>Aref 2025</v>
      </c>
      <c r="C55" s="101" t="str">
        <f>'Data extraction'!C53</f>
        <v>20-protein diagnostic panel; four proteomic prognostic subtypes; 18-protein prognostic risk score (PURB, SDCBP2, CD2BP2, GALM, SERPINA3, OAS3, FAN1, ZPR1, KRT2, NUDT2, SMNDC1, SERPINA4, CUTA, WDR36, POSTN, CLEC11A, PEX14, PI4KA)</v>
      </c>
      <c r="D55" s="101" t="str">
        <f>'Data extraction'!D53</f>
        <v>Multi-gene signature</v>
      </c>
      <c r="E55" s="101" t="str">
        <f>'Data extraction'!E53</f>
        <v>Proteomics</v>
      </c>
      <c r="F55" s="101" t="str">
        <f>'Data extraction'!F53</f>
        <v>115 tumor samples and 61 matched adjacent normal samples after QC; CPTAC validation: 92 tumor samples</v>
      </c>
      <c r="G55" s="101" t="str">
        <f>'Data extraction'!H53</f>
        <v>Signature / risk model</v>
      </c>
      <c r="H55" s="101" t="str">
        <f>'Data extraction'!I53</f>
        <v>yes (Clinical prognostic variables included age, stage, grade, histology, margin, recurrence-related features, and other avai)</v>
      </c>
      <c r="I55" s="101" t="str">
        <f>'Data extraction'!J53</f>
        <v>Yes; Independent CPTAC PDA proteomic cohort generated using a dif</v>
      </c>
      <c r="J55" s="102" t="str">
        <f t="shared" si="0"/>
        <v>Moderate</v>
      </c>
      <c r="K55" s="102" t="str">
        <f t="shared" si="1"/>
        <v>Low</v>
      </c>
      <c r="L55" s="102" t="str">
        <f>IF(SUMPRODUCT(--ISNUMBER(SEARCH({"proteom","protein","IHC","qPCR","qRT-PCR","experimental","in vitro","RT-PCR","spatial"},$E55&amp;"|"&amp;$I55)))&gt;0,"Low","Moderate")</f>
        <v>Low</v>
      </c>
      <c r="M55" s="102" t="str">
        <f>IF(SUMPRODUCT(--ISNUMBER(SEARCH({"OS","CSS","PFS","DFS","DSS","survival","recurrence"},'Data extraction'!$K53&amp;"|")))&gt;0,"Low","Moderate")</f>
        <v>Low</v>
      </c>
      <c r="N55" s="102" t="str">
        <f>IF(SUMPRODUCT(--ISNUMBER(SEARCH({"clinical covariates","includes stage"},$H55&amp;"|")))&gt;0,"Low",IF(TRIM(LOWER($H55))="no","High","Moderate"))</f>
        <v>Moderate</v>
      </c>
      <c r="O55" s="102" t="str">
        <f t="shared" si="2"/>
        <v>Low</v>
      </c>
      <c r="P55" s="103" t="str">
        <f t="shared" si="3"/>
        <v>Moderate</v>
      </c>
      <c r="Q55" s="102" t="str">
        <f t="shared" si="4"/>
        <v>Yes</v>
      </c>
      <c r="R55" s="102" t="str">
        <f t="shared" si="13"/>
        <v>Unclear</v>
      </c>
      <c r="S55" s="102" t="str">
        <f t="shared" si="14"/>
        <v>Low</v>
      </c>
      <c r="T55" s="102" t="str">
        <f t="shared" si="15"/>
        <v>Low</v>
      </c>
      <c r="U55" s="102" t="str">
        <f t="shared" si="16"/>
        <v>Unclear</v>
      </c>
      <c r="V55" s="103" t="str">
        <f t="shared" si="17"/>
        <v>Unclear</v>
      </c>
      <c r="W55" s="102" t="str">
        <f>IF(SUMPRODUCT(--ISNUMBER(SEARCH({"IHC","proteom","qPCR","RT-PCR","serum","circulating","Histopathology"},$E55&amp;"|")))&gt;0,"Low concern (assay clinically deployable)","High concern (research-grade multi-omics)")</f>
        <v>Low concern (assay clinically deployable)</v>
      </c>
      <c r="X55" s="102" t="str">
        <f t="shared" si="10"/>
        <v/>
      </c>
      <c r="Y55" s="100">
        <f t="shared" si="11"/>
        <v>115</v>
      </c>
      <c r="Z55" s="100" t="str">
        <f>IF(SUMPRODUCT(--ISNUMBER(SEARCH({"no external","no ext"},$I55&amp;"|")))&gt;0,IF(ISNUMBER(SEARCH("partial",$I55)),"Internal/partial","None"),IF(TRIM(LOWER($I55))="no","None",IF(ISNUMBER(SEARCH("partial",$I55)),"Internal/partial",IF(SUMPRODUCT(--ISNUMBER(SEARCH({"external","GEO","GSE","ICGC","CPTAC","multi-cohort","multi-level","multicenter","trial","TCGA","clinical cohort"},$I55&amp;"|")))&gt;0,"External",IF(SUMPRODUCT(--ISNUMBER(SEARCH({"internal","limited","only"},$I55&amp;"|")))&gt;0,"Internal/partial","Unclear")))))</f>
        <v>External</v>
      </c>
      <c r="AA55" s="100">
        <f>IF(SUMPRODUCT(--ISNUMBER(SEARCH({"risk score","model","nomogram","signature","clustering","classifier","classification","LASSO","RSF"},$G55&amp;"|")))&gt;0,1,0)</f>
        <v>1</v>
      </c>
      <c r="AB55" s="100" t="str">
        <f t="shared" si="12"/>
        <v>115 tumor samples and 61 matched adjacent normal samples after QC; CPTAC validation: 92 tumor samples</v>
      </c>
      <c r="AC55" s="100" t="str">
        <f>IF(ISNUMBER(SEARCH("liquid biopsy",$D55)),"Liquid-biopsy markers",IF(SUMPRODUCT(--ISNUMBER(SEARCH({"multi-gene","multi-protein"},$D55&amp;"|")))&gt;0,"Multi-gene / multi-protein signatures",IF(SUMPRODUCT(--ISNUMBER(SEARCH({"single gene","single-gene","single protein","single biomarker"},$D55&amp;"|")))&gt;0,"Single-gene / single-protein markers",IF(LOWER(TRIM($D55))="protein","Single-gene / single-protein markers","Pathway, epigenetic, multi-modal &amp; histopathologic markers"))))</f>
        <v>Multi-gene / multi-protein signatures</v>
      </c>
    </row>
    <row r="56" spans="1:29" ht="55.2" x14ac:dyDescent="0.3">
      <c r="A56" s="99">
        <f>'Data extraction'!A54</f>
        <v>53</v>
      </c>
      <c r="B56" s="99" t="str">
        <f>'Data extraction'!B54</f>
        <v>Zhang 2025</v>
      </c>
      <c r="C56" s="101" t="str">
        <f>'Data extraction'!C54</f>
        <v>Complement pathway genes (C1R, C1S, C3, C4B, C7) in tumour microenvironment</v>
      </c>
      <c r="D56" s="101" t="str">
        <f>'Data extraction'!D54</f>
        <v>Multi-gene signature</v>
      </c>
      <c r="E56" s="101" t="str">
        <f>'Data extraction'!E54</f>
        <v>Spatial transcriptomics (NanoString GeoMx DSP)</v>
      </c>
      <c r="F56" s="101">
        <f>'Data extraction'!F54</f>
        <v>36</v>
      </c>
      <c r="G56" s="101" t="str">
        <f>'Data extraction'!H54</f>
        <v>Signature / risk model</v>
      </c>
      <c r="H56" s="101" t="str">
        <f>'Data extraction'!I54</f>
        <v>yes (Tumor stage, treatment status, clinicopathologic variables)</v>
      </c>
      <c r="I56" s="101" t="str">
        <f>'Data extraction'!J54</f>
        <v>Partial validation only; single-nucleus RNA-seq datasets (biological, no independent prognostic cohort)</v>
      </c>
      <c r="J56" s="102" t="str">
        <f t="shared" si="0"/>
        <v>High</v>
      </c>
      <c r="K56" s="102" t="str">
        <f t="shared" si="1"/>
        <v>Low</v>
      </c>
      <c r="L56" s="102" t="str">
        <f>IF(SUMPRODUCT(--ISNUMBER(SEARCH({"proteom","protein","IHC","qPCR","qRT-PCR","experimental","in vitro","RT-PCR","spatial"},$E56&amp;"|"&amp;$I56)))&gt;0,"Low","Moderate")</f>
        <v>Low</v>
      </c>
      <c r="M56" s="102" t="str">
        <f>IF(SUMPRODUCT(--ISNUMBER(SEARCH({"OS","CSS","PFS","DFS","DSS","survival","recurrence"},'Data extraction'!$K54&amp;"|")))&gt;0,"Low","Moderate")</f>
        <v>Low</v>
      </c>
      <c r="N56" s="102" t="str">
        <f>IF(SUMPRODUCT(--ISNUMBER(SEARCH({"clinical covariates","includes stage"},$H56&amp;"|")))&gt;0,"Low",IF(TRIM(LOWER($H56))="no","High","Moderate"))</f>
        <v>Moderate</v>
      </c>
      <c r="O56" s="102" t="str">
        <f t="shared" si="2"/>
        <v>Moderate</v>
      </c>
      <c r="P56" s="103" t="str">
        <f t="shared" si="3"/>
        <v>High</v>
      </c>
      <c r="Q56" s="102" t="str">
        <f t="shared" si="4"/>
        <v>Yes</v>
      </c>
      <c r="R56" s="102" t="str">
        <f t="shared" si="13"/>
        <v>High</v>
      </c>
      <c r="S56" s="102" t="str">
        <f t="shared" si="14"/>
        <v>Low</v>
      </c>
      <c r="T56" s="102" t="str">
        <f t="shared" si="15"/>
        <v>Low</v>
      </c>
      <c r="U56" s="102" t="str">
        <f t="shared" si="16"/>
        <v>High</v>
      </c>
      <c r="V56" s="103" t="str">
        <f t="shared" si="17"/>
        <v>High</v>
      </c>
      <c r="W56" s="102" t="str">
        <f>IF(SUMPRODUCT(--ISNUMBER(SEARCH({"IHC","proteom","qPCR","RT-PCR","serum","circulating","Histopathology"},$E56&amp;"|")))&gt;0,"Low concern (assay clinically deployable)","High concern (research-grade multi-omics)")</f>
        <v>High concern (research-grade multi-omics)</v>
      </c>
      <c r="X56" s="102" t="str">
        <f t="shared" si="10"/>
        <v>Participation, PROBAST analysis</v>
      </c>
      <c r="Y56" s="100">
        <f t="shared" si="11"/>
        <v>36</v>
      </c>
      <c r="Z56" s="100" t="str">
        <f>IF(SUMPRODUCT(--ISNUMBER(SEARCH({"no external","no ext"},$I56&amp;"|")))&gt;0,IF(ISNUMBER(SEARCH("partial",$I56)),"Internal/partial","None"),IF(TRIM(LOWER($I56))="no","None",IF(ISNUMBER(SEARCH("partial",$I56)),"Internal/partial",IF(SUMPRODUCT(--ISNUMBER(SEARCH({"external","GEO","GSE","ICGC","CPTAC","multi-cohort","multi-level","multicenter","trial","TCGA","clinical cohort"},$I56&amp;"|")))&gt;0,"External",IF(SUMPRODUCT(--ISNUMBER(SEARCH({"internal","limited","only"},$I56&amp;"|")))&gt;0,"Internal/partial","Unclear")))))</f>
        <v>Internal/partial</v>
      </c>
      <c r="AA56" s="100">
        <f>IF(SUMPRODUCT(--ISNUMBER(SEARCH({"risk score","model","nomogram","signature","clustering","classifier","classification","LASSO","RSF"},$G56&amp;"|")))&gt;0,1,0)</f>
        <v>1</v>
      </c>
      <c r="AB56" s="100" t="str">
        <f t="shared" si="12"/>
        <v>36</v>
      </c>
      <c r="AC56" s="100" t="str">
        <f>IF(ISNUMBER(SEARCH("liquid biopsy",$D56)),"Liquid-biopsy markers",IF(SUMPRODUCT(--ISNUMBER(SEARCH({"multi-gene","multi-protein"},$D56&amp;"|")))&gt;0,"Multi-gene / multi-protein signatures",IF(SUMPRODUCT(--ISNUMBER(SEARCH({"single gene","single-gene","single protein","single biomarker"},$D56&amp;"|")))&gt;0,"Single-gene / single-protein markers",IF(LOWER(TRIM($D56))="protein","Single-gene / single-protein markers","Pathway, epigenetic, multi-modal &amp; histopathologic markers"))))</f>
        <v>Multi-gene / multi-protein signatures</v>
      </c>
    </row>
    <row r="57" spans="1:29" ht="69" x14ac:dyDescent="0.3">
      <c r="A57" s="99">
        <f>'Data extraction'!A55</f>
        <v>54</v>
      </c>
      <c r="B57" s="99" t="str">
        <f>'Data extraction'!B55</f>
        <v>Wang 2025</v>
      </c>
      <c r="C57" s="101" t="str">
        <f>'Data extraction'!C55</f>
        <v>13-gene autophagy-related signature (EIF4EBP1, HDAC6, GABARAP, CASP4, ATG16L2, BCL2L1, BAG3, ATG4B, TNFSF10, PTK6, ITGA3, BIRC5, BAK1)</v>
      </c>
      <c r="D57" s="101" t="str">
        <f>'Data extraction'!D55</f>
        <v>Multi-gene signature</v>
      </c>
      <c r="E57" s="101" t="str">
        <f>'Data extraction'!E55</f>
        <v>Bulk transcriptomics (+ methylation/CNV/mutation analyses)</v>
      </c>
      <c r="F57" s="101" t="str">
        <f>'Data extraction'!F55</f>
        <v>177 training (TCGA) + 139 validation (GEO)</v>
      </c>
      <c r="G57" s="101" t="str">
        <f>'Data extraction'!H55</f>
        <v>Signature / risk model</v>
      </c>
      <c r="H57" s="101" t="str">
        <f>'Data extraction'!I55</f>
        <v>yes (Clinicopathological variables; exact full list not fully specified)</v>
      </c>
      <c r="I57" s="101" t="str">
        <f>'Data extraction'!J55</f>
        <v>Yes; External validation in GSE183795</v>
      </c>
      <c r="J57" s="102" t="str">
        <f t="shared" si="0"/>
        <v>Moderate</v>
      </c>
      <c r="K57" s="102" t="str">
        <f t="shared" si="1"/>
        <v>Low</v>
      </c>
      <c r="L57" s="102" t="str">
        <f>IF(SUMPRODUCT(--ISNUMBER(SEARCH({"proteom","protein","IHC","qPCR","qRT-PCR","experimental","in vitro","RT-PCR","spatial"},$E57&amp;"|"&amp;$I57)))&gt;0,"Low","Moderate")</f>
        <v>Moderate</v>
      </c>
      <c r="M57" s="102" t="str">
        <f>IF(SUMPRODUCT(--ISNUMBER(SEARCH({"OS","CSS","PFS","DFS","DSS","survival","recurrence"},'Data extraction'!$K55&amp;"|")))&gt;0,"Low","Moderate")</f>
        <v>Low</v>
      </c>
      <c r="N57" s="102" t="str">
        <f>IF(SUMPRODUCT(--ISNUMBER(SEARCH({"clinical covariates","includes stage"},$H57&amp;"|")))&gt;0,"Low",IF(TRIM(LOWER($H57))="no","High","Moderate"))</f>
        <v>Moderate</v>
      </c>
      <c r="O57" s="102" t="str">
        <f t="shared" si="2"/>
        <v>Low</v>
      </c>
      <c r="P57" s="103" t="str">
        <f t="shared" si="3"/>
        <v>Moderate</v>
      </c>
      <c r="Q57" s="102" t="str">
        <f t="shared" si="4"/>
        <v>Yes</v>
      </c>
      <c r="R57" s="102" t="str">
        <f t="shared" si="13"/>
        <v>Unclear</v>
      </c>
      <c r="S57" s="102" t="str">
        <f t="shared" si="14"/>
        <v>Unclear</v>
      </c>
      <c r="T57" s="102" t="str">
        <f t="shared" si="15"/>
        <v>Low</v>
      </c>
      <c r="U57" s="102" t="str">
        <f t="shared" si="16"/>
        <v>Unclear</v>
      </c>
      <c r="V57" s="103" t="str">
        <f t="shared" si="17"/>
        <v>Unclear</v>
      </c>
      <c r="W57" s="102" t="str">
        <f>IF(SUMPRODUCT(--ISNUMBER(SEARCH({"IHC","proteom","qPCR","RT-PCR","serum","circulating","Histopathology"},$E57&amp;"|")))&gt;0,"Low concern (assay clinically deployable)","High concern (research-grade multi-omics)")</f>
        <v>High concern (research-grade multi-omics)</v>
      </c>
      <c r="X57" s="102" t="str">
        <f t="shared" si="10"/>
        <v/>
      </c>
      <c r="Y57" s="100">
        <f t="shared" si="11"/>
        <v>177</v>
      </c>
      <c r="Z57" s="100" t="str">
        <f>IF(SUMPRODUCT(--ISNUMBER(SEARCH({"no external","no ext"},$I57&amp;"|")))&gt;0,IF(ISNUMBER(SEARCH("partial",$I57)),"Internal/partial","None"),IF(TRIM(LOWER($I57))="no","None",IF(ISNUMBER(SEARCH("partial",$I57)),"Internal/partial",IF(SUMPRODUCT(--ISNUMBER(SEARCH({"external","GEO","GSE","ICGC","CPTAC","multi-cohort","multi-level","multicenter","trial","TCGA","clinical cohort"},$I57&amp;"|")))&gt;0,"External",IF(SUMPRODUCT(--ISNUMBER(SEARCH({"internal","limited","only"},$I57&amp;"|")))&gt;0,"Internal/partial","Unclear")))))</f>
        <v>External</v>
      </c>
      <c r="AA57" s="100">
        <f>IF(SUMPRODUCT(--ISNUMBER(SEARCH({"risk score","model","nomogram","signature","clustering","classifier","classification","LASSO","RSF"},$G57&amp;"|")))&gt;0,1,0)</f>
        <v>1</v>
      </c>
      <c r="AB57" s="100" t="str">
        <f t="shared" si="12"/>
        <v>177 training (TCGA) + 139 validation (GEO)</v>
      </c>
      <c r="AC57" s="100" t="str">
        <f>IF(ISNUMBER(SEARCH("liquid biopsy",$D57)),"Liquid-biopsy markers",IF(SUMPRODUCT(--ISNUMBER(SEARCH({"multi-gene","multi-protein"},$D57&amp;"|")))&gt;0,"Multi-gene / multi-protein signatures",IF(SUMPRODUCT(--ISNUMBER(SEARCH({"single gene","single-gene","single protein","single biomarker"},$D57&amp;"|")))&gt;0,"Single-gene / single-protein markers",IF(LOWER(TRIM($D57))="protein","Single-gene / single-protein markers","Pathway, epigenetic, multi-modal &amp; histopathologic markers"))))</f>
        <v>Multi-gene / multi-protein signatures</v>
      </c>
    </row>
    <row r="58" spans="1:29" ht="41.4" x14ac:dyDescent="0.3">
      <c r="A58" s="99">
        <f>'Data extraction'!A56</f>
        <v>55</v>
      </c>
      <c r="B58" s="99" t="str">
        <f>'Data extraction'!B56</f>
        <v>Wang 2025</v>
      </c>
      <c r="C58" s="101" t="str">
        <f>'Data extraction'!C56</f>
        <v>Fibroblast-related 14-gene prognostic signature (risk score model)</v>
      </c>
      <c r="D58" s="101" t="str">
        <f>'Data extraction'!D56</f>
        <v>Multi-gene signature</v>
      </c>
      <c r="E58" s="101" t="str">
        <f>'Data extraction'!E56</f>
        <v>Bulk RNA-seq + scRNA-seq</v>
      </c>
      <c r="F58" s="101" t="str">
        <f>'Data extraction'!F56</f>
        <v>179 (TCGA) + 63 + 66 (GEO)</v>
      </c>
      <c r="G58" s="101" t="str">
        <f>'Data extraction'!H56</f>
        <v>Signature / risk model</v>
      </c>
      <c r="H58" s="101" t="str">
        <f>'Data extraction'!I56</f>
        <v>yes (Age, gender, tumor grade, stage)</v>
      </c>
      <c r="I58" s="101" t="str">
        <f>'Data extraction'!J56</f>
        <v>Yes; External validation in GSE57495 (n=63) and GSE62452 (n=66)</v>
      </c>
      <c r="J58" s="102" t="str">
        <f t="shared" si="0"/>
        <v>Moderate</v>
      </c>
      <c r="K58" s="102" t="str">
        <f t="shared" si="1"/>
        <v>Low</v>
      </c>
      <c r="L58" s="102" t="str">
        <f>IF(SUMPRODUCT(--ISNUMBER(SEARCH({"proteom","protein","IHC","qPCR","qRT-PCR","experimental","in vitro","RT-PCR","spatial"},$E58&amp;"|"&amp;$I58)))&gt;0,"Low","Moderate")</f>
        <v>Moderate</v>
      </c>
      <c r="M58" s="102" t="str">
        <f>IF(SUMPRODUCT(--ISNUMBER(SEARCH({"OS","CSS","PFS","DFS","DSS","survival","recurrence"},'Data extraction'!$K56&amp;"|")))&gt;0,"Low","Moderate")</f>
        <v>Low</v>
      </c>
      <c r="N58" s="102" t="str">
        <f>IF(SUMPRODUCT(--ISNUMBER(SEARCH({"clinical covariates","includes stage"},$H58&amp;"|")))&gt;0,"Low",IF(TRIM(LOWER($H58))="no","High","Moderate"))</f>
        <v>Moderate</v>
      </c>
      <c r="O58" s="102" t="str">
        <f t="shared" si="2"/>
        <v>Low</v>
      </c>
      <c r="P58" s="103" t="str">
        <f t="shared" si="3"/>
        <v>Moderate</v>
      </c>
      <c r="Q58" s="102" t="str">
        <f t="shared" si="4"/>
        <v>Yes</v>
      </c>
      <c r="R58" s="102" t="str">
        <f t="shared" si="13"/>
        <v>Unclear</v>
      </c>
      <c r="S58" s="102" t="str">
        <f t="shared" si="14"/>
        <v>Unclear</v>
      </c>
      <c r="T58" s="102" t="str">
        <f t="shared" si="15"/>
        <v>Low</v>
      </c>
      <c r="U58" s="102" t="str">
        <f t="shared" si="16"/>
        <v>Unclear</v>
      </c>
      <c r="V58" s="103" t="str">
        <f t="shared" si="17"/>
        <v>Unclear</v>
      </c>
      <c r="W58" s="102" t="str">
        <f>IF(SUMPRODUCT(--ISNUMBER(SEARCH({"IHC","proteom","qPCR","RT-PCR","serum","circulating","Histopathology"},$E58&amp;"|")))&gt;0,"Low concern (assay clinically deployable)","High concern (research-grade multi-omics)")</f>
        <v>High concern (research-grade multi-omics)</v>
      </c>
      <c r="X58" s="102" t="str">
        <f t="shared" si="10"/>
        <v/>
      </c>
      <c r="Y58" s="100">
        <f t="shared" si="11"/>
        <v>179</v>
      </c>
      <c r="Z58" s="100" t="str">
        <f>IF(SUMPRODUCT(--ISNUMBER(SEARCH({"no external","no ext"},$I58&amp;"|")))&gt;0,IF(ISNUMBER(SEARCH("partial",$I58)),"Internal/partial","None"),IF(TRIM(LOWER($I58))="no","None",IF(ISNUMBER(SEARCH("partial",$I58)),"Internal/partial",IF(SUMPRODUCT(--ISNUMBER(SEARCH({"external","GEO","GSE","ICGC","CPTAC","multi-cohort","multi-level","multicenter","trial","TCGA","clinical cohort"},$I58&amp;"|")))&gt;0,"External",IF(SUMPRODUCT(--ISNUMBER(SEARCH({"internal","limited","only"},$I58&amp;"|")))&gt;0,"Internal/partial","Unclear")))))</f>
        <v>External</v>
      </c>
      <c r="AA58" s="100">
        <f>IF(SUMPRODUCT(--ISNUMBER(SEARCH({"risk score","model","nomogram","signature","clustering","classifier","classification","LASSO","RSF"},$G58&amp;"|")))&gt;0,1,0)</f>
        <v>1</v>
      </c>
      <c r="AB58" s="100" t="str">
        <f t="shared" si="12"/>
        <v>179 (TCGA) + 63 + 66 (GEO)</v>
      </c>
      <c r="AC58" s="100" t="str">
        <f>IF(ISNUMBER(SEARCH("liquid biopsy",$D58)),"Liquid-biopsy markers",IF(SUMPRODUCT(--ISNUMBER(SEARCH({"multi-gene","multi-protein"},$D58&amp;"|")))&gt;0,"Multi-gene / multi-protein signatures",IF(SUMPRODUCT(--ISNUMBER(SEARCH({"single gene","single-gene","single protein","single biomarker"},$D58&amp;"|")))&gt;0,"Single-gene / single-protein markers",IF(LOWER(TRIM($D58))="protein","Single-gene / single-protein markers","Pathway, epigenetic, multi-modal &amp; histopathologic markers"))))</f>
        <v>Multi-gene / multi-protein signatures</v>
      </c>
    </row>
    <row r="59" spans="1:29" ht="55.2" x14ac:dyDescent="0.3">
      <c r="A59" s="99">
        <f>'Data extraction'!A57</f>
        <v>56</v>
      </c>
      <c r="B59" s="99" t="str">
        <f>'Data extraction'!B57</f>
        <v>Liu 2025</v>
      </c>
      <c r="C59" s="101" t="str">
        <f>'Data extraction'!C57</f>
        <v>ANP32E</v>
      </c>
      <c r="D59" s="101" t="str">
        <f>'Data extraction'!D57</f>
        <v>Single gene</v>
      </c>
      <c r="E59" s="101" t="str">
        <f>'Data extraction'!E57</f>
        <v>Protein (IHC) + transcriptomics (TCGA) + functional assays</v>
      </c>
      <c r="F59" s="101" t="str">
        <f>'Data extraction'!F57</f>
        <v>75 (clinical cohort) + 174 (TCGA)</v>
      </c>
      <c r="G59" s="101" t="str">
        <f>'Data extraction'!H57</f>
        <v>Single biomarker</v>
      </c>
      <c r="H59" s="101" t="str">
        <f>'Data extraction'!I57</f>
        <v>yes (Age, sex, BMI, TNM stage, CEA, CA19-9, CA242, clinical features)</v>
      </c>
      <c r="I59" s="101" t="str">
        <f>'Data extraction'!J57</f>
        <v>Yes; TCGA-PAAD (n=174) external validation + in vitro functional validation</v>
      </c>
      <c r="J59" s="102" t="str">
        <f t="shared" si="0"/>
        <v>High</v>
      </c>
      <c r="K59" s="102" t="str">
        <f t="shared" si="1"/>
        <v>Low</v>
      </c>
      <c r="L59" s="102" t="str">
        <f>IF(SUMPRODUCT(--ISNUMBER(SEARCH({"proteom","protein","IHC","qPCR","qRT-PCR","experimental","in vitro","RT-PCR","spatial"},$E59&amp;"|"&amp;$I59)))&gt;0,"Low","Moderate")</f>
        <v>Low</v>
      </c>
      <c r="M59" s="102" t="str">
        <f>IF(SUMPRODUCT(--ISNUMBER(SEARCH({"OS","CSS","PFS","DFS","DSS","survival","recurrence"},'Data extraction'!$K57&amp;"|")))&gt;0,"Low","Moderate")</f>
        <v>Low</v>
      </c>
      <c r="N59" s="102" t="str">
        <f>IF(SUMPRODUCT(--ISNUMBER(SEARCH({"clinical covariates","includes stage"},$H59&amp;"|")))&gt;0,"Low",IF(TRIM(LOWER($H59))="no","High","Moderate"))</f>
        <v>Moderate</v>
      </c>
      <c r="O59" s="102" t="str">
        <f t="shared" si="2"/>
        <v>Low</v>
      </c>
      <c r="P59" s="103" t="str">
        <f t="shared" si="3"/>
        <v>High</v>
      </c>
      <c r="Q59" s="102" t="str">
        <f t="shared" si="4"/>
        <v>No (prognostic factor only)</v>
      </c>
      <c r="R59" s="102" t="str">
        <f t="shared" si="13"/>
        <v>n/a</v>
      </c>
      <c r="S59" s="102" t="str">
        <f t="shared" si="14"/>
        <v>n/a</v>
      </c>
      <c r="T59" s="102" t="str">
        <f t="shared" si="15"/>
        <v>n/a</v>
      </c>
      <c r="U59" s="102" t="str">
        <f t="shared" si="16"/>
        <v>n/a</v>
      </c>
      <c r="V59" s="103" t="str">
        <f t="shared" si="17"/>
        <v>n/a</v>
      </c>
      <c r="W59" s="102" t="str">
        <f>IF(SUMPRODUCT(--ISNUMBER(SEARCH({"IHC","proteom","qPCR","RT-PCR","serum","circulating","Histopathology"},$E59&amp;"|")))&gt;0,"Low concern (assay clinically deployable)","High concern (research-grade multi-omics)")</f>
        <v>Low concern (assay clinically deployable)</v>
      </c>
      <c r="X59" s="102" t="str">
        <f t="shared" si="10"/>
        <v>Participation</v>
      </c>
      <c r="Y59" s="100">
        <f t="shared" si="11"/>
        <v>75</v>
      </c>
      <c r="Z59" s="100" t="str">
        <f>IF(SUMPRODUCT(--ISNUMBER(SEARCH({"no external","no ext"},$I59&amp;"|")))&gt;0,IF(ISNUMBER(SEARCH("partial",$I59)),"Internal/partial","None"),IF(TRIM(LOWER($I59))="no","None",IF(ISNUMBER(SEARCH("partial",$I59)),"Internal/partial",IF(SUMPRODUCT(--ISNUMBER(SEARCH({"external","GEO","GSE","ICGC","CPTAC","multi-cohort","multi-level","multicenter","trial","TCGA","clinical cohort"},$I59&amp;"|")))&gt;0,"External",IF(SUMPRODUCT(--ISNUMBER(SEARCH({"internal","limited","only"},$I59&amp;"|")))&gt;0,"Internal/partial","Unclear")))))</f>
        <v>External</v>
      </c>
      <c r="AA59" s="100">
        <f>IF(SUMPRODUCT(--ISNUMBER(SEARCH({"risk score","model","nomogram","signature","clustering","classifier","classification","LASSO","RSF"},$G59&amp;"|")))&gt;0,1,0)</f>
        <v>0</v>
      </c>
      <c r="AB59" s="100" t="str">
        <f t="shared" si="12"/>
        <v>75 (clinical cohort) + 174 (TCGA)</v>
      </c>
      <c r="AC59" s="100" t="str">
        <f>IF(ISNUMBER(SEARCH("liquid biopsy",$D59)),"Liquid-biopsy markers",IF(SUMPRODUCT(--ISNUMBER(SEARCH({"multi-gene","multi-protein"},$D59&amp;"|")))&gt;0,"Multi-gene / multi-protein signatures",IF(SUMPRODUCT(--ISNUMBER(SEARCH({"single gene","single-gene","single protein","single biomarker"},$D59&amp;"|")))&gt;0,"Single-gene / single-protein markers",IF(LOWER(TRIM($D59))="protein","Single-gene / single-protein markers","Pathway, epigenetic, multi-modal &amp; histopathologic markers"))))</f>
        <v>Single-gene / single-protein markers</v>
      </c>
    </row>
    <row r="60" spans="1:29" ht="41.4" x14ac:dyDescent="0.3">
      <c r="A60" s="99">
        <f>'Data extraction'!A58</f>
        <v>57</v>
      </c>
      <c r="B60" s="99" t="str">
        <f>'Data extraction'!B58</f>
        <v>Ge 2025</v>
      </c>
      <c r="C60" s="101" t="str">
        <f>'Data extraction'!C58</f>
        <v>Cuproptosis-related signature score (MIR3677, AC068620.2, UPK2, LDHAP7, FAM83A)</v>
      </c>
      <c r="D60" s="101" t="str">
        <f>'Data extraction'!D58</f>
        <v>Multi-gene signature</v>
      </c>
      <c r="E60" s="101" t="str">
        <f>'Data extraction'!E58</f>
        <v>Transcriptomics + proteomics + cfDNA (multi-omics integration)</v>
      </c>
      <c r="F60" s="101" t="str">
        <f>'Data extraction'!F58</f>
        <v>160 (TCGA) + 101 (ICGC)</v>
      </c>
      <c r="G60" s="101" t="str">
        <f>'Data extraction'!H58</f>
        <v>Signature / risk model</v>
      </c>
      <c r="H60" s="101" t="str">
        <f>'Data extraction'!I58</f>
        <v>yes (Age, sex, grade and other clinical covariates)</v>
      </c>
      <c r="I60" s="101" t="str">
        <f>'Data extraction'!J58</f>
        <v>Yes; External validation in ICGC cohort</v>
      </c>
      <c r="J60" s="102" t="str">
        <f t="shared" si="0"/>
        <v>Moderate</v>
      </c>
      <c r="K60" s="102" t="str">
        <f t="shared" si="1"/>
        <v>Low</v>
      </c>
      <c r="L60" s="102" t="str">
        <f>IF(SUMPRODUCT(--ISNUMBER(SEARCH({"proteom","protein","IHC","qPCR","qRT-PCR","experimental","in vitro","RT-PCR","spatial"},$E60&amp;"|"&amp;$I60)))&gt;0,"Low","Moderate")</f>
        <v>Low</v>
      </c>
      <c r="M60" s="102" t="str">
        <f>IF(SUMPRODUCT(--ISNUMBER(SEARCH({"OS","CSS","PFS","DFS","DSS","survival","recurrence"},'Data extraction'!$K58&amp;"|")))&gt;0,"Low","Moderate")</f>
        <v>Low</v>
      </c>
      <c r="N60" s="102" t="str">
        <f>IF(SUMPRODUCT(--ISNUMBER(SEARCH({"clinical covariates","includes stage"},$H60&amp;"|")))&gt;0,"Low",IF(TRIM(LOWER($H60))="no","High","Moderate"))</f>
        <v>Low</v>
      </c>
      <c r="O60" s="102" t="str">
        <f t="shared" si="2"/>
        <v>Low</v>
      </c>
      <c r="P60" s="103" t="str">
        <f t="shared" si="3"/>
        <v>Moderate</v>
      </c>
      <c r="Q60" s="102" t="str">
        <f t="shared" si="4"/>
        <v>Yes</v>
      </c>
      <c r="R60" s="102" t="str">
        <f t="shared" si="13"/>
        <v>Unclear</v>
      </c>
      <c r="S60" s="102" t="str">
        <f t="shared" si="14"/>
        <v>Low</v>
      </c>
      <c r="T60" s="102" t="str">
        <f t="shared" si="15"/>
        <v>Low</v>
      </c>
      <c r="U60" s="102" t="str">
        <f t="shared" si="16"/>
        <v>Unclear</v>
      </c>
      <c r="V60" s="103" t="str">
        <f t="shared" si="17"/>
        <v>Unclear</v>
      </c>
      <c r="W60" s="102" t="str">
        <f>IF(SUMPRODUCT(--ISNUMBER(SEARCH({"IHC","proteom","qPCR","RT-PCR","serum","circulating","Histopathology"},$E60&amp;"|")))&gt;0,"Low concern (assay clinically deployable)","High concern (research-grade multi-omics)")</f>
        <v>Low concern (assay clinically deployable)</v>
      </c>
      <c r="X60" s="102" t="str">
        <f t="shared" si="10"/>
        <v/>
      </c>
      <c r="Y60" s="100">
        <f t="shared" si="11"/>
        <v>160</v>
      </c>
      <c r="Z60" s="100" t="str">
        <f>IF(SUMPRODUCT(--ISNUMBER(SEARCH({"no external","no ext"},$I60&amp;"|")))&gt;0,IF(ISNUMBER(SEARCH("partial",$I60)),"Internal/partial","None"),IF(TRIM(LOWER($I60))="no","None",IF(ISNUMBER(SEARCH("partial",$I60)),"Internal/partial",IF(SUMPRODUCT(--ISNUMBER(SEARCH({"external","GEO","GSE","ICGC","CPTAC","multi-cohort","multi-level","multicenter","trial","TCGA","clinical cohort"},$I60&amp;"|")))&gt;0,"External",IF(SUMPRODUCT(--ISNUMBER(SEARCH({"internal","limited","only"},$I60&amp;"|")))&gt;0,"Internal/partial","Unclear")))))</f>
        <v>External</v>
      </c>
      <c r="AA60" s="100">
        <f>IF(SUMPRODUCT(--ISNUMBER(SEARCH({"risk score","model","nomogram","signature","clustering","classifier","classification","LASSO","RSF"},$G60&amp;"|")))&gt;0,1,0)</f>
        <v>1</v>
      </c>
      <c r="AB60" s="100" t="str">
        <f t="shared" si="12"/>
        <v>160 (TCGA) + 101 (ICGC)</v>
      </c>
      <c r="AC60" s="100" t="str">
        <f>IF(ISNUMBER(SEARCH("liquid biopsy",$D60)),"Liquid-biopsy markers",IF(SUMPRODUCT(--ISNUMBER(SEARCH({"multi-gene","multi-protein"},$D60&amp;"|")))&gt;0,"Multi-gene / multi-protein signatures",IF(SUMPRODUCT(--ISNUMBER(SEARCH({"single gene","single-gene","single protein","single biomarker"},$D60&amp;"|")))&gt;0,"Single-gene / single-protein markers",IF(LOWER(TRIM($D60))="protein","Single-gene / single-protein markers","Pathway, epigenetic, multi-modal &amp; histopathologic markers"))))</f>
        <v>Multi-gene / multi-protein signatures</v>
      </c>
    </row>
    <row r="62" spans="1:29" ht="15.6" x14ac:dyDescent="0.3">
      <c r="A62" s="93" t="s">
        <v>9569</v>
      </c>
    </row>
    <row r="63" spans="1:29" ht="46.05" customHeight="1" x14ac:dyDescent="0.3">
      <c r="A63" s="206" t="s">
        <v>9568</v>
      </c>
      <c r="B63" s="206"/>
      <c r="C63" s="97" t="s">
        <v>9285</v>
      </c>
      <c r="D63" s="97" t="s">
        <v>9570</v>
      </c>
      <c r="E63" s="97" t="s">
        <v>9571</v>
      </c>
      <c r="F63" s="206" t="s">
        <v>9572</v>
      </c>
      <c r="G63" s="206"/>
      <c r="H63" s="97" t="s">
        <v>9573</v>
      </c>
      <c r="I63" s="97" t="s">
        <v>9574</v>
      </c>
      <c r="J63" s="97" t="s">
        <v>9575</v>
      </c>
      <c r="K63" s="97" t="s">
        <v>9576</v>
      </c>
      <c r="L63" s="97" t="s">
        <v>9577</v>
      </c>
      <c r="M63" s="97" t="s">
        <v>9578</v>
      </c>
      <c r="N63" s="97" t="s">
        <v>9579</v>
      </c>
      <c r="O63" s="97" t="s">
        <v>9580</v>
      </c>
      <c r="P63" s="206" t="s">
        <v>9581</v>
      </c>
      <c r="Q63" s="206"/>
      <c r="R63" s="206"/>
      <c r="S63" s="206"/>
      <c r="T63" s="206"/>
      <c r="U63" s="206"/>
      <c r="V63" s="206"/>
      <c r="W63" s="206"/>
      <c r="X63" s="206"/>
    </row>
    <row r="64" spans="1:29" ht="169.95" customHeight="1" x14ac:dyDescent="0.3">
      <c r="A64" s="197" t="s">
        <v>9582</v>
      </c>
      <c r="B64" s="198"/>
      <c r="C64" s="102" t="s">
        <v>6645</v>
      </c>
      <c r="D64" s="102">
        <f>COUNTIF($AC$4:$AC$60,$A64)</f>
        <v>45</v>
      </c>
      <c r="E64" s="102">
        <f>SUMIF($AC$4:$AC$60,$A64,$Y$4:$Y$60)</f>
        <v>7240</v>
      </c>
      <c r="F64" s="198" t="s">
        <v>9586</v>
      </c>
      <c r="G64" s="198"/>
      <c r="H64" s="102" t="s">
        <v>9587</v>
      </c>
      <c r="I64" s="107">
        <f>IF(COUNTIFS($AC$4:$AC$60,$A64,$P$4:$P$60,"High")/$D64&gt;=0.5,-2,IF(COUNTIFS($AC$4:$AC$60,$A64,$P$4:$P$60,"High")&gt;0,-1,IF(COUNTIFS($AC$4:$AC$60,$A64,$P$4:$P$60,"Moderate")&gt;0,-1,0)))</f>
        <v>-1</v>
      </c>
      <c r="J64" s="108">
        <v>-1</v>
      </c>
      <c r="K64" s="108">
        <v>0</v>
      </c>
      <c r="L64" s="108">
        <v>-1</v>
      </c>
      <c r="M64" s="108">
        <v>-1</v>
      </c>
      <c r="N64" s="107">
        <f>SUM($I64:$M64)</f>
        <v>-4</v>
      </c>
      <c r="O64" s="109" t="str">
        <f>CHOOSE(MIN(4,MAX(1,1-$N64)),"High","Moderate","Low","Very low")</f>
        <v>Very low</v>
      </c>
      <c r="P64" s="198" t="s">
        <v>10880</v>
      </c>
      <c r="Q64" s="198"/>
      <c r="R64" s="198"/>
      <c r="S64" s="198"/>
      <c r="T64" s="198"/>
      <c r="U64" s="198"/>
      <c r="V64" s="198"/>
      <c r="W64" s="198"/>
      <c r="X64" s="198"/>
    </row>
    <row r="65" spans="1:24" ht="169.95" customHeight="1" x14ac:dyDescent="0.3">
      <c r="A65" s="197" t="s">
        <v>9583</v>
      </c>
      <c r="B65" s="198"/>
      <c r="C65" s="102" t="s">
        <v>6645</v>
      </c>
      <c r="D65" s="102">
        <f>COUNTIF($AC$4:$AC$60,$A65)</f>
        <v>10</v>
      </c>
      <c r="E65" s="102">
        <f>SUMIF($AC$4:$AC$60,$A65,$Y$4:$Y$60)</f>
        <v>447</v>
      </c>
      <c r="F65" s="198" t="s">
        <v>9588</v>
      </c>
      <c r="G65" s="198"/>
      <c r="H65" s="102" t="s">
        <v>9587</v>
      </c>
      <c r="I65" s="107">
        <f>IF(COUNTIFS($AC$4:$AC$60,$A65,$P$4:$P$60,"High")/$D65&gt;=0.5,-2,IF(COUNTIFS($AC$4:$AC$60,$A65,$P$4:$P$60,"High")&gt;0,-1,IF(COUNTIFS($AC$4:$AC$60,$A65,$P$4:$P$60,"Moderate")&gt;0,-1,0)))</f>
        <v>-2</v>
      </c>
      <c r="J65" s="108">
        <v>-1</v>
      </c>
      <c r="K65" s="108">
        <v>0</v>
      </c>
      <c r="L65" s="108">
        <v>-1</v>
      </c>
      <c r="M65" s="108">
        <v>-1</v>
      </c>
      <c r="N65" s="107">
        <f>SUM($I65:$M65)</f>
        <v>-5</v>
      </c>
      <c r="O65" s="109" t="str">
        <f>CHOOSE(MIN(4,MAX(1,1-$N65)),"High","Moderate","Low","Very low")</f>
        <v>Very low</v>
      </c>
      <c r="P65" s="198" t="s">
        <v>10881</v>
      </c>
      <c r="Q65" s="198"/>
      <c r="R65" s="198"/>
      <c r="S65" s="198"/>
      <c r="T65" s="198"/>
      <c r="U65" s="198"/>
      <c r="V65" s="198"/>
      <c r="W65" s="198"/>
      <c r="X65" s="198"/>
    </row>
    <row r="66" spans="1:24" ht="169.95" customHeight="1" x14ac:dyDescent="0.3">
      <c r="A66" s="197" t="s">
        <v>9584</v>
      </c>
      <c r="B66" s="198"/>
      <c r="C66" s="102" t="s">
        <v>9585</v>
      </c>
      <c r="D66" s="102">
        <f>COUNTIF($AC$4:$AC$60,$A66)</f>
        <v>2</v>
      </c>
      <c r="E66" s="102">
        <f>SUMIF($AC$4:$AC$60,$A66,$Y$4:$Y$60)</f>
        <v>25</v>
      </c>
      <c r="F66" s="198" t="s">
        <v>9737</v>
      </c>
      <c r="G66" s="198"/>
      <c r="H66" s="102" t="s">
        <v>9587</v>
      </c>
      <c r="I66" s="107">
        <f>IF(COUNTIFS($AC$4:$AC$60,$A66,$P$4:$P$60,"High")/$D66&gt;=0.5,-2,IF(COUNTIFS($AC$4:$AC$60,$A66,$P$4:$P$60,"High")&gt;0,-1,IF(COUNTIFS($AC$4:$AC$60,$A66,$P$4:$P$60,"Moderate")&gt;0,-1,0)))</f>
        <v>-2</v>
      </c>
      <c r="J66" s="108">
        <v>-1</v>
      </c>
      <c r="K66" s="108">
        <v>0</v>
      </c>
      <c r="L66" s="108">
        <v>-1</v>
      </c>
      <c r="M66" s="108">
        <v>-1</v>
      </c>
      <c r="N66" s="107">
        <f>SUM($I66:$M66)</f>
        <v>-5</v>
      </c>
      <c r="O66" s="109" t="str">
        <f>CHOOSE(MIN(4,MAX(1,1-$N66)),"High","Moderate","Low","Very low")</f>
        <v>Very low</v>
      </c>
      <c r="P66" s="198" t="s">
        <v>10882</v>
      </c>
      <c r="Q66" s="198"/>
      <c r="R66" s="198"/>
      <c r="S66" s="198"/>
      <c r="T66" s="198"/>
      <c r="U66" s="198"/>
      <c r="V66" s="198"/>
      <c r="W66" s="198"/>
      <c r="X66" s="198"/>
    </row>
    <row r="67" spans="1:24" ht="169.95" customHeight="1" x14ac:dyDescent="0.3">
      <c r="A67" s="197" t="s">
        <v>9629</v>
      </c>
      <c r="B67" s="198"/>
      <c r="C67" s="102" t="s">
        <v>9630</v>
      </c>
      <c r="D67" s="102">
        <f>$C$101</f>
        <v>14</v>
      </c>
      <c r="E67" s="102">
        <f>$C$102</f>
        <v>930</v>
      </c>
      <c r="F67" s="198" t="s">
        <v>9631</v>
      </c>
      <c r="G67" s="198"/>
      <c r="H67" s="102" t="s">
        <v>9632</v>
      </c>
      <c r="I67" s="107">
        <f>IF(COUNTIF($P$82:$P$95,"Critical")/$D67&gt;=0.5,-2,IF(COUNTIF($P$82:$P$95,"Critical")+COUNTIF($P$82:$P$95,"High")&gt;0,-1,0))</f>
        <v>-2</v>
      </c>
      <c r="J67" s="108">
        <v>-1</v>
      </c>
      <c r="K67" s="108">
        <v>-2</v>
      </c>
      <c r="L67" s="108">
        <v>-2</v>
      </c>
      <c r="M67" s="108">
        <v>-1</v>
      </c>
      <c r="N67" s="107">
        <f>SUM($I67:$M67)</f>
        <v>-8</v>
      </c>
      <c r="O67" s="109" t="str">
        <f>CHOOSE(MIN(4,MAX(1,1-$N67)),"High","Moderate","Low","Very low")</f>
        <v>Very low</v>
      </c>
      <c r="P67" s="198" t="s">
        <v>9633</v>
      </c>
      <c r="Q67" s="198"/>
      <c r="R67" s="198"/>
      <c r="S67" s="198"/>
      <c r="T67" s="198"/>
      <c r="U67" s="198"/>
      <c r="V67" s="198"/>
      <c r="W67" s="198"/>
      <c r="X67" s="198"/>
    </row>
    <row r="68" spans="1:24" x14ac:dyDescent="0.3">
      <c r="A68" s="200" t="s">
        <v>9596</v>
      </c>
      <c r="B68" s="201"/>
      <c r="C68" s="201"/>
      <c r="D68" s="201"/>
      <c r="E68" s="201"/>
      <c r="F68" s="201"/>
      <c r="G68" s="201"/>
      <c r="H68" s="201"/>
      <c r="I68" s="201"/>
      <c r="J68" s="201"/>
      <c r="K68" s="201"/>
      <c r="L68" s="201"/>
      <c r="M68" s="201"/>
      <c r="N68" s="201"/>
      <c r="O68" s="201"/>
      <c r="P68" s="201"/>
      <c r="Q68" s="201"/>
      <c r="R68" s="201"/>
      <c r="S68" s="201"/>
      <c r="T68" s="201"/>
      <c r="U68" s="201"/>
      <c r="V68" s="201"/>
      <c r="W68" s="201"/>
      <c r="X68" s="201"/>
    </row>
    <row r="69" spans="1:24" x14ac:dyDescent="0.3">
      <c r="A69" s="144" t="s">
        <v>10885</v>
      </c>
    </row>
    <row r="70" spans="1:24" ht="15.6" x14ac:dyDescent="0.3">
      <c r="A70" s="93" t="s">
        <v>9589</v>
      </c>
    </row>
    <row r="71" spans="1:24" ht="31.95" customHeight="1" x14ac:dyDescent="0.3">
      <c r="A71" s="206" t="s">
        <v>9590</v>
      </c>
      <c r="B71" s="206"/>
      <c r="C71" s="97" t="s">
        <v>10757</v>
      </c>
      <c r="D71" s="97" t="s">
        <v>10884</v>
      </c>
    </row>
    <row r="72" spans="1:24" x14ac:dyDescent="0.3">
      <c r="A72" s="203" t="s">
        <v>9591</v>
      </c>
      <c r="B72" s="199"/>
      <c r="C72" s="104">
        <f>COUNTIF($P$4:$P$60,"Low")</f>
        <v>0</v>
      </c>
      <c r="D72" s="104">
        <f>COUNTIF($V$4:$V$60,"Low")</f>
        <v>0</v>
      </c>
    </row>
    <row r="73" spans="1:24" x14ac:dyDescent="0.3">
      <c r="A73" s="204" t="s">
        <v>10883</v>
      </c>
      <c r="B73" s="199"/>
      <c r="C73" s="104">
        <f>COUNTIF($P$4:$P$60,"Moderate")</f>
        <v>29</v>
      </c>
      <c r="D73" s="104">
        <f>COUNTIF($V$4:$V$60,"Unclear")</f>
        <v>25</v>
      </c>
    </row>
    <row r="74" spans="1:24" x14ac:dyDescent="0.3">
      <c r="A74" s="205" t="s">
        <v>9592</v>
      </c>
      <c r="B74" s="199"/>
      <c r="C74" s="104">
        <f>COUNTIF($P$4:$P$60,"High")</f>
        <v>28</v>
      </c>
      <c r="D74" s="104">
        <f>COUNTIF($V$4:$V$60,"High")</f>
        <v>21</v>
      </c>
    </row>
    <row r="75" spans="1:24" x14ac:dyDescent="0.3">
      <c r="A75" s="199" t="s">
        <v>9593</v>
      </c>
      <c r="B75" s="199"/>
      <c r="C75" s="104" t="s">
        <v>9595</v>
      </c>
      <c r="D75" s="104">
        <f>COUNTIF($V$4:$V$60,"n/a")</f>
        <v>11</v>
      </c>
    </row>
    <row r="76" spans="1:24" x14ac:dyDescent="0.3">
      <c r="A76" s="196" t="s">
        <v>9594</v>
      </c>
      <c r="B76" s="196"/>
      <c r="C76" s="105">
        <f>SUM($C$72:$C$74)</f>
        <v>57</v>
      </c>
      <c r="D76" s="105">
        <f>SUM($D$72:$D$75)</f>
        <v>57</v>
      </c>
    </row>
    <row r="78" spans="1:24" ht="15.6" x14ac:dyDescent="0.3">
      <c r="A78" s="93" t="s">
        <v>10679</v>
      </c>
    </row>
    <row r="79" spans="1:24" x14ac:dyDescent="0.3">
      <c r="A79" s="200" t="s">
        <v>9597</v>
      </c>
      <c r="B79" s="201"/>
      <c r="C79" s="201"/>
      <c r="D79" s="201"/>
      <c r="E79" s="201"/>
      <c r="F79" s="201"/>
      <c r="G79" s="201"/>
      <c r="H79" s="201"/>
      <c r="I79" s="201"/>
      <c r="J79" s="201"/>
      <c r="K79" s="201"/>
      <c r="L79" s="201"/>
      <c r="M79" s="201"/>
      <c r="N79" s="201"/>
      <c r="O79" s="201"/>
      <c r="P79" s="201"/>
      <c r="Q79" s="201"/>
      <c r="R79" s="201"/>
      <c r="S79" s="201"/>
      <c r="T79" s="201"/>
      <c r="U79" s="201"/>
      <c r="V79" s="201"/>
      <c r="W79" s="201"/>
      <c r="X79" s="201"/>
    </row>
    <row r="81" spans="1:25" ht="52.05" customHeight="1" x14ac:dyDescent="0.3">
      <c r="A81" s="206" t="s">
        <v>9598</v>
      </c>
      <c r="B81" s="206"/>
      <c r="C81" s="97" t="s">
        <v>9599</v>
      </c>
      <c r="D81" s="97" t="s">
        <v>9547</v>
      </c>
      <c r="E81" s="206" t="s">
        <v>9600</v>
      </c>
      <c r="F81" s="206"/>
      <c r="G81" s="97" t="s">
        <v>9601</v>
      </c>
      <c r="H81" s="97" t="s">
        <v>9602</v>
      </c>
      <c r="I81" s="97" t="s">
        <v>9187</v>
      </c>
      <c r="J81" s="97" t="s">
        <v>9603</v>
      </c>
      <c r="K81" s="97" t="s">
        <v>9604</v>
      </c>
      <c r="L81" s="97" t="s">
        <v>9605</v>
      </c>
      <c r="M81" s="97" t="s">
        <v>9606</v>
      </c>
      <c r="N81" s="97" t="s">
        <v>9553</v>
      </c>
      <c r="O81" s="97" t="s">
        <v>9607</v>
      </c>
      <c r="P81" s="97" t="s">
        <v>9608</v>
      </c>
      <c r="Q81" s="97" t="s">
        <v>5639</v>
      </c>
      <c r="R81" s="206" t="s">
        <v>9609</v>
      </c>
      <c r="S81" s="206"/>
      <c r="T81" s="206" t="s">
        <v>9610</v>
      </c>
      <c r="U81" s="206"/>
      <c r="V81" s="206"/>
      <c r="W81" s="206"/>
      <c r="X81" s="206"/>
      <c r="Y81" s="98" t="s">
        <v>9611</v>
      </c>
    </row>
    <row r="82" spans="1:25" ht="94.95" customHeight="1" x14ac:dyDescent="0.3">
      <c r="A82" s="202" t="str">
        <f>'Data extraction clinical.gov'!A2</f>
        <v>NCT01726582</v>
      </c>
      <c r="B82" s="202"/>
      <c r="C82" s="101" t="str">
        <f>'Data extraction clinical.gov'!B2</f>
        <v>Single-arm</v>
      </c>
      <c r="D82" s="101">
        <f>'Data extraction clinical.gov'!C2</f>
        <v>130</v>
      </c>
      <c r="E82" s="202" t="str">
        <f>'Data extraction clinical.gov'!D2</f>
        <v>Personalized periop (chemo/CRT/surgery)</v>
      </c>
      <c r="F82" s="202"/>
      <c r="G82" s="101" t="str">
        <f>'Data extraction clinical.gov'!E2</f>
        <v>Resectable/Borderline</v>
      </c>
      <c r="H82" s="101" t="str">
        <f>'Data extraction clinical.gov'!F2</f>
        <v>Completion to surgery (feasibility)</v>
      </c>
      <c r="I82" s="101" t="str">
        <f>'Data extraction clinical.gov'!G2</f>
        <v>108/130 (83.1%)</v>
      </c>
      <c r="J82" s="102" t="str">
        <f t="shared" ref="J82:J95" si="18">IF(ISNUMBER(SEARCH("non-randomi",$C82)),"ROBINS-I",IF(ISNUMBER(SEARCH("randomi",$C82)),"RoB 2","ROBINS-I"))</f>
        <v>ROBINS-I</v>
      </c>
      <c r="K82" s="106" t="s">
        <v>9612</v>
      </c>
      <c r="L82" s="106" t="s">
        <v>9613</v>
      </c>
      <c r="M82" s="106" t="s">
        <v>9614</v>
      </c>
      <c r="N82" s="106" t="s">
        <v>9613</v>
      </c>
      <c r="O82" s="106" t="s">
        <v>9614</v>
      </c>
      <c r="P82" s="103" t="str">
        <f t="shared" ref="P82:P95" si="19">IF(COUNTIF($K82:$O82,"Critical")&gt;0,"Critical",IF(COUNTIF($K82:$O82,"Serious")&gt;0,"Serious",IF(COUNTIF($K82:$O82,"High")&gt;0,"High",IF(COUNTIF($K82:$O82,"Some concerns")&gt;0,"Some concerns",IF(COUNTIF($K82:$O82,"Moderate")&gt;0,"Moderate","Low")))))</f>
        <v>Critical</v>
      </c>
      <c r="Q82" s="102" t="str">
        <f t="shared" ref="Q82:Q95" si="20">IF(ISNUMBER(SEARCH("non-randomi",$C82)),"No (single-arm / non-randomised)",IF(ISNUMBER(SEARCH("randomi",$C82)),"Yes","No (single-arm)"))</f>
        <v>No (single-arm)</v>
      </c>
      <c r="R82" s="198" t="s">
        <v>9615</v>
      </c>
      <c r="S82" s="198"/>
      <c r="T82" s="202" t="str">
        <f>'Data extraction clinical.gov'!J2</f>
        <v>Single-arm
Feasibility endpoint
Selection bias (resected)
Heterogeneous treatment
No comparator
No HR</v>
      </c>
      <c r="U82" s="202"/>
      <c r="V82" s="202"/>
      <c r="W82" s="202"/>
      <c r="X82" s="202"/>
      <c r="Y82" s="102">
        <v>130</v>
      </c>
    </row>
    <row r="83" spans="1:25" ht="94.95" customHeight="1" x14ac:dyDescent="0.3">
      <c r="A83" s="202" t="str">
        <f>'Data extraction clinical.gov'!A3</f>
        <v>NCT00536874</v>
      </c>
      <c r="B83" s="202"/>
      <c r="C83" s="101" t="str">
        <f>'Data extraction clinical.gov'!B3</f>
        <v>Single-arm</v>
      </c>
      <c r="D83" s="101">
        <f>'Data extraction clinical.gov'!C3</f>
        <v>35</v>
      </c>
      <c r="E83" s="202" t="str">
        <f>'Data extraction clinical.gov'!D3</f>
        <v>Gemcitabine + Oxaliplatin (neoadjuvant)</v>
      </c>
      <c r="F83" s="202"/>
      <c r="G83" s="101" t="str">
        <f>'Data extraction clinical.gov'!E3</f>
        <v>Resectable</v>
      </c>
      <c r="H83" s="101" t="str">
        <f>'Data extraction clinical.gov'!F3</f>
        <v>OS rate (18 mo)</v>
      </c>
      <c r="I83" s="101" t="str">
        <f>'Data extraction clinical.gov'!G3</f>
        <v>63% (45–76)</v>
      </c>
      <c r="J83" s="102" t="str">
        <f t="shared" si="18"/>
        <v>ROBINS-I</v>
      </c>
      <c r="K83" s="106" t="s">
        <v>9612</v>
      </c>
      <c r="L83" s="106" t="s">
        <v>9614</v>
      </c>
      <c r="M83" s="106" t="s">
        <v>9614</v>
      </c>
      <c r="N83" s="106" t="s">
        <v>9613</v>
      </c>
      <c r="O83" s="106" t="s">
        <v>9614</v>
      </c>
      <c r="P83" s="103" t="str">
        <f t="shared" si="19"/>
        <v>Critical</v>
      </c>
      <c r="Q83" s="102" t="str">
        <f t="shared" si="20"/>
        <v>No (single-arm)</v>
      </c>
      <c r="R83" s="198" t="s">
        <v>9616</v>
      </c>
      <c r="S83" s="198"/>
      <c r="T83" s="202" t="str">
        <f>'Data extraction clinical.gov'!J3</f>
        <v>Single-arm
Small N (35)
OS rate (no HR)
Resectable-only (selection bias)
No comparator</v>
      </c>
      <c r="U83" s="202"/>
      <c r="V83" s="202"/>
      <c r="W83" s="202"/>
      <c r="X83" s="202"/>
      <c r="Y83" s="102">
        <v>35</v>
      </c>
    </row>
    <row r="84" spans="1:25" ht="94.95" customHeight="1" x14ac:dyDescent="0.3">
      <c r="A84" s="202" t="str">
        <f>'Data extraction clinical.gov'!A4</f>
        <v>NCT01926197</v>
      </c>
      <c r="B84" s="202"/>
      <c r="C84" s="101" t="str">
        <f>'Data extraction clinical.gov'!B4</f>
        <v>Randomized</v>
      </c>
      <c r="D84" s="101" t="str">
        <f>'Data extraction clinical.gov'!C4</f>
        <v>13/12</v>
      </c>
      <c r="E84" s="202" t="str">
        <f>'Data extraction clinical.gov'!D4</f>
        <v>mFOLFIRINOX vs mFOLFIRINOX+SBRT</v>
      </c>
      <c r="F84" s="202"/>
      <c r="G84" s="101" t="str">
        <f>'Data extraction clinical.gov'!E4</f>
        <v>Locally advanced (unresectable)</v>
      </c>
      <c r="H84" s="101" t="str">
        <f>'Data extraction clinical.gov'!F4</f>
        <v>PFS (median)</v>
      </c>
      <c r="I84" s="101" t="str">
        <f>'Data extraction clinical.gov'!G4</f>
        <v>6.5 vs 8.4 mo</v>
      </c>
      <c r="J84" s="102" t="str">
        <f t="shared" si="18"/>
        <v>RoB 2</v>
      </c>
      <c r="K84" s="106" t="s">
        <v>9617</v>
      </c>
      <c r="L84" s="106" t="s">
        <v>9617</v>
      </c>
      <c r="M84" s="106" t="s">
        <v>9617</v>
      </c>
      <c r="N84" s="106" t="s">
        <v>9617</v>
      </c>
      <c r="O84" s="106" t="s">
        <v>9174</v>
      </c>
      <c r="P84" s="103" t="str">
        <f t="shared" si="19"/>
        <v>High</v>
      </c>
      <c r="Q84" s="102" t="str">
        <f t="shared" si="20"/>
        <v>Yes</v>
      </c>
      <c r="R84" s="198" t="s">
        <v>9618</v>
      </c>
      <c r="S84" s="198"/>
      <c r="T84" s="202" t="str">
        <f>'Data extraction clinical.gov'!J4</f>
        <v>Small sample (n=25)
No HR / p-values
High variability
Event-based toxicity
Limited generalizability</v>
      </c>
      <c r="U84" s="202"/>
      <c r="V84" s="202"/>
      <c r="W84" s="202"/>
      <c r="X84" s="202"/>
      <c r="Y84" s="102">
        <v>25</v>
      </c>
    </row>
    <row r="85" spans="1:25" ht="94.95" customHeight="1" x14ac:dyDescent="0.3">
      <c r="A85" s="202" t="str">
        <f>'Data extraction clinical.gov'!A5</f>
        <v>NCT00810719</v>
      </c>
      <c r="B85" s="202"/>
      <c r="C85" s="101" t="str">
        <f>'Data extraction clinical.gov'!B5</f>
        <v>Single-arm</v>
      </c>
      <c r="D85" s="101">
        <f>'Data extraction clinical.gov'!C5</f>
        <v>30</v>
      </c>
      <c r="E85" s="202" t="str">
        <f>'Data extraction clinical.gov'!D5</f>
        <v>Gemcitabine + Erlotinib</v>
      </c>
      <c r="F85" s="202"/>
      <c r="G85" s="101" t="str">
        <f>'Data extraction clinical.gov'!E5</f>
        <v>Advanced/Metastatic</v>
      </c>
      <c r="H85" s="101" t="str">
        <f>'Data extraction clinical.gov'!F5</f>
        <v>PFS (median)</v>
      </c>
      <c r="I85" s="101" t="str">
        <f>'Data extraction clinical.gov'!G5</f>
        <v>2.07 mo (1.87–5.50)</v>
      </c>
      <c r="J85" s="102" t="str">
        <f t="shared" si="18"/>
        <v>ROBINS-I</v>
      </c>
      <c r="K85" s="106" t="s">
        <v>9612</v>
      </c>
      <c r="L85" s="106" t="s">
        <v>9614</v>
      </c>
      <c r="M85" s="106" t="s">
        <v>9614</v>
      </c>
      <c r="N85" s="106" t="s">
        <v>9614</v>
      </c>
      <c r="O85" s="106" t="s">
        <v>9614</v>
      </c>
      <c r="P85" s="103" t="str">
        <f t="shared" si="19"/>
        <v>Critical</v>
      </c>
      <c r="Q85" s="102" t="str">
        <f t="shared" si="20"/>
        <v>No (single-arm)</v>
      </c>
      <c r="R85" s="198" t="s">
        <v>9618</v>
      </c>
      <c r="S85" s="198"/>
      <c r="T85" s="202" t="str">
        <f>'Data extraction clinical.gov'!J5</f>
        <v>Single-arm
Small N (30)
Advanced disease (poor prognosis)
No comparator
Low PFS / OS</v>
      </c>
      <c r="U85" s="202"/>
      <c r="V85" s="202"/>
      <c r="W85" s="202"/>
      <c r="X85" s="202"/>
      <c r="Y85" s="102">
        <v>30</v>
      </c>
    </row>
    <row r="86" spans="1:25" ht="94.95" customHeight="1" x14ac:dyDescent="0.3">
      <c r="A86" s="202" t="str">
        <f>'Data extraction clinical.gov'!A6</f>
        <v>NCT00769483</v>
      </c>
      <c r="B86" s="202"/>
      <c r="C86" s="101" t="str">
        <f>'Data extraction clinical.gov'!B6</f>
        <v>Phase I/II, non-randomized, multi-arm</v>
      </c>
      <c r="D86" s="101" t="str">
        <f>'Data extraction clinical.gov'!C6</f>
        <v>~15/arm</v>
      </c>
      <c r="E86" s="202" t="str">
        <f>'Data extraction clinical.gov'!D6</f>
        <v>MK-0646 + Gem ± Erlotinib</v>
      </c>
      <c r="F86" s="202"/>
      <c r="G86" s="101" t="str">
        <f>'Data extraction clinical.gov'!E6</f>
        <v>Stage IV (metastatic)</v>
      </c>
      <c r="H86" s="101" t="str">
        <f>'Data extraction clinical.gov'!F6</f>
        <v>MTD + PFS (time to progression/death)</v>
      </c>
      <c r="I86" s="101" t="str">
        <f>'Data extraction clinical.gov'!G6</f>
        <v>MTD: 10 mg/kg (Gem), 5 mg/kg (Gem+Erl); PFS: ~1.8–2.0 mo</v>
      </c>
      <c r="J86" s="102" t="str">
        <f t="shared" si="18"/>
        <v>ROBINS-I</v>
      </c>
      <c r="K86" s="106" t="s">
        <v>9612</v>
      </c>
      <c r="L86" s="106" t="s">
        <v>9613</v>
      </c>
      <c r="M86" s="106" t="s">
        <v>9613</v>
      </c>
      <c r="N86" s="106" t="s">
        <v>9614</v>
      </c>
      <c r="O86" s="106" t="s">
        <v>9613</v>
      </c>
      <c r="P86" s="103" t="str">
        <f t="shared" si="19"/>
        <v>Critical</v>
      </c>
      <c r="Q86" s="102" t="str">
        <f t="shared" si="20"/>
        <v>No (single-arm / non-randomised)</v>
      </c>
      <c r="R86" s="198" t="s">
        <v>9619</v>
      </c>
      <c r="S86" s="198"/>
      <c r="T86" s="202" t="str">
        <f>'Data extraction clinical.gov'!J6</f>
        <v>Small sample size (n≈15/arm)
Phase I/II design (exploratory)
No powered comparison
Metastatic population (poor prognosis baseline)
Very low PFS (~2 mo)
No biomarker-driven selection (despite IGF axis target)
Missing biomarker correlation data</v>
      </c>
      <c r="U86" s="202"/>
      <c r="V86" s="202"/>
      <c r="W86" s="202"/>
      <c r="X86" s="202"/>
      <c r="Y86" s="102">
        <v>45</v>
      </c>
    </row>
    <row r="87" spans="1:25" ht="94.95" customHeight="1" x14ac:dyDescent="0.3">
      <c r="A87" s="202" t="str">
        <f>'Data extraction clinical.gov'!A7</f>
        <v>NCT00365144</v>
      </c>
      <c r="B87" s="202"/>
      <c r="C87" s="101" t="str">
        <f>'Data extraction clinical.gov'!B7</f>
        <v>Single-arm</v>
      </c>
      <c r="D87" s="101">
        <f>'Data extraction clinical.gov'!C7</f>
        <v>36</v>
      </c>
      <c r="E87" s="202" t="str">
        <f>'Data extraction clinical.gov'!D7</f>
        <v>Bevacizumab + Erlotinib</v>
      </c>
      <c r="F87" s="202"/>
      <c r="G87" s="101" t="str">
        <f>'Data extraction clinical.gov'!E7</f>
        <v>Metastatic, gemcitabine-refractory</v>
      </c>
      <c r="H87" s="101" t="str">
        <f>'Data extraction clinical.gov'!F7</f>
        <v>OS rate (6 mo) + safety</v>
      </c>
      <c r="I87" s="101" t="str">
        <f>'Data extraction clinical.gov'!G7</f>
        <v>8/36 (22.2%)</v>
      </c>
      <c r="J87" s="102" t="str">
        <f t="shared" si="18"/>
        <v>ROBINS-I</v>
      </c>
      <c r="K87" s="106" t="s">
        <v>9612</v>
      </c>
      <c r="L87" s="106" t="s">
        <v>9614</v>
      </c>
      <c r="M87" s="106" t="s">
        <v>9614</v>
      </c>
      <c r="N87" s="106" t="s">
        <v>9613</v>
      </c>
      <c r="O87" s="106" t="s">
        <v>9614</v>
      </c>
      <c r="P87" s="103" t="str">
        <f t="shared" si="19"/>
        <v>Critical</v>
      </c>
      <c r="Q87" s="102" t="str">
        <f t="shared" si="20"/>
        <v>No (single-arm)</v>
      </c>
      <c r="R87" s="198" t="s">
        <v>9620</v>
      </c>
      <c r="S87" s="198"/>
      <c r="T87" s="202" t="str">
        <f>'Data extraction clinical.gov'!J7</f>
        <v>Single-arm
Heavily pretreated / refractory population
No comparator
Dual primary outcome structure
Small sample
TTP reported in days, όχι HR
Toxicity reported mostly as counts, όχι always standardized patient-level severity summary</v>
      </c>
      <c r="U87" s="202"/>
      <c r="V87" s="202"/>
      <c r="W87" s="202"/>
      <c r="X87" s="202"/>
      <c r="Y87" s="102">
        <v>36</v>
      </c>
    </row>
    <row r="88" spans="1:25" ht="94.95" customHeight="1" x14ac:dyDescent="0.3">
      <c r="A88" s="202" t="str">
        <f>'Data extraction clinical.gov'!A8</f>
        <v>NCT00550836</v>
      </c>
      <c r="B88" s="202"/>
      <c r="C88" s="101" t="str">
        <f>'Data extraction clinical.gov'!B8</f>
        <v>Randomized</v>
      </c>
      <c r="D88" s="101" t="str">
        <f>'Data extraction clinical.gov'!C8</f>
        <v>46 / 46</v>
      </c>
      <c r="E88" s="202" t="str">
        <f>'Data extraction clinical.gov'!D8</f>
        <v>Gemcitabine+Erlotinib vs +Panitumumab</v>
      </c>
      <c r="F88" s="202"/>
      <c r="G88" s="101" t="str">
        <f>'Data extraction clinical.gov'!E8</f>
        <v>Metastatic</v>
      </c>
      <c r="H88" s="101" t="str">
        <f>'Data extraction clinical.gov'!F8</f>
        <v>OS (median; Arm B vs Arm A)</v>
      </c>
      <c r="I88" s="101" t="str">
        <f>'Data extraction clinical.gov'!G8</f>
        <v>4.2 vs 8.3 mo; p=0.36</v>
      </c>
      <c r="J88" s="102" t="str">
        <f t="shared" si="18"/>
        <v>RoB 2</v>
      </c>
      <c r="K88" s="106" t="s">
        <v>9617</v>
      </c>
      <c r="L88" s="106" t="s">
        <v>9617</v>
      </c>
      <c r="M88" s="106" t="s">
        <v>9173</v>
      </c>
      <c r="N88" s="106" t="s">
        <v>9617</v>
      </c>
      <c r="O88" s="106" t="s">
        <v>9173</v>
      </c>
      <c r="P88" s="103" t="str">
        <f t="shared" si="19"/>
        <v>Some concerns</v>
      </c>
      <c r="Q88" s="102" t="str">
        <f t="shared" si="20"/>
        <v>Yes</v>
      </c>
      <c r="R88" s="198" t="s">
        <v>9618</v>
      </c>
      <c r="S88" s="198"/>
      <c r="T88" s="202" t="str">
        <f>'Data extraction clinical.gov'!J8</f>
        <v>Small phase II sample
Open-label
No HR reported
Wide uncertainty around medians
High toxicity burden in both arms
ORR did not improve despite numerically longer OS/PFS in Arm B</v>
      </c>
      <c r="U88" s="202"/>
      <c r="V88" s="202"/>
      <c r="W88" s="202"/>
      <c r="X88" s="202"/>
      <c r="Y88" s="102">
        <v>92</v>
      </c>
    </row>
    <row r="89" spans="1:25" ht="94.95" customHeight="1" x14ac:dyDescent="0.3">
      <c r="A89" s="202" t="str">
        <f>'Data extraction clinical.gov'!A9</f>
        <v>NCT03941093</v>
      </c>
      <c r="B89" s="202"/>
      <c r="C89" s="101" t="str">
        <f>'Data extraction clinical.gov'!B9</f>
        <v>Randomized, double-blind</v>
      </c>
      <c r="D89" s="101" t="str">
        <f>'Data extraction clinical.gov'!C9</f>
        <v>143 / 141</v>
      </c>
      <c r="E89" s="202" t="str">
        <f>'Data extraction clinical.gov'!D9</f>
        <v>Pamrevlumab + G/nab-P or FOLFIRINOX vs Placebo + G/nab-P or FOLFIRINOX</v>
      </c>
      <c r="F89" s="202"/>
      <c r="G89" s="101" t="str">
        <f>'Data extraction clinical.gov'!E9</f>
        <v>Locally advanced unresectable</v>
      </c>
      <c r="H89" s="101" t="str">
        <f>'Data extraction clinical.gov'!F9</f>
        <v>OS</v>
      </c>
      <c r="I89" s="101" t="str">
        <f>'Data extraction clinical.gov'!G9</f>
        <v>17.25 vs 17.94 mo; HR 1.08 (0.83–1.41); p=0.5487</v>
      </c>
      <c r="J89" s="102" t="str">
        <f t="shared" si="18"/>
        <v>RoB 2</v>
      </c>
      <c r="K89" s="106" t="s">
        <v>9173</v>
      </c>
      <c r="L89" s="106" t="s">
        <v>9173</v>
      </c>
      <c r="M89" s="106" t="s">
        <v>9173</v>
      </c>
      <c r="N89" s="106" t="s">
        <v>9173</v>
      </c>
      <c r="O89" s="106" t="s">
        <v>9617</v>
      </c>
      <c r="P89" s="103" t="str">
        <f t="shared" si="19"/>
        <v>Some concerns</v>
      </c>
      <c r="Q89" s="102" t="str">
        <f t="shared" si="20"/>
        <v>Yes</v>
      </c>
      <c r="R89" s="198" t="s">
        <v>9618</v>
      </c>
      <c r="S89" s="198"/>
      <c r="T89" s="202" t="str">
        <f>'Data extraction clinical.gov'!J9</f>
        <v>Mixed backbone chemotherapy (G/nab-P or FOLFIRINOX)
Composite EFS endpoint
ORR registry formatting bug
No efficacy signal despite large sample
Unresectable-only population, so limited generalizability outside LAPC</v>
      </c>
      <c r="U89" s="202"/>
      <c r="V89" s="202"/>
      <c r="W89" s="202"/>
      <c r="X89" s="202"/>
      <c r="Y89" s="102">
        <v>284</v>
      </c>
    </row>
    <row r="90" spans="1:25" ht="94.95" customHeight="1" x14ac:dyDescent="0.3">
      <c r="A90" s="202" t="str">
        <f>'Data extraction clinical.gov'!A10</f>
        <v>NCT00408564</v>
      </c>
      <c r="B90" s="202"/>
      <c r="C90" s="101" t="str">
        <f>'Data extraction clinical.gov'!B10</f>
        <v>Single-arm</v>
      </c>
      <c r="D90" s="101" t="str">
        <f>'Data extraction clinical.gov'!C10</f>
        <v>38–39</v>
      </c>
      <c r="E90" s="202" t="str">
        <f>'Data extraction clinical.gov'!D10</f>
        <v>Gemcitabine + Oxaliplatin + Cetuximab → reassessment → surgery or RT/capecitabine</v>
      </c>
      <c r="F90" s="202"/>
      <c r="G90" s="101" t="str">
        <f>'Data extraction clinical.gov'!E10</f>
        <v>Locally advanced unresectable, nonmetastatic</v>
      </c>
      <c r="H90" s="101" t="str">
        <f>'Data extraction clinical.gov'!F10</f>
        <v>PFS rate at 6 mo</v>
      </c>
      <c r="I90" s="101" t="str">
        <f>'Data extraction clinical.gov'!G10</f>
        <v>82% (70–95)</v>
      </c>
      <c r="J90" s="102" t="str">
        <f t="shared" si="18"/>
        <v>ROBINS-I</v>
      </c>
      <c r="K90" s="106" t="s">
        <v>9612</v>
      </c>
      <c r="L90" s="106" t="s">
        <v>9613</v>
      </c>
      <c r="M90" s="106" t="s">
        <v>9613</v>
      </c>
      <c r="N90" s="106" t="s">
        <v>9613</v>
      </c>
      <c r="O90" s="106" t="s">
        <v>9613</v>
      </c>
      <c r="P90" s="103" t="str">
        <f t="shared" si="19"/>
        <v>Critical</v>
      </c>
      <c r="Q90" s="102" t="str">
        <f t="shared" si="20"/>
        <v>No (single-arm)</v>
      </c>
      <c r="R90" s="198" t="s">
        <v>9618</v>
      </c>
      <c r="S90" s="198"/>
      <c r="T90" s="202" t="str">
        <f>'Data extraction clinical.gov'!J10</f>
        <v>Single-arm
No comparator
Primary endpoint based on time-point proportion, όχι HR/median PFS
Different analyzed N across endpoints (38 vs 39)
ORR registry formatting bug
Response duration and CA19-9 endpoints not collected
Multimodality pathway after induction adds heterogeneity</v>
      </c>
      <c r="U90" s="202"/>
      <c r="V90" s="202"/>
      <c r="W90" s="202"/>
      <c r="X90" s="202"/>
      <c r="Y90" s="102">
        <v>39</v>
      </c>
    </row>
    <row r="91" spans="1:25" ht="94.95" customHeight="1" x14ac:dyDescent="0.3">
      <c r="A91" s="202" t="str">
        <f>'Data extraction clinical.gov'!A11</f>
        <v>NCT00521404</v>
      </c>
      <c r="B91" s="202"/>
      <c r="C91" s="101" t="str">
        <f>'Data extraction clinical.gov'!B11</f>
        <v>Single-arm</v>
      </c>
      <c r="D91" s="101">
        <f>'Data extraction clinical.gov'!C11</f>
        <v>61</v>
      </c>
      <c r="E91" s="202" t="str">
        <f>'Data extraction clinical.gov'!D11</f>
        <v>CS-1008 (anti-DR5) + gemcitabine</v>
      </c>
      <c r="F91" s="202"/>
      <c r="G91" s="101" t="str">
        <f>'Data extraction clinical.gov'!E11</f>
        <v>Unresectable / metastatic (chemo-naïve)</v>
      </c>
      <c r="H91" s="101" t="str">
        <f>'Data extraction clinical.gov'!F11</f>
        <v>PFS rate at 16 weeks</v>
      </c>
      <c r="I91" s="101" t="str">
        <f>'Data extraction clinical.gov'!G11</f>
        <v>52.5% (39.3–64.1)</v>
      </c>
      <c r="J91" s="102" t="str">
        <f t="shared" si="18"/>
        <v>ROBINS-I</v>
      </c>
      <c r="K91" s="106" t="s">
        <v>9612</v>
      </c>
      <c r="L91" s="106" t="s">
        <v>9614</v>
      </c>
      <c r="M91" s="106" t="s">
        <v>9613</v>
      </c>
      <c r="N91" s="106" t="s">
        <v>9613</v>
      </c>
      <c r="O91" s="106" t="s">
        <v>9613</v>
      </c>
      <c r="P91" s="103" t="str">
        <f t="shared" si="19"/>
        <v>Critical</v>
      </c>
      <c r="Q91" s="102" t="str">
        <f t="shared" si="20"/>
        <v>No (single-arm)</v>
      </c>
      <c r="R91" s="198" t="s">
        <v>9618</v>
      </c>
      <c r="S91" s="198"/>
      <c r="T91" s="202" t="str">
        <f>'Data extraction clinical.gov'!J11</f>
        <v>Single-arm (no comparator)
Time-point endpoint (not median PFS ή HR)
Per-protocol analysis (selection bias)
High “unknown response” (~18%)
Registry data inconsistencies (major formatting errors)
Mixed population (resectable + metastatic in eligibility αλλά τελικά unresectable/metastatic analyzed)</v>
      </c>
      <c r="U91" s="202"/>
      <c r="V91" s="202"/>
      <c r="W91" s="202"/>
      <c r="X91" s="202"/>
      <c r="Y91" s="102">
        <v>61</v>
      </c>
    </row>
    <row r="92" spans="1:25" ht="94.95" customHeight="1" x14ac:dyDescent="0.3">
      <c r="A92" s="202" t="str">
        <f>'Data extraction clinical.gov'!A12</f>
        <v>NCT00417976</v>
      </c>
      <c r="B92" s="202"/>
      <c r="C92" s="101" t="str">
        <f>'Data extraction clinical.gov'!B12</f>
        <v>Single-arm</v>
      </c>
      <c r="D92" s="101" t="str">
        <f>'Data extraction clinical.gov'!C12</f>
        <v>39–40</v>
      </c>
      <c r="E92" s="202" t="str">
        <f>'Data extraction clinical.gov'!D12</f>
        <v>Bevacizumab + Gemcitabine + infusional 5-FU</v>
      </c>
      <c r="F92" s="202"/>
      <c r="G92" s="101" t="str">
        <f>'Data extraction clinical.gov'!E12</f>
        <v>Stage III–IV</v>
      </c>
      <c r="H92" s="101" t="str">
        <f>'Data extraction clinical.gov'!F12</f>
        <v>PFS rate at 6 mo</v>
      </c>
      <c r="I92" s="101">
        <f>'Data extraction clinical.gov'!G12</f>
        <v>0.49</v>
      </c>
      <c r="J92" s="102" t="str">
        <f t="shared" si="18"/>
        <v>ROBINS-I</v>
      </c>
      <c r="K92" s="106" t="s">
        <v>9612</v>
      </c>
      <c r="L92" s="106" t="s">
        <v>9614</v>
      </c>
      <c r="M92" s="106" t="s">
        <v>9613</v>
      </c>
      <c r="N92" s="106" t="s">
        <v>9613</v>
      </c>
      <c r="O92" s="106" t="s">
        <v>9613</v>
      </c>
      <c r="P92" s="103" t="str">
        <f t="shared" si="19"/>
        <v>Critical</v>
      </c>
      <c r="Q92" s="102" t="str">
        <f t="shared" si="20"/>
        <v>No (single-arm)</v>
      </c>
      <c r="R92" s="198" t="s">
        <v>9618</v>
      </c>
      <c r="S92" s="198"/>
      <c r="T92" s="202" t="str">
        <f>'Data extraction clinical.gov'!J12</f>
        <v>Single-arm (no comparator)
No CI for primary endpoint 
No OS / median PFS reported
Small sample size
Mixed stage (III + IV → heterogeneity)
No biomarker stratification</v>
      </c>
      <c r="U92" s="202"/>
      <c r="V92" s="202"/>
      <c r="W92" s="202"/>
      <c r="X92" s="202"/>
      <c r="Y92" s="102">
        <v>40</v>
      </c>
    </row>
    <row r="93" spans="1:25" ht="94.95" customHeight="1" x14ac:dyDescent="0.3">
      <c r="A93" s="202" t="str">
        <f>'Data extraction clinical.gov'!A13</f>
        <v>NCT00499486</v>
      </c>
      <c r="B93" s="202"/>
      <c r="C93" s="101" t="str">
        <f>'Data extraction clinical.gov'!B13</f>
        <v>Single-arm</v>
      </c>
      <c r="D93" s="101">
        <f>'Data extraction clinical.gov'!C13</f>
        <v>31</v>
      </c>
      <c r="E93" s="202" t="str">
        <f>'Data extraction clinical.gov'!D13</f>
        <v>Sirolimus monotherapy</v>
      </c>
      <c r="F93" s="202"/>
      <c r="G93" s="101" t="str">
        <f>'Data extraction clinical.gov'!E13</f>
        <v>Advanced PDAC, post-gemcitabine (refractory)</v>
      </c>
      <c r="H93" s="101" t="str">
        <f>'Data extraction clinical.gov'!F13</f>
        <v>OS rate at 6 months</v>
      </c>
      <c r="I93" s="101">
        <f>'Data extraction clinical.gov'!G13</f>
        <v>0.26</v>
      </c>
      <c r="J93" s="102" t="str">
        <f t="shared" si="18"/>
        <v>ROBINS-I</v>
      </c>
      <c r="K93" s="106" t="s">
        <v>9612</v>
      </c>
      <c r="L93" s="106" t="s">
        <v>9614</v>
      </c>
      <c r="M93" s="106" t="s">
        <v>9614</v>
      </c>
      <c r="N93" s="106" t="s">
        <v>9613</v>
      </c>
      <c r="O93" s="106" t="s">
        <v>9614</v>
      </c>
      <c r="P93" s="103" t="str">
        <f t="shared" si="19"/>
        <v>Critical</v>
      </c>
      <c r="Q93" s="102" t="str">
        <f t="shared" si="20"/>
        <v>No (single-arm)</v>
      </c>
      <c r="R93" s="198" t="s">
        <v>9618</v>
      </c>
      <c r="S93" s="198"/>
      <c r="T93" s="202" t="str">
        <f>'Data extraction clinical.gov'!J13</f>
        <v>Single-arm
Small sample (n=31)
Gemcitabine-refractory → worst prognosis group
Selection bias (ECOG 0–1)</v>
      </c>
      <c r="U93" s="202"/>
      <c r="V93" s="202"/>
      <c r="W93" s="202"/>
      <c r="X93" s="202"/>
      <c r="Y93" s="102">
        <v>31</v>
      </c>
    </row>
    <row r="94" spans="1:25" ht="94.95" customHeight="1" x14ac:dyDescent="0.3">
      <c r="A94" s="202" t="str">
        <f>'Data extraction clinical.gov'!A14</f>
        <v>NCT01560949</v>
      </c>
      <c r="B94" s="202"/>
      <c r="C94" s="101" t="str">
        <f>'Data extraction clinical.gov'!B14</f>
        <v>Single-arm</v>
      </c>
      <c r="D94" s="101">
        <f>'Data extraction clinical.gov'!C14</f>
        <v>33</v>
      </c>
      <c r="E94" s="202" t="str">
        <f>'Data extraction clinical.gov'!D14</f>
        <v>mFOLFIRINOX → gemcitabine-based CRT → surgery</v>
      </c>
      <c r="F94" s="202"/>
      <c r="G94" s="101" t="str">
        <f>'Data extraction clinical.gov'!E14</f>
        <v>Borderline resectable / high-risk resectable</v>
      </c>
      <c r="H94" s="101" t="str">
        <f>'Data extraction clinical.gov'!F14</f>
        <v>Resectability rate</v>
      </c>
      <c r="I94" s="101" t="str">
        <f>'Data extraction clinical.gov'!G14</f>
        <v>15/33 (45.5%)</v>
      </c>
      <c r="J94" s="102" t="str">
        <f t="shared" si="18"/>
        <v>ROBINS-I</v>
      </c>
      <c r="K94" s="106" t="s">
        <v>9612</v>
      </c>
      <c r="L94" s="106" t="s">
        <v>9613</v>
      </c>
      <c r="M94" s="106" t="s">
        <v>9613</v>
      </c>
      <c r="N94" s="106" t="s">
        <v>9613</v>
      </c>
      <c r="O94" s="106" t="s">
        <v>9613</v>
      </c>
      <c r="P94" s="103" t="str">
        <f t="shared" si="19"/>
        <v>Critical</v>
      </c>
      <c r="Q94" s="102" t="str">
        <f t="shared" si="20"/>
        <v>No (single-arm)</v>
      </c>
      <c r="R94" s="198" t="s">
        <v>9621</v>
      </c>
      <c r="S94" s="198"/>
      <c r="T94" s="202" t="str">
        <f>'Data extraction clinical.gov'!J14</f>
        <v>Single-arm
Registry percentage/count formatting errors
Small sample
Mixed high-risk resectable + borderline resectable population
Survival and recurrence strongly influenced by post-selection to surgery
DFS CI not estimable at upper bound</v>
      </c>
      <c r="U94" s="202"/>
      <c r="V94" s="202"/>
      <c r="W94" s="202"/>
      <c r="X94" s="202"/>
      <c r="Y94" s="102">
        <v>33</v>
      </c>
    </row>
    <row r="95" spans="1:25" ht="94.95" customHeight="1" x14ac:dyDescent="0.3">
      <c r="A95" s="202" t="str">
        <f>'Data extraction clinical.gov'!A15</f>
        <v>NCT01146054</v>
      </c>
      <c r="B95" s="202"/>
      <c r="C95" s="101" t="str">
        <f>'Data extraction clinical.gov'!B15</f>
        <v>Single-arm</v>
      </c>
      <c r="D95" s="101">
        <f>'Data extraction clinical.gov'!C15</f>
        <v>49</v>
      </c>
      <c r="E95" s="202" t="str">
        <f>'Data extraction clinical.gov'!D15</f>
        <v>SBRT + Gemcitabine</v>
      </c>
      <c r="F95" s="202"/>
      <c r="G95" s="101" t="str">
        <f>'Data extraction clinical.gov'!E15</f>
        <v>Locally advanced unresectable, nonmetastatic</v>
      </c>
      <c r="H95" s="101" t="str">
        <f>'Data extraction clinical.gov'!F15</f>
        <v>Late GI toxicity ≥Grade 2 at 1 year</v>
      </c>
      <c r="I95" s="101" t="str">
        <f>'Data extraction clinical.gov'!G15</f>
        <v>5/49 (10.2%)</v>
      </c>
      <c r="J95" s="102" t="str">
        <f t="shared" si="18"/>
        <v>ROBINS-I</v>
      </c>
      <c r="K95" s="106" t="s">
        <v>9612</v>
      </c>
      <c r="L95" s="106" t="s">
        <v>9613</v>
      </c>
      <c r="M95" s="106" t="s">
        <v>9614</v>
      </c>
      <c r="N95" s="106" t="s">
        <v>9613</v>
      </c>
      <c r="O95" s="106" t="s">
        <v>9614</v>
      </c>
      <c r="P95" s="103" t="str">
        <f t="shared" si="19"/>
        <v>Critical</v>
      </c>
      <c r="Q95" s="102" t="str">
        <f t="shared" si="20"/>
        <v>No (single-arm)</v>
      </c>
      <c r="R95" s="198" t="s">
        <v>9622</v>
      </c>
      <c r="S95" s="198"/>
      <c r="T95" s="202" t="str">
        <f>'Data extraction clinical.gov'!J15</f>
        <v>Single-arm
No comparator
Primary endpoint is safety, not efficacy
Toxicity reported as counts, not full comparative risk framework
Locally advanced-only population
Good local control metric (FFLP) but no direct comparator for systemic outcomes</v>
      </c>
      <c r="U95" s="202"/>
      <c r="V95" s="202"/>
      <c r="W95" s="202"/>
      <c r="X95" s="202"/>
      <c r="Y95" s="102">
        <v>49</v>
      </c>
    </row>
    <row r="97" spans="1:3" x14ac:dyDescent="0.3">
      <c r="A97" s="196" t="s">
        <v>9623</v>
      </c>
      <c r="B97" s="196"/>
      <c r="C97" s="92"/>
    </row>
    <row r="98" spans="1:3" x14ac:dyDescent="0.3">
      <c r="A98" s="199" t="s">
        <v>9624</v>
      </c>
      <c r="B98" s="199"/>
      <c r="C98" s="104">
        <f>COUNTIF($P$82:$P$95,"Critical")</f>
        <v>11</v>
      </c>
    </row>
    <row r="99" spans="1:3" x14ac:dyDescent="0.3">
      <c r="A99" s="199" t="s">
        <v>9625</v>
      </c>
      <c r="B99" s="199"/>
      <c r="C99" s="104">
        <f>COUNTIF($P$82:$P$95,"High")</f>
        <v>1</v>
      </c>
    </row>
    <row r="100" spans="1:3" x14ac:dyDescent="0.3">
      <c r="A100" s="199" t="s">
        <v>9626</v>
      </c>
      <c r="B100" s="199"/>
      <c r="C100" s="104">
        <f>COUNTIF($P$82:$P$95,"Some concerns")</f>
        <v>2</v>
      </c>
    </row>
    <row r="101" spans="1:3" x14ac:dyDescent="0.3">
      <c r="A101" s="196" t="s">
        <v>9627</v>
      </c>
      <c r="B101" s="196"/>
      <c r="C101" s="105">
        <f>SUM($C$98:$C$100)</f>
        <v>14</v>
      </c>
    </row>
    <row r="102" spans="1:3" x14ac:dyDescent="0.3">
      <c r="A102" s="196" t="s">
        <v>9628</v>
      </c>
      <c r="B102" s="196"/>
      <c r="C102" s="105">
        <f>SUM($Y$82:$Y$95)</f>
        <v>930</v>
      </c>
    </row>
  </sheetData>
  <mergeCells count="89">
    <mergeCell ref="A65:B65"/>
    <mergeCell ref="F65:G65"/>
    <mergeCell ref="P65:X65"/>
    <mergeCell ref="A63:B63"/>
    <mergeCell ref="F63:G63"/>
    <mergeCell ref="P63:X63"/>
    <mergeCell ref="A64:B64"/>
    <mergeCell ref="F64:G64"/>
    <mergeCell ref="P64:X64"/>
    <mergeCell ref="P66:X66"/>
    <mergeCell ref="A68:X68"/>
    <mergeCell ref="A71:B71"/>
    <mergeCell ref="P67:X67"/>
    <mergeCell ref="A66:B66"/>
    <mergeCell ref="F66:G66"/>
    <mergeCell ref="F67:G67"/>
    <mergeCell ref="R81:S81"/>
    <mergeCell ref="T81:X81"/>
    <mergeCell ref="A82:B82"/>
    <mergeCell ref="E82:F82"/>
    <mergeCell ref="R82:S82"/>
    <mergeCell ref="T82:X82"/>
    <mergeCell ref="T83:X83"/>
    <mergeCell ref="A84:B84"/>
    <mergeCell ref="E84:F84"/>
    <mergeCell ref="R84:S84"/>
    <mergeCell ref="T84:X84"/>
    <mergeCell ref="A83:B83"/>
    <mergeCell ref="E83:F83"/>
    <mergeCell ref="R83:S83"/>
    <mergeCell ref="R85:S85"/>
    <mergeCell ref="T85:X85"/>
    <mergeCell ref="A86:B86"/>
    <mergeCell ref="E86:F86"/>
    <mergeCell ref="R86:S86"/>
    <mergeCell ref="T86:X86"/>
    <mergeCell ref="T87:X87"/>
    <mergeCell ref="A88:B88"/>
    <mergeCell ref="E88:F88"/>
    <mergeCell ref="R88:S88"/>
    <mergeCell ref="T88:X88"/>
    <mergeCell ref="A87:B87"/>
    <mergeCell ref="E87:F87"/>
    <mergeCell ref="R87:S87"/>
    <mergeCell ref="R89:S89"/>
    <mergeCell ref="T89:X89"/>
    <mergeCell ref="A90:B90"/>
    <mergeCell ref="E90:F90"/>
    <mergeCell ref="R90:S90"/>
    <mergeCell ref="T90:X90"/>
    <mergeCell ref="T94:X94"/>
    <mergeCell ref="T91:X91"/>
    <mergeCell ref="A92:B92"/>
    <mergeCell ref="E92:F92"/>
    <mergeCell ref="R92:S92"/>
    <mergeCell ref="T92:X92"/>
    <mergeCell ref="R95:S95"/>
    <mergeCell ref="A91:B91"/>
    <mergeCell ref="E91:F91"/>
    <mergeCell ref="R91:S91"/>
    <mergeCell ref="E94:F94"/>
    <mergeCell ref="R94:S94"/>
    <mergeCell ref="A74:B74"/>
    <mergeCell ref="A99:B99"/>
    <mergeCell ref="A100:B100"/>
    <mergeCell ref="A95:B95"/>
    <mergeCell ref="E95:F95"/>
    <mergeCell ref="A89:B89"/>
    <mergeCell ref="E89:F89"/>
    <mergeCell ref="A85:B85"/>
    <mergeCell ref="E85:F85"/>
    <mergeCell ref="A81:B81"/>
    <mergeCell ref="E81:F81"/>
    <mergeCell ref="A101:B101"/>
    <mergeCell ref="A102:B102"/>
    <mergeCell ref="A67:B67"/>
    <mergeCell ref="A75:B75"/>
    <mergeCell ref="A76:B76"/>
    <mergeCell ref="A79:X79"/>
    <mergeCell ref="T95:X95"/>
    <mergeCell ref="A97:B97"/>
    <mergeCell ref="A98:B98"/>
    <mergeCell ref="A93:B93"/>
    <mergeCell ref="E93:F93"/>
    <mergeCell ref="R93:S93"/>
    <mergeCell ref="T93:X93"/>
    <mergeCell ref="A94:B94"/>
    <mergeCell ref="A72:B72"/>
    <mergeCell ref="A73:B73"/>
  </mergeCells>
  <conditionalFormatting sqref="J4:V60">
    <cfRule type="containsText" dxfId="17" priority="1" operator="containsText" text="High">
      <formula>NOT(ISERROR(SEARCH("High",J4)))</formula>
    </cfRule>
    <cfRule type="containsText" dxfId="16" priority="2" operator="containsText" text="Moderate">
      <formula>NOT(ISERROR(SEARCH("Moderate",J4)))</formula>
    </cfRule>
    <cfRule type="containsText" dxfId="15" priority="3" operator="containsText" text="Low">
      <formula>NOT(ISERROR(SEARCH("Low",J4)))</formula>
    </cfRule>
    <cfRule type="containsText" dxfId="14" priority="4" operator="containsText" text="Very low">
      <formula>NOT(ISERROR(SEARCH("Very low",J4)))</formula>
    </cfRule>
  </conditionalFormatting>
  <conditionalFormatting sqref="K82:P95">
    <cfRule type="containsText" dxfId="13" priority="9" operator="containsText" text="Critical">
      <formula>NOT(ISERROR(SEARCH("Critical",K82)))</formula>
    </cfRule>
    <cfRule type="containsText" dxfId="12" priority="10" operator="containsText" text="Serious">
      <formula>NOT(ISERROR(SEARCH("Serious",K82)))</formula>
    </cfRule>
    <cfRule type="containsText" dxfId="11" priority="11" operator="containsText" text="High">
      <formula>NOT(ISERROR(SEARCH("High",K82)))</formula>
    </cfRule>
    <cfRule type="containsText" dxfId="10" priority="12" operator="containsText" text="Some concerns">
      <formula>NOT(ISERROR(SEARCH("Some concerns",K82)))</formula>
    </cfRule>
    <cfRule type="containsText" dxfId="9" priority="13" operator="containsText" text="Moderate">
      <formula>NOT(ISERROR(SEARCH("Moderate",K82)))</formula>
    </cfRule>
    <cfRule type="containsText" dxfId="8" priority="14" operator="containsText" text="Low">
      <formula>NOT(ISERROR(SEARCH("Low",K82)))</formula>
    </cfRule>
  </conditionalFormatting>
  <conditionalFormatting sqref="O64:O67">
    <cfRule type="containsText" dxfId="7" priority="5" operator="containsText" text="Very low">
      <formula>NOT(ISERROR(SEARCH("Very low",O64)))</formula>
    </cfRule>
    <cfRule type="containsText" dxfId="6" priority="6" operator="containsText" text="High">
      <formula>NOT(ISERROR(SEARCH("High",O64)))</formula>
    </cfRule>
    <cfRule type="containsText" dxfId="5" priority="7" operator="containsText" text="Moderate">
      <formula>NOT(ISERROR(SEARCH("Moderate",O64)))</formula>
    </cfRule>
    <cfRule type="containsText" dxfId="4" priority="8" operator="containsText" text="Low">
      <formula>NOT(ISERROR(SEARCH("Low",O64)))</formula>
    </cfRule>
  </conditionalFormatting>
  <conditionalFormatting sqref="O67">
    <cfRule type="containsText" dxfId="3" priority="15" operator="containsText" text="Very low">
      <formula>NOT(ISERROR(SEARCH("Very low",O67)))</formula>
    </cfRule>
    <cfRule type="containsText" dxfId="2" priority="16" operator="containsText" text="High">
      <formula>NOT(ISERROR(SEARCH("High",O67)))</formula>
    </cfRule>
    <cfRule type="containsText" dxfId="1" priority="17" operator="containsText" text="Moderate">
      <formula>NOT(ISERROR(SEARCH("Moderate",O67)))</formula>
    </cfRule>
    <cfRule type="containsText" dxfId="0" priority="18" operator="containsText" text="Low">
      <formula>NOT(ISERROR(SEARCH("Low",O67)))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00956-C53D-4A11-9817-778FD6FCAE6A}">
  <sheetPr filterMode="1">
    <tabColor rgb="FFFFFBEF"/>
  </sheetPr>
  <dimension ref="A1:I42"/>
  <sheetViews>
    <sheetView workbookViewId="0">
      <pane xSplit="4" ySplit="1" topLeftCell="E32" activePane="bottomRight" state="frozen"/>
      <selection pane="topRight" activeCell="E1" sqref="E1"/>
      <selection pane="bottomLeft" activeCell="A2" sqref="A2"/>
      <selection pane="bottomRight" activeCell="J32" sqref="J32"/>
    </sheetView>
  </sheetViews>
  <sheetFormatPr defaultRowHeight="14.4" x14ac:dyDescent="0.3"/>
  <cols>
    <col min="1" max="1" width="2.33203125" style="1" bestFit="1" customWidth="1"/>
    <col min="2" max="2" width="8.88671875" style="1"/>
    <col min="3" max="3" width="3.88671875" style="1" bestFit="1" customWidth="1"/>
    <col min="4" max="4" width="10.88671875" style="1" customWidth="1"/>
    <col min="5" max="5" width="11" style="1" customWidth="1"/>
    <col min="6" max="6" width="16.5546875" style="1" customWidth="1"/>
    <col min="7" max="7" width="9.33203125" style="1" customWidth="1"/>
    <col min="8" max="8" width="13.21875" style="1" customWidth="1"/>
    <col min="9" max="9" width="44.44140625" style="1" customWidth="1"/>
    <col min="10" max="16384" width="8.88671875" style="1"/>
  </cols>
  <sheetData>
    <row r="1" spans="1:9" s="88" customFormat="1" ht="10.199999999999999" x14ac:dyDescent="0.3">
      <c r="A1" s="89" t="s">
        <v>9008</v>
      </c>
      <c r="B1" s="89" t="s">
        <v>9321</v>
      </c>
      <c r="C1" s="89" t="s">
        <v>5648</v>
      </c>
      <c r="D1" s="89" t="s">
        <v>9395</v>
      </c>
      <c r="E1" s="89" t="s">
        <v>9394</v>
      </c>
      <c r="F1" s="89" t="s">
        <v>9389</v>
      </c>
      <c r="G1" s="89" t="s">
        <v>9391</v>
      </c>
      <c r="H1" s="89" t="s">
        <v>9389</v>
      </c>
      <c r="I1" s="89" t="s">
        <v>9396</v>
      </c>
    </row>
    <row r="2" spans="1:9" ht="113.4" hidden="1" customHeight="1" x14ac:dyDescent="0.3">
      <c r="A2" s="37">
        <v>1</v>
      </c>
      <c r="B2" s="37" t="s">
        <v>9322</v>
      </c>
      <c r="C2" s="37">
        <v>2026</v>
      </c>
      <c r="D2" s="37" t="s">
        <v>9323</v>
      </c>
      <c r="E2" s="37" t="s">
        <v>9388</v>
      </c>
      <c r="F2" s="37" t="s">
        <v>9390</v>
      </c>
      <c r="G2" s="37" t="s">
        <v>9393</v>
      </c>
      <c r="H2" s="37" t="s">
        <v>9392</v>
      </c>
      <c r="I2" s="37" t="s">
        <v>9397</v>
      </c>
    </row>
    <row r="3" spans="1:9" s="37" customFormat="1" ht="61.2" hidden="1" customHeight="1" x14ac:dyDescent="0.3">
      <c r="A3" s="87">
        <v>43</v>
      </c>
      <c r="B3" s="87" t="s">
        <v>9336</v>
      </c>
      <c r="C3" s="87">
        <v>2025</v>
      </c>
      <c r="D3" s="90" t="s">
        <v>9337</v>
      </c>
      <c r="E3" s="87" t="s">
        <v>9533</v>
      </c>
      <c r="F3" s="87" t="s">
        <v>9534</v>
      </c>
      <c r="G3" s="87" t="s">
        <v>6438</v>
      </c>
      <c r="H3" s="87" t="s">
        <v>6438</v>
      </c>
      <c r="I3" s="87" t="s">
        <v>9535</v>
      </c>
    </row>
    <row r="4" spans="1:9" s="37" customFormat="1" ht="91.8" hidden="1" x14ac:dyDescent="0.3">
      <c r="A4" s="37">
        <v>3</v>
      </c>
      <c r="B4" s="37" t="s">
        <v>9326</v>
      </c>
      <c r="C4" s="37">
        <v>2026</v>
      </c>
      <c r="D4" s="37" t="s">
        <v>9327</v>
      </c>
      <c r="E4" s="37" t="s">
        <v>9400</v>
      </c>
      <c r="F4" s="37" t="s">
        <v>9401</v>
      </c>
      <c r="G4" s="37" t="s">
        <v>9402</v>
      </c>
      <c r="H4" s="37" t="s">
        <v>9403</v>
      </c>
      <c r="I4" s="37" t="s">
        <v>9404</v>
      </c>
    </row>
    <row r="5" spans="1:9" s="37" customFormat="1" ht="61.2" hidden="1" x14ac:dyDescent="0.3">
      <c r="A5" s="37">
        <v>4</v>
      </c>
      <c r="B5" s="37" t="s">
        <v>9328</v>
      </c>
      <c r="C5" s="37">
        <v>2026</v>
      </c>
      <c r="D5" s="37" t="s">
        <v>9329</v>
      </c>
      <c r="E5" s="37" t="s">
        <v>9405</v>
      </c>
      <c r="F5" s="37" t="s">
        <v>9406</v>
      </c>
      <c r="G5" s="37" t="s">
        <v>9407</v>
      </c>
      <c r="H5" s="37" t="s">
        <v>9409</v>
      </c>
      <c r="I5" s="37" t="s">
        <v>9408</v>
      </c>
    </row>
    <row r="6" spans="1:9" ht="51" hidden="1" x14ac:dyDescent="0.3">
      <c r="A6" s="37">
        <v>5</v>
      </c>
      <c r="B6" s="37" t="s">
        <v>9330</v>
      </c>
      <c r="C6" s="37">
        <v>2026</v>
      </c>
      <c r="D6" s="37" t="s">
        <v>9331</v>
      </c>
      <c r="E6" s="37" t="s">
        <v>9410</v>
      </c>
      <c r="F6" s="37" t="s">
        <v>9411</v>
      </c>
      <c r="G6" s="37" t="s">
        <v>6438</v>
      </c>
      <c r="H6" s="37" t="s">
        <v>6438</v>
      </c>
      <c r="I6" s="37" t="s">
        <v>9412</v>
      </c>
    </row>
    <row r="7" spans="1:9" s="37" customFormat="1" ht="71.400000000000006" hidden="1" x14ac:dyDescent="0.3">
      <c r="A7" s="87">
        <v>40</v>
      </c>
      <c r="B7" s="87" t="s">
        <v>9343</v>
      </c>
      <c r="C7" s="87">
        <v>2025</v>
      </c>
      <c r="D7" s="90" t="s">
        <v>9385</v>
      </c>
      <c r="E7" s="87" t="s">
        <v>9522</v>
      </c>
      <c r="F7" s="87" t="s">
        <v>9524</v>
      </c>
      <c r="G7" s="87" t="s">
        <v>6438</v>
      </c>
      <c r="H7" s="87" t="s">
        <v>6438</v>
      </c>
      <c r="I7" s="87" t="s">
        <v>9523</v>
      </c>
    </row>
    <row r="8" spans="1:9" ht="71.400000000000006" hidden="1" x14ac:dyDescent="0.3">
      <c r="A8" s="37">
        <v>7</v>
      </c>
      <c r="B8" s="37" t="s">
        <v>9340</v>
      </c>
      <c r="C8" s="37">
        <v>2026</v>
      </c>
      <c r="D8" s="37" t="s">
        <v>9341</v>
      </c>
      <c r="E8" s="37" t="s">
        <v>9416</v>
      </c>
      <c r="F8" s="37" t="s">
        <v>9417</v>
      </c>
      <c r="G8" s="37" t="s">
        <v>6438</v>
      </c>
      <c r="H8" s="37" t="s">
        <v>6438</v>
      </c>
      <c r="I8" s="37" t="s">
        <v>9418</v>
      </c>
    </row>
    <row r="9" spans="1:9" ht="81.599999999999994" hidden="1" x14ac:dyDescent="0.3">
      <c r="A9" s="37">
        <v>9</v>
      </c>
      <c r="B9" s="37" t="s">
        <v>9343</v>
      </c>
      <c r="C9" s="37">
        <v>2026</v>
      </c>
      <c r="D9" s="37" t="s">
        <v>9344</v>
      </c>
      <c r="E9" s="37" t="s">
        <v>9419</v>
      </c>
      <c r="F9" s="37" t="s">
        <v>9420</v>
      </c>
      <c r="G9" s="37" t="s">
        <v>6438</v>
      </c>
      <c r="H9" s="37" t="s">
        <v>6438</v>
      </c>
      <c r="I9" s="37" t="s">
        <v>9421</v>
      </c>
    </row>
    <row r="10" spans="1:9" ht="102" hidden="1" x14ac:dyDescent="0.3">
      <c r="A10" s="37">
        <v>10</v>
      </c>
      <c r="B10" s="37" t="s">
        <v>9345</v>
      </c>
      <c r="C10" s="37">
        <v>2026</v>
      </c>
      <c r="D10" s="37" t="s">
        <v>9346</v>
      </c>
      <c r="E10" s="37" t="s">
        <v>9422</v>
      </c>
      <c r="F10" s="37" t="s">
        <v>9423</v>
      </c>
      <c r="G10" s="37" t="s">
        <v>9424</v>
      </c>
      <c r="H10" s="37" t="s">
        <v>9425</v>
      </c>
      <c r="I10" s="37" t="s">
        <v>9426</v>
      </c>
    </row>
    <row r="11" spans="1:9" ht="122.4" hidden="1" x14ac:dyDescent="0.3">
      <c r="A11" s="87">
        <v>38</v>
      </c>
      <c r="B11" s="87" t="s">
        <v>9342</v>
      </c>
      <c r="C11" s="87">
        <v>2025</v>
      </c>
      <c r="D11" s="90" t="s">
        <v>9384</v>
      </c>
      <c r="E11" s="87" t="s">
        <v>9519</v>
      </c>
      <c r="F11" s="87" t="s">
        <v>9520</v>
      </c>
      <c r="G11" s="87" t="s">
        <v>6438</v>
      </c>
      <c r="H11" s="87" t="s">
        <v>6438</v>
      </c>
      <c r="I11" s="87" t="s">
        <v>9521</v>
      </c>
    </row>
    <row r="12" spans="1:9" ht="81.599999999999994" hidden="1" x14ac:dyDescent="0.3">
      <c r="A12" s="37">
        <v>13</v>
      </c>
      <c r="B12" s="37" t="s">
        <v>9349</v>
      </c>
      <c r="C12" s="37">
        <v>2025</v>
      </c>
      <c r="D12" s="37" t="s">
        <v>9351</v>
      </c>
      <c r="E12" s="37" t="s">
        <v>9433</v>
      </c>
      <c r="F12" s="37" t="s">
        <v>9434</v>
      </c>
      <c r="G12" s="37" t="s">
        <v>9435</v>
      </c>
      <c r="H12" s="37" t="s">
        <v>9436</v>
      </c>
      <c r="I12" s="37" t="s">
        <v>9437</v>
      </c>
    </row>
    <row r="13" spans="1:9" ht="61.2" hidden="1" x14ac:dyDescent="0.3">
      <c r="A13" s="87">
        <v>37</v>
      </c>
      <c r="B13" s="87" t="s">
        <v>9382</v>
      </c>
      <c r="C13" s="87">
        <v>2025</v>
      </c>
      <c r="D13" s="90" t="s">
        <v>9383</v>
      </c>
      <c r="E13" s="87" t="s">
        <v>9515</v>
      </c>
      <c r="F13" s="87" t="s">
        <v>9516</v>
      </c>
      <c r="G13" s="87" t="s">
        <v>6438</v>
      </c>
      <c r="H13" s="87" t="s">
        <v>6438</v>
      </c>
      <c r="I13" s="87" t="s">
        <v>9517</v>
      </c>
    </row>
    <row r="14" spans="1:9" ht="97.2" hidden="1" customHeight="1" x14ac:dyDescent="0.3">
      <c r="A14" s="87">
        <v>6</v>
      </c>
      <c r="B14" s="87" t="s">
        <v>9332</v>
      </c>
      <c r="C14" s="87">
        <v>2026</v>
      </c>
      <c r="D14" s="90" t="s">
        <v>9333</v>
      </c>
      <c r="E14" s="87" t="s">
        <v>9413</v>
      </c>
      <c r="F14" s="87" t="s">
        <v>9414</v>
      </c>
      <c r="G14" s="87" t="s">
        <v>6438</v>
      </c>
      <c r="H14" s="87" t="s">
        <v>6438</v>
      </c>
      <c r="I14" s="87" t="s">
        <v>9415</v>
      </c>
    </row>
    <row r="15" spans="1:9" ht="61.2" hidden="1" x14ac:dyDescent="0.3">
      <c r="A15" s="87">
        <v>34</v>
      </c>
      <c r="B15" s="87" t="s">
        <v>9328</v>
      </c>
      <c r="C15" s="87">
        <v>2025</v>
      </c>
      <c r="D15" s="90" t="s">
        <v>9378</v>
      </c>
      <c r="E15" s="87" t="s">
        <v>9507</v>
      </c>
      <c r="F15" s="87" t="s">
        <v>9508</v>
      </c>
      <c r="G15" s="87" t="s">
        <v>6438</v>
      </c>
      <c r="H15" s="87" t="s">
        <v>6438</v>
      </c>
      <c r="I15" s="87" t="s">
        <v>9509</v>
      </c>
    </row>
    <row r="16" spans="1:9" ht="87" hidden="1" customHeight="1" x14ac:dyDescent="0.3">
      <c r="A16" s="37">
        <v>17</v>
      </c>
      <c r="B16" s="37" t="s">
        <v>9322</v>
      </c>
      <c r="C16" s="37">
        <v>2025</v>
      </c>
      <c r="D16" s="37" t="s">
        <v>9357</v>
      </c>
      <c r="E16" s="37" t="s">
        <v>9449</v>
      </c>
      <c r="F16" s="37" t="s">
        <v>9450</v>
      </c>
      <c r="G16" s="37" t="s">
        <v>9451</v>
      </c>
      <c r="H16" s="37" t="s">
        <v>9452</v>
      </c>
      <c r="I16" s="37" t="s">
        <v>9453</v>
      </c>
    </row>
    <row r="17" spans="1:9" ht="81.599999999999994" hidden="1" x14ac:dyDescent="0.3">
      <c r="A17" s="87">
        <v>32</v>
      </c>
      <c r="B17" s="87" t="s">
        <v>9375</v>
      </c>
      <c r="C17" s="87">
        <v>2025</v>
      </c>
      <c r="D17" s="90" t="s">
        <v>9376</v>
      </c>
      <c r="E17" s="87" t="s">
        <v>9504</v>
      </c>
      <c r="F17" s="87" t="s">
        <v>9505</v>
      </c>
      <c r="G17" s="87" t="s">
        <v>6438</v>
      </c>
      <c r="H17" s="87" t="s">
        <v>6438</v>
      </c>
      <c r="I17" s="87" t="s">
        <v>9506</v>
      </c>
    </row>
    <row r="18" spans="1:9" ht="122.4" hidden="1" x14ac:dyDescent="0.3">
      <c r="A18" s="37">
        <v>19</v>
      </c>
      <c r="B18" s="37" t="s">
        <v>9322</v>
      </c>
      <c r="C18" s="37">
        <v>2025</v>
      </c>
      <c r="D18" s="37" t="s">
        <v>9339</v>
      </c>
      <c r="E18" s="37" t="s">
        <v>9459</v>
      </c>
      <c r="F18" s="37" t="s">
        <v>9460</v>
      </c>
      <c r="G18" s="37" t="s">
        <v>9461</v>
      </c>
      <c r="H18" s="37" t="s">
        <v>9462</v>
      </c>
      <c r="I18" s="37" t="s">
        <v>9463</v>
      </c>
    </row>
    <row r="19" spans="1:9" ht="40.799999999999997" hidden="1" x14ac:dyDescent="0.3">
      <c r="A19" s="37">
        <v>21</v>
      </c>
      <c r="B19" s="37" t="s">
        <v>9361</v>
      </c>
      <c r="C19" s="37">
        <v>2025</v>
      </c>
      <c r="D19" s="37" t="s">
        <v>9362</v>
      </c>
      <c r="E19" s="37" t="s">
        <v>9468</v>
      </c>
      <c r="F19" s="37" t="s">
        <v>9469</v>
      </c>
      <c r="G19" s="37" t="s">
        <v>6438</v>
      </c>
      <c r="H19" s="37" t="s">
        <v>6438</v>
      </c>
      <c r="I19" s="37" t="s">
        <v>9467</v>
      </c>
    </row>
    <row r="20" spans="1:9" ht="51" hidden="1" x14ac:dyDescent="0.3">
      <c r="A20" s="87">
        <v>2</v>
      </c>
      <c r="B20" s="87" t="s">
        <v>9324</v>
      </c>
      <c r="C20" s="87">
        <v>2026</v>
      </c>
      <c r="D20" s="90" t="s">
        <v>9325</v>
      </c>
      <c r="E20" s="87" t="s">
        <v>6426</v>
      </c>
      <c r="F20" s="87" t="s">
        <v>9398</v>
      </c>
      <c r="G20" s="87" t="s">
        <v>6438</v>
      </c>
      <c r="H20" s="87" t="s">
        <v>6438</v>
      </c>
      <c r="I20" s="87" t="s">
        <v>9399</v>
      </c>
    </row>
    <row r="21" spans="1:9" ht="40.799999999999997" hidden="1" x14ac:dyDescent="0.3">
      <c r="A21" s="37">
        <v>23</v>
      </c>
      <c r="B21" s="37" t="s">
        <v>9361</v>
      </c>
      <c r="C21" s="37">
        <v>2025</v>
      </c>
      <c r="D21" s="37" t="s">
        <v>9364</v>
      </c>
      <c r="E21" s="37" t="s">
        <v>9473</v>
      </c>
      <c r="F21" s="37" t="s">
        <v>9474</v>
      </c>
      <c r="G21" s="37" t="s">
        <v>9475</v>
      </c>
      <c r="H21" s="37" t="s">
        <v>9476</v>
      </c>
      <c r="I21" s="37" t="s">
        <v>9477</v>
      </c>
    </row>
    <row r="22" spans="1:9" ht="81.599999999999994" hidden="1" x14ac:dyDescent="0.3">
      <c r="A22" s="87">
        <v>24</v>
      </c>
      <c r="B22" s="87" t="s">
        <v>9324</v>
      </c>
      <c r="C22" s="87">
        <v>2025</v>
      </c>
      <c r="D22" s="90" t="s">
        <v>9365</v>
      </c>
      <c r="E22" s="87" t="s">
        <v>9478</v>
      </c>
      <c r="F22" s="87" t="s">
        <v>9479</v>
      </c>
      <c r="G22" s="87" t="s">
        <v>6438</v>
      </c>
      <c r="H22" s="87" t="s">
        <v>6438</v>
      </c>
      <c r="I22" s="87" t="s">
        <v>9480</v>
      </c>
    </row>
    <row r="23" spans="1:9" ht="61.2" hidden="1" x14ac:dyDescent="0.3">
      <c r="A23" s="87">
        <v>25</v>
      </c>
      <c r="B23" s="87" t="s">
        <v>9324</v>
      </c>
      <c r="C23" s="87">
        <v>2025</v>
      </c>
      <c r="D23" s="90" t="s">
        <v>9366</v>
      </c>
      <c r="E23" s="87" t="s">
        <v>9481</v>
      </c>
      <c r="F23" s="87" t="s">
        <v>9482</v>
      </c>
      <c r="G23" s="87" t="s">
        <v>6438</v>
      </c>
      <c r="H23" s="87" t="s">
        <v>6438</v>
      </c>
      <c r="I23" s="87" t="s">
        <v>9483</v>
      </c>
    </row>
    <row r="24" spans="1:9" ht="40.799999999999997" hidden="1" x14ac:dyDescent="0.3">
      <c r="A24" s="87">
        <v>26</v>
      </c>
      <c r="B24" s="87" t="s">
        <v>9324</v>
      </c>
      <c r="C24" s="87">
        <v>2025</v>
      </c>
      <c r="D24" s="90" t="s">
        <v>9367</v>
      </c>
      <c r="E24" s="87" t="s">
        <v>9484</v>
      </c>
      <c r="F24" s="87" t="s">
        <v>9485</v>
      </c>
      <c r="G24" s="87" t="s">
        <v>6438</v>
      </c>
      <c r="H24" s="87" t="s">
        <v>6438</v>
      </c>
      <c r="I24" s="87" t="s">
        <v>9486</v>
      </c>
    </row>
    <row r="25" spans="1:9" ht="61.2" hidden="1" x14ac:dyDescent="0.3">
      <c r="A25" s="87">
        <v>27</v>
      </c>
      <c r="B25" s="87" t="s">
        <v>9324</v>
      </c>
      <c r="C25" s="87">
        <v>2025</v>
      </c>
      <c r="D25" s="90" t="s">
        <v>9368</v>
      </c>
      <c r="E25" s="87" t="s">
        <v>9487</v>
      </c>
      <c r="F25" s="87" t="s">
        <v>6438</v>
      </c>
      <c r="G25" s="87" t="s">
        <v>6438</v>
      </c>
      <c r="H25" s="87" t="s">
        <v>6438</v>
      </c>
      <c r="I25" s="87" t="s">
        <v>9488</v>
      </c>
    </row>
    <row r="26" spans="1:9" ht="51" hidden="1" x14ac:dyDescent="0.3">
      <c r="A26" s="37">
        <v>28</v>
      </c>
      <c r="B26" s="37" t="s">
        <v>9369</v>
      </c>
      <c r="C26" s="37">
        <v>2025</v>
      </c>
      <c r="D26" s="37" t="s">
        <v>9370</v>
      </c>
      <c r="E26" s="37" t="s">
        <v>6426</v>
      </c>
      <c r="F26" s="37" t="s">
        <v>9490</v>
      </c>
      <c r="G26" s="37" t="s">
        <v>6438</v>
      </c>
      <c r="H26" s="37" t="s">
        <v>6438</v>
      </c>
      <c r="I26" s="37" t="s">
        <v>9489</v>
      </c>
    </row>
    <row r="27" spans="1:9" ht="51" hidden="1" x14ac:dyDescent="0.3">
      <c r="A27" s="87">
        <v>22</v>
      </c>
      <c r="B27" s="87" t="s">
        <v>9361</v>
      </c>
      <c r="C27" s="87">
        <v>2025</v>
      </c>
      <c r="D27" s="90" t="s">
        <v>9363</v>
      </c>
      <c r="E27" s="87" t="s">
        <v>9470</v>
      </c>
      <c r="F27" s="87" t="s">
        <v>9471</v>
      </c>
      <c r="G27" s="87" t="s">
        <v>6438</v>
      </c>
      <c r="H27" s="87" t="s">
        <v>6438</v>
      </c>
      <c r="I27" s="87" t="s">
        <v>9472</v>
      </c>
    </row>
    <row r="28" spans="1:9" ht="102" hidden="1" x14ac:dyDescent="0.3">
      <c r="A28" s="37">
        <v>30</v>
      </c>
      <c r="B28" s="37" t="s">
        <v>9371</v>
      </c>
      <c r="C28" s="37">
        <v>2025</v>
      </c>
      <c r="D28" s="37" t="s">
        <v>9372</v>
      </c>
      <c r="E28" s="37" t="s">
        <v>9491</v>
      </c>
      <c r="F28" s="37" t="s">
        <v>9492</v>
      </c>
      <c r="G28" s="37" t="s">
        <v>9493</v>
      </c>
      <c r="H28" s="37" t="s">
        <v>9495</v>
      </c>
      <c r="I28" s="37" t="s">
        <v>9494</v>
      </c>
    </row>
    <row r="29" spans="1:9" ht="193.8" hidden="1" x14ac:dyDescent="0.3">
      <c r="A29" s="37">
        <v>31</v>
      </c>
      <c r="B29" s="37" t="s">
        <v>9373</v>
      </c>
      <c r="C29" s="37">
        <v>2025</v>
      </c>
      <c r="D29" s="37" t="s">
        <v>9374</v>
      </c>
      <c r="E29" s="37" t="s">
        <v>9496</v>
      </c>
      <c r="F29" s="37" t="s">
        <v>9497</v>
      </c>
      <c r="G29" s="37" t="s">
        <v>9498</v>
      </c>
      <c r="H29" s="37" t="s">
        <v>9500</v>
      </c>
      <c r="I29" s="37" t="s">
        <v>9499</v>
      </c>
    </row>
    <row r="30" spans="1:9" ht="122.4" hidden="1" x14ac:dyDescent="0.3">
      <c r="A30" s="87">
        <v>20</v>
      </c>
      <c r="B30" s="87" t="s">
        <v>9359</v>
      </c>
      <c r="C30" s="87">
        <v>2025</v>
      </c>
      <c r="D30" s="90" t="s">
        <v>9360</v>
      </c>
      <c r="E30" s="87" t="s">
        <v>9464</v>
      </c>
      <c r="F30" s="87" t="s">
        <v>9465</v>
      </c>
      <c r="G30" s="87" t="s">
        <v>6438</v>
      </c>
      <c r="H30" s="87" t="s">
        <v>6438</v>
      </c>
      <c r="I30" s="87" t="s">
        <v>9466</v>
      </c>
    </row>
    <row r="31" spans="1:9" ht="112.2" hidden="1" x14ac:dyDescent="0.3">
      <c r="A31" s="37">
        <v>33</v>
      </c>
      <c r="B31" s="37" t="s">
        <v>9328</v>
      </c>
      <c r="C31" s="37">
        <v>2025</v>
      </c>
      <c r="D31" s="37" t="s">
        <v>9377</v>
      </c>
      <c r="E31" s="37" t="s">
        <v>9501</v>
      </c>
      <c r="F31" s="37" t="s">
        <v>9502</v>
      </c>
      <c r="G31" s="37" t="s">
        <v>6438</v>
      </c>
      <c r="H31" s="37" t="s">
        <v>6438</v>
      </c>
      <c r="I31" s="37" t="s">
        <v>9503</v>
      </c>
    </row>
    <row r="32" spans="1:9" ht="132.6" x14ac:dyDescent="0.3">
      <c r="A32" s="87">
        <v>18</v>
      </c>
      <c r="B32" s="87" t="s">
        <v>9322</v>
      </c>
      <c r="C32" s="87">
        <v>2025</v>
      </c>
      <c r="D32" s="90" t="s">
        <v>9358</v>
      </c>
      <c r="E32" s="87" t="s">
        <v>9454</v>
      </c>
      <c r="F32" s="87" t="s">
        <v>9455</v>
      </c>
      <c r="G32" s="87" t="s">
        <v>9456</v>
      </c>
      <c r="H32" s="87" t="s">
        <v>9457</v>
      </c>
      <c r="I32" s="87" t="s">
        <v>9458</v>
      </c>
    </row>
    <row r="33" spans="1:9" ht="102" hidden="1" x14ac:dyDescent="0.3">
      <c r="A33" s="37">
        <v>35</v>
      </c>
      <c r="B33" s="37" t="s">
        <v>9379</v>
      </c>
      <c r="C33" s="37">
        <v>2025</v>
      </c>
      <c r="D33" s="37" t="s">
        <v>9380</v>
      </c>
      <c r="E33" s="37" t="s">
        <v>9510</v>
      </c>
      <c r="F33" s="37" t="s">
        <v>9511</v>
      </c>
      <c r="G33" s="37" t="s">
        <v>6438</v>
      </c>
      <c r="H33" s="37" t="s">
        <v>6438</v>
      </c>
      <c r="I33" s="37" t="s">
        <v>9512</v>
      </c>
    </row>
    <row r="34" spans="1:9" ht="71.400000000000006" hidden="1" x14ac:dyDescent="0.3">
      <c r="A34" s="37">
        <v>36</v>
      </c>
      <c r="B34" s="37" t="s">
        <v>9330</v>
      </c>
      <c r="C34" s="37">
        <v>2025</v>
      </c>
      <c r="D34" s="37" t="s">
        <v>9381</v>
      </c>
      <c r="E34" s="37" t="s">
        <v>9513</v>
      </c>
      <c r="F34" s="37" t="s">
        <v>9514</v>
      </c>
      <c r="G34" s="37" t="s">
        <v>6438</v>
      </c>
      <c r="H34" s="37" t="s">
        <v>6438</v>
      </c>
      <c r="I34" s="37" t="s">
        <v>9518</v>
      </c>
    </row>
    <row r="35" spans="1:9" ht="112.2" x14ac:dyDescent="0.3">
      <c r="A35" s="87">
        <v>16</v>
      </c>
      <c r="B35" s="87" t="s">
        <v>9355</v>
      </c>
      <c r="C35" s="87">
        <v>2025</v>
      </c>
      <c r="D35" s="90" t="s">
        <v>9356</v>
      </c>
      <c r="E35" s="87" t="s">
        <v>9444</v>
      </c>
      <c r="F35" s="87" t="s">
        <v>9445</v>
      </c>
      <c r="G35" s="87" t="s">
        <v>9446</v>
      </c>
      <c r="H35" s="87" t="s">
        <v>9447</v>
      </c>
      <c r="I35" s="87" t="s">
        <v>9448</v>
      </c>
    </row>
    <row r="36" spans="1:9" ht="91.8" hidden="1" x14ac:dyDescent="0.3">
      <c r="A36" s="87">
        <v>15</v>
      </c>
      <c r="B36" s="87" t="s">
        <v>9353</v>
      </c>
      <c r="C36" s="87">
        <v>2025</v>
      </c>
      <c r="D36" s="90" t="s">
        <v>9354</v>
      </c>
      <c r="E36" s="87" t="s">
        <v>9441</v>
      </c>
      <c r="F36" s="87" t="s">
        <v>9442</v>
      </c>
      <c r="G36" s="87" t="s">
        <v>6438</v>
      </c>
      <c r="H36" s="87" t="s">
        <v>6438</v>
      </c>
      <c r="I36" s="87" t="s">
        <v>9443</v>
      </c>
    </row>
    <row r="37" spans="1:9" ht="102" hidden="1" x14ac:dyDescent="0.3">
      <c r="A37" s="87">
        <v>12</v>
      </c>
      <c r="B37" s="87" t="s">
        <v>9349</v>
      </c>
      <c r="C37" s="87">
        <v>2025</v>
      </c>
      <c r="D37" s="90" t="s">
        <v>9350</v>
      </c>
      <c r="E37" s="87" t="s">
        <v>9430</v>
      </c>
      <c r="F37" s="87" t="s">
        <v>9431</v>
      </c>
      <c r="G37" s="87" t="s">
        <v>6438</v>
      </c>
      <c r="H37" s="87" t="s">
        <v>6438</v>
      </c>
      <c r="I37" s="87" t="s">
        <v>9432</v>
      </c>
    </row>
    <row r="38" spans="1:9" ht="102" hidden="1" x14ac:dyDescent="0.3">
      <c r="A38" s="87">
        <v>14</v>
      </c>
      <c r="B38" s="87" t="s">
        <v>9349</v>
      </c>
      <c r="C38" s="87">
        <v>2025</v>
      </c>
      <c r="D38" s="90" t="s">
        <v>9352</v>
      </c>
      <c r="E38" s="87" t="s">
        <v>9438</v>
      </c>
      <c r="F38" s="87" t="s">
        <v>9439</v>
      </c>
      <c r="G38" s="87" t="s">
        <v>6438</v>
      </c>
      <c r="H38" s="87" t="s">
        <v>6438</v>
      </c>
      <c r="I38" s="87" t="s">
        <v>9440</v>
      </c>
    </row>
    <row r="39" spans="1:9" ht="81.599999999999994" hidden="1" x14ac:dyDescent="0.3">
      <c r="A39" s="37">
        <v>41</v>
      </c>
      <c r="B39" s="37" t="s">
        <v>9386</v>
      </c>
      <c r="C39" s="37">
        <v>2025</v>
      </c>
      <c r="D39" s="37" t="s">
        <v>9387</v>
      </c>
      <c r="E39" s="37" t="s">
        <v>9530</v>
      </c>
      <c r="F39" s="37" t="s">
        <v>9525</v>
      </c>
      <c r="G39" s="37" t="s">
        <v>9526</v>
      </c>
      <c r="H39" s="37" t="s">
        <v>9527</v>
      </c>
      <c r="I39" s="37" t="s">
        <v>9528</v>
      </c>
    </row>
    <row r="40" spans="1:9" ht="81.599999999999994" hidden="1" x14ac:dyDescent="0.3">
      <c r="A40" s="37">
        <v>42</v>
      </c>
      <c r="B40" s="37" t="s">
        <v>9336</v>
      </c>
      <c r="C40" s="37">
        <v>2025</v>
      </c>
      <c r="D40" s="37" t="s">
        <v>9338</v>
      </c>
      <c r="E40" s="37" t="s">
        <v>9531</v>
      </c>
      <c r="F40" s="37" t="s">
        <v>9529</v>
      </c>
      <c r="G40" s="37" t="s">
        <v>6438</v>
      </c>
      <c r="H40" s="37" t="s">
        <v>6438</v>
      </c>
      <c r="I40" s="37" t="s">
        <v>9532</v>
      </c>
    </row>
    <row r="41" spans="1:9" ht="91.8" hidden="1" x14ac:dyDescent="0.3">
      <c r="A41" s="87">
        <v>11</v>
      </c>
      <c r="B41" s="87" t="s">
        <v>9347</v>
      </c>
      <c r="C41" s="87">
        <v>2025</v>
      </c>
      <c r="D41" s="90" t="s">
        <v>9348</v>
      </c>
      <c r="E41" s="87" t="s">
        <v>9427</v>
      </c>
      <c r="F41" s="87" t="s">
        <v>9428</v>
      </c>
      <c r="G41" s="87" t="s">
        <v>6438</v>
      </c>
      <c r="H41" s="87" t="s">
        <v>6438</v>
      </c>
      <c r="I41" s="87" t="s">
        <v>9429</v>
      </c>
    </row>
    <row r="42" spans="1:9" ht="71.400000000000006" hidden="1" x14ac:dyDescent="0.3">
      <c r="A42" s="37">
        <v>44</v>
      </c>
      <c r="B42" s="37" t="s">
        <v>9334</v>
      </c>
      <c r="C42" s="37">
        <v>2025</v>
      </c>
      <c r="D42" s="37" t="s">
        <v>9335</v>
      </c>
      <c r="E42" s="37" t="s">
        <v>9536</v>
      </c>
      <c r="F42" s="37" t="s">
        <v>9537</v>
      </c>
      <c r="G42" s="37" t="s">
        <v>6438</v>
      </c>
      <c r="H42" s="37" t="s">
        <v>6438</v>
      </c>
      <c r="I42" s="37" t="s">
        <v>9538</v>
      </c>
    </row>
  </sheetData>
  <autoFilter ref="A1:I42" xr:uid="{B3300956-C53D-4A11-9817-778FD6FCAE6A}">
    <filterColumn colId="3">
      <colorFilter dxfId="20"/>
    </filterColumn>
    <filterColumn colId="6">
      <filters>
        <filter val="Human PDAC/PanIN tissues; ADM, PanIN, KPC/KC mouse models; subcutaneous, orthotopic, and liver metastasis mouse models"/>
        <filter val="Subcutaneous KPC xenograft mouse model (C57BL/6J); human PAAD cohorts; multi-cohort WES datasets"/>
      </filters>
    </filterColumn>
    <sortState xmlns:xlrd2="http://schemas.microsoft.com/office/spreadsheetml/2017/richdata2" ref="A3:I41">
      <sortCondition ref="B1:B42"/>
    </sortState>
  </autoFilter>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496F9-82AC-42F0-8182-88298610F0C8}">
  <dimension ref="A1:G438"/>
  <sheetViews>
    <sheetView zoomScale="80" zoomScaleNormal="80" workbookViewId="0">
      <pane ySplit="2" topLeftCell="A3" activePane="bottomLeft" state="frozen"/>
      <selection pane="bottomLeft" activeCell="A2" sqref="A2"/>
    </sheetView>
  </sheetViews>
  <sheetFormatPr defaultRowHeight="14.4" x14ac:dyDescent="0.3"/>
  <cols>
    <col min="1" max="1" width="11.109375" customWidth="1"/>
    <col min="2" max="2" width="17.5546875" customWidth="1"/>
    <col min="3" max="3" width="31.44140625" customWidth="1"/>
    <col min="4" max="4" width="61.109375" customWidth="1"/>
    <col min="5" max="5" width="15.21875" customWidth="1"/>
    <col min="6" max="6" width="55.5546875" customWidth="1"/>
    <col min="7" max="7" width="11.109375" customWidth="1"/>
    <col min="8" max="8" width="11.44140625" customWidth="1"/>
    <col min="9" max="9" width="32.44140625" customWidth="1"/>
  </cols>
  <sheetData>
    <row r="1" spans="1:7" ht="18" x14ac:dyDescent="0.35">
      <c r="A1" s="207" t="s">
        <v>10887</v>
      </c>
      <c r="B1" s="208"/>
      <c r="C1" s="208"/>
      <c r="D1" s="208"/>
      <c r="E1" s="208"/>
      <c r="F1" s="208"/>
      <c r="G1" s="208"/>
    </row>
    <row r="2" spans="1:7" ht="15" thickBot="1" x14ac:dyDescent="0.35">
      <c r="A2" s="145" t="s">
        <v>10423</v>
      </c>
      <c r="B2" s="145" t="s">
        <v>9544</v>
      </c>
      <c r="C2" s="145" t="s">
        <v>9982</v>
      </c>
      <c r="D2" s="145" t="s">
        <v>10454</v>
      </c>
      <c r="E2" s="145" t="s">
        <v>9590</v>
      </c>
      <c r="F2" s="145" t="s">
        <v>10678</v>
      </c>
      <c r="G2" s="145" t="s">
        <v>10455</v>
      </c>
    </row>
    <row r="3" spans="1:7" ht="115.8" thickTop="1" x14ac:dyDescent="0.3">
      <c r="A3" t="s">
        <v>10365</v>
      </c>
      <c r="B3" t="s">
        <v>9019</v>
      </c>
      <c r="C3" t="s">
        <v>10456</v>
      </c>
      <c r="D3" s="146" t="s">
        <v>9985</v>
      </c>
      <c r="E3" s="143" t="s">
        <v>9173</v>
      </c>
      <c r="F3" s="146" t="s">
        <v>10483</v>
      </c>
      <c r="G3">
        <v>3</v>
      </c>
    </row>
    <row r="4" spans="1:7" ht="29.4" thickBot="1" x14ac:dyDescent="0.35">
      <c r="A4" t="s">
        <v>10365</v>
      </c>
      <c r="B4" t="s">
        <v>9019</v>
      </c>
      <c r="C4" t="s">
        <v>10457</v>
      </c>
      <c r="D4" s="146" t="s">
        <v>9986</v>
      </c>
      <c r="E4" s="143" t="s">
        <v>9173</v>
      </c>
      <c r="F4" s="146" t="s">
        <v>10484</v>
      </c>
      <c r="G4">
        <v>3</v>
      </c>
    </row>
    <row r="5" spans="1:7" ht="43.2" x14ac:dyDescent="0.3">
      <c r="A5" t="s">
        <v>10365</v>
      </c>
      <c r="B5" t="s">
        <v>9019</v>
      </c>
      <c r="C5" t="s">
        <v>10458</v>
      </c>
      <c r="D5" s="146" t="s">
        <v>10202</v>
      </c>
      <c r="E5" s="143" t="s">
        <v>9173</v>
      </c>
      <c r="F5" s="146" t="s">
        <v>10477</v>
      </c>
      <c r="G5">
        <v>3</v>
      </c>
    </row>
    <row r="6" spans="1:7" ht="28.8" x14ac:dyDescent="0.3">
      <c r="A6" t="s">
        <v>10365</v>
      </c>
      <c r="B6" t="s">
        <v>9019</v>
      </c>
      <c r="C6" t="s">
        <v>10459</v>
      </c>
      <c r="D6" s="146" t="s">
        <v>9987</v>
      </c>
      <c r="E6" s="143" t="s">
        <v>9173</v>
      </c>
      <c r="F6" s="146" t="s">
        <v>10478</v>
      </c>
      <c r="G6">
        <v>3</v>
      </c>
    </row>
    <row r="7" spans="1:7" ht="72" x14ac:dyDescent="0.3">
      <c r="A7" t="s">
        <v>10365</v>
      </c>
      <c r="B7" t="s">
        <v>9019</v>
      </c>
      <c r="C7" t="s">
        <v>10460</v>
      </c>
      <c r="D7" s="146" t="s">
        <v>9988</v>
      </c>
      <c r="E7" s="143" t="s">
        <v>9173</v>
      </c>
      <c r="F7" s="146" t="s">
        <v>10485</v>
      </c>
      <c r="G7">
        <v>3</v>
      </c>
    </row>
    <row r="8" spans="1:7" ht="115.2" x14ac:dyDescent="0.3">
      <c r="A8" t="s">
        <v>10365</v>
      </c>
      <c r="B8" t="s">
        <v>9019</v>
      </c>
      <c r="C8" t="s">
        <v>10461</v>
      </c>
      <c r="D8" s="146" t="s">
        <v>9989</v>
      </c>
      <c r="E8" s="143" t="s">
        <v>9174</v>
      </c>
      <c r="F8" s="146" t="s">
        <v>10486</v>
      </c>
      <c r="G8">
        <v>3</v>
      </c>
    </row>
    <row r="9" spans="1:7" ht="28.8" x14ac:dyDescent="0.3">
      <c r="A9" s="147" t="s">
        <v>10365</v>
      </c>
      <c r="B9" s="147" t="s">
        <v>9019</v>
      </c>
      <c r="C9" s="147" t="s">
        <v>10481</v>
      </c>
      <c r="D9" s="148" t="s">
        <v>10482</v>
      </c>
      <c r="E9" s="147" t="s">
        <v>9174</v>
      </c>
      <c r="F9" s="148" t="s">
        <v>10487</v>
      </c>
      <c r="G9" s="147">
        <v>3</v>
      </c>
    </row>
    <row r="10" spans="1:7" ht="158.4" x14ac:dyDescent="0.3">
      <c r="A10" t="s">
        <v>10366</v>
      </c>
      <c r="B10" t="s">
        <v>9019</v>
      </c>
      <c r="C10" t="s">
        <v>10456</v>
      </c>
      <c r="D10" s="146" t="s">
        <v>9990</v>
      </c>
      <c r="E10" s="143"/>
      <c r="F10" s="146" t="s">
        <v>10488</v>
      </c>
      <c r="G10">
        <v>4</v>
      </c>
    </row>
    <row r="11" spans="1:7" ht="43.2" x14ac:dyDescent="0.3">
      <c r="A11" t="s">
        <v>10366</v>
      </c>
      <c r="B11" t="s">
        <v>9019</v>
      </c>
      <c r="C11" t="s">
        <v>10457</v>
      </c>
      <c r="D11" s="146" t="s">
        <v>9991</v>
      </c>
      <c r="E11" s="143"/>
      <c r="F11" s="146" t="s">
        <v>10489</v>
      </c>
      <c r="G11">
        <v>4</v>
      </c>
    </row>
    <row r="12" spans="1:7" ht="115.2" x14ac:dyDescent="0.3">
      <c r="A12" t="s">
        <v>10366</v>
      </c>
      <c r="B12" t="s">
        <v>9019</v>
      </c>
      <c r="C12" t="s">
        <v>10458</v>
      </c>
      <c r="D12" s="146" t="s">
        <v>10434</v>
      </c>
      <c r="E12" s="143" t="s">
        <v>9173</v>
      </c>
      <c r="F12" s="146" t="s">
        <v>10477</v>
      </c>
      <c r="G12">
        <v>4</v>
      </c>
    </row>
    <row r="13" spans="1:7" ht="43.2" x14ac:dyDescent="0.3">
      <c r="A13" t="s">
        <v>10366</v>
      </c>
      <c r="B13" t="s">
        <v>9019</v>
      </c>
      <c r="C13" t="s">
        <v>10459</v>
      </c>
      <c r="D13" s="146" t="s">
        <v>9992</v>
      </c>
      <c r="E13" s="143" t="s">
        <v>9173</v>
      </c>
      <c r="F13" s="146" t="s">
        <v>10478</v>
      </c>
      <c r="G13">
        <v>4</v>
      </c>
    </row>
    <row r="14" spans="1:7" ht="72" x14ac:dyDescent="0.3">
      <c r="A14" t="s">
        <v>10366</v>
      </c>
      <c r="B14" t="s">
        <v>9019</v>
      </c>
      <c r="C14" t="s">
        <v>10460</v>
      </c>
      <c r="D14" s="146" t="s">
        <v>9993</v>
      </c>
      <c r="E14" s="143" t="s">
        <v>9614</v>
      </c>
      <c r="F14" s="146" t="s">
        <v>10490</v>
      </c>
      <c r="G14">
        <v>4</v>
      </c>
    </row>
    <row r="15" spans="1:7" ht="129.6" x14ac:dyDescent="0.3">
      <c r="A15" t="s">
        <v>10366</v>
      </c>
      <c r="B15" t="s">
        <v>9019</v>
      </c>
      <c r="C15" t="s">
        <v>10461</v>
      </c>
      <c r="D15" s="146" t="s">
        <v>10435</v>
      </c>
      <c r="E15" s="143" t="s">
        <v>9173</v>
      </c>
      <c r="F15" s="146" t="s">
        <v>10491</v>
      </c>
      <c r="G15">
        <v>4</v>
      </c>
    </row>
    <row r="16" spans="1:7" ht="28.8" x14ac:dyDescent="0.3">
      <c r="A16" s="147" t="s">
        <v>10366</v>
      </c>
      <c r="B16" s="147" t="s">
        <v>9019</v>
      </c>
      <c r="C16" s="147" t="s">
        <v>10481</v>
      </c>
      <c r="D16" s="148" t="s">
        <v>10482</v>
      </c>
      <c r="E16" s="147"/>
      <c r="F16" s="148" t="s">
        <v>10492</v>
      </c>
      <c r="G16" s="147">
        <v>4</v>
      </c>
    </row>
    <row r="17" spans="1:7" ht="129.6" x14ac:dyDescent="0.3">
      <c r="A17" t="s">
        <v>10367</v>
      </c>
      <c r="B17" t="s">
        <v>9040</v>
      </c>
      <c r="C17" t="s">
        <v>10456</v>
      </c>
      <c r="D17" s="146" t="s">
        <v>9994</v>
      </c>
      <c r="E17" s="143" t="s">
        <v>9614</v>
      </c>
      <c r="F17" s="146" t="s">
        <v>10493</v>
      </c>
      <c r="G17">
        <v>5</v>
      </c>
    </row>
    <row r="18" spans="1:7" ht="43.2" x14ac:dyDescent="0.3">
      <c r="A18" t="s">
        <v>10367</v>
      </c>
      <c r="B18" t="s">
        <v>9040</v>
      </c>
      <c r="C18" t="s">
        <v>10457</v>
      </c>
      <c r="D18" s="146" t="s">
        <v>9995</v>
      </c>
      <c r="E18" s="143" t="s">
        <v>9173</v>
      </c>
      <c r="F18" s="146" t="s">
        <v>10494</v>
      </c>
      <c r="G18">
        <v>5</v>
      </c>
    </row>
    <row r="19" spans="1:7" ht="86.4" x14ac:dyDescent="0.3">
      <c r="A19" t="s">
        <v>10367</v>
      </c>
      <c r="B19" t="s">
        <v>9040</v>
      </c>
      <c r="C19" t="s">
        <v>10458</v>
      </c>
      <c r="D19" s="146" t="s">
        <v>10203</v>
      </c>
      <c r="E19" s="143" t="s">
        <v>9173</v>
      </c>
      <c r="F19" s="146" t="s">
        <v>10477</v>
      </c>
      <c r="G19">
        <v>5</v>
      </c>
    </row>
    <row r="20" spans="1:7" ht="43.2" x14ac:dyDescent="0.3">
      <c r="A20" t="s">
        <v>10367</v>
      </c>
      <c r="B20" t="s">
        <v>9040</v>
      </c>
      <c r="C20" t="s">
        <v>10459</v>
      </c>
      <c r="D20" s="146" t="s">
        <v>9996</v>
      </c>
      <c r="E20" s="143" t="s">
        <v>9173</v>
      </c>
      <c r="F20" s="146" t="s">
        <v>10478</v>
      </c>
      <c r="G20">
        <v>5</v>
      </c>
    </row>
    <row r="21" spans="1:7" ht="43.2" x14ac:dyDescent="0.3">
      <c r="A21" t="s">
        <v>10367</v>
      </c>
      <c r="B21" t="s">
        <v>9040</v>
      </c>
      <c r="C21" t="s">
        <v>10460</v>
      </c>
      <c r="D21" s="146" t="s">
        <v>9997</v>
      </c>
      <c r="E21" s="143" t="s">
        <v>9173</v>
      </c>
      <c r="F21" s="146" t="s">
        <v>10495</v>
      </c>
      <c r="G21">
        <v>5</v>
      </c>
    </row>
    <row r="22" spans="1:7" ht="86.4" x14ac:dyDescent="0.3">
      <c r="A22" t="s">
        <v>10367</v>
      </c>
      <c r="B22" t="s">
        <v>9040</v>
      </c>
      <c r="C22" t="s">
        <v>10461</v>
      </c>
      <c r="D22" s="146" t="s">
        <v>10204</v>
      </c>
      <c r="E22" s="143" t="s">
        <v>9173</v>
      </c>
      <c r="F22" s="146" t="s">
        <v>10496</v>
      </c>
      <c r="G22">
        <v>5</v>
      </c>
    </row>
    <row r="23" spans="1:7" ht="28.8" x14ac:dyDescent="0.3">
      <c r="A23" s="147" t="s">
        <v>10367</v>
      </c>
      <c r="B23" s="147" t="s">
        <v>9040</v>
      </c>
      <c r="C23" s="147" t="s">
        <v>10481</v>
      </c>
      <c r="D23" s="148" t="s">
        <v>10482</v>
      </c>
      <c r="E23" s="147" t="s">
        <v>9614</v>
      </c>
      <c r="F23" s="148" t="s">
        <v>10497</v>
      </c>
      <c r="G23" s="147">
        <v>5</v>
      </c>
    </row>
    <row r="24" spans="1:7" ht="100.8" x14ac:dyDescent="0.3">
      <c r="A24" t="s">
        <v>10368</v>
      </c>
      <c r="B24" t="s">
        <v>9048</v>
      </c>
      <c r="C24" t="s">
        <v>10456</v>
      </c>
      <c r="D24" s="146" t="s">
        <v>9998</v>
      </c>
      <c r="E24" s="143"/>
      <c r="F24" s="146" t="s">
        <v>10488</v>
      </c>
      <c r="G24">
        <v>6</v>
      </c>
    </row>
    <row r="25" spans="1:7" ht="28.8" x14ac:dyDescent="0.3">
      <c r="A25" t="s">
        <v>10368</v>
      </c>
      <c r="B25" t="s">
        <v>9048</v>
      </c>
      <c r="C25" t="s">
        <v>10457</v>
      </c>
      <c r="D25" s="146" t="s">
        <v>9999</v>
      </c>
      <c r="E25" s="143"/>
      <c r="F25" s="146" t="s">
        <v>10489</v>
      </c>
      <c r="G25">
        <v>6</v>
      </c>
    </row>
    <row r="26" spans="1:7" ht="100.8" x14ac:dyDescent="0.3">
      <c r="A26" t="s">
        <v>10368</v>
      </c>
      <c r="B26" t="s">
        <v>9048</v>
      </c>
      <c r="C26" t="s">
        <v>10458</v>
      </c>
      <c r="D26" s="146" t="s">
        <v>10205</v>
      </c>
      <c r="E26" s="143" t="s">
        <v>9614</v>
      </c>
      <c r="F26" s="146" t="s">
        <v>10498</v>
      </c>
      <c r="G26">
        <v>6</v>
      </c>
    </row>
    <row r="27" spans="1:7" ht="43.2" x14ac:dyDescent="0.3">
      <c r="A27" t="s">
        <v>10368</v>
      </c>
      <c r="B27" t="s">
        <v>9048</v>
      </c>
      <c r="C27" t="s">
        <v>10459</v>
      </c>
      <c r="D27" s="146" t="s">
        <v>10000</v>
      </c>
      <c r="E27" s="143" t="s">
        <v>9173</v>
      </c>
      <c r="F27" s="146" t="s">
        <v>10478</v>
      </c>
      <c r="G27">
        <v>6</v>
      </c>
    </row>
    <row r="28" spans="1:7" ht="43.2" x14ac:dyDescent="0.3">
      <c r="A28" t="s">
        <v>10368</v>
      </c>
      <c r="B28" t="s">
        <v>9048</v>
      </c>
      <c r="C28" t="s">
        <v>10460</v>
      </c>
      <c r="D28" s="146" t="s">
        <v>10001</v>
      </c>
      <c r="E28" s="143" t="s">
        <v>9614</v>
      </c>
      <c r="F28" s="146" t="s">
        <v>10490</v>
      </c>
      <c r="G28">
        <v>6</v>
      </c>
    </row>
    <row r="29" spans="1:7" ht="86.4" x14ac:dyDescent="0.3">
      <c r="A29" t="s">
        <v>10368</v>
      </c>
      <c r="B29" t="s">
        <v>9048</v>
      </c>
      <c r="C29" t="s">
        <v>10461</v>
      </c>
      <c r="D29" s="146" t="s">
        <v>10002</v>
      </c>
      <c r="E29" s="143" t="s">
        <v>9173</v>
      </c>
      <c r="F29" s="146" t="s">
        <v>10491</v>
      </c>
      <c r="G29">
        <v>6</v>
      </c>
    </row>
    <row r="30" spans="1:7" ht="28.8" x14ac:dyDescent="0.3">
      <c r="A30" s="147" t="s">
        <v>10368</v>
      </c>
      <c r="B30" s="147" t="s">
        <v>9048</v>
      </c>
      <c r="C30" s="147" t="s">
        <v>10481</v>
      </c>
      <c r="D30" s="148" t="s">
        <v>10482</v>
      </c>
      <c r="E30" s="147"/>
      <c r="F30" s="148" t="s">
        <v>10492</v>
      </c>
      <c r="G30" s="147">
        <v>6</v>
      </c>
    </row>
    <row r="31" spans="1:7" ht="100.8" x14ac:dyDescent="0.3">
      <c r="A31" t="s">
        <v>10369</v>
      </c>
      <c r="B31" t="s">
        <v>9056</v>
      </c>
      <c r="C31" t="s">
        <v>10456</v>
      </c>
      <c r="D31" s="146" t="s">
        <v>10206</v>
      </c>
      <c r="E31" s="143" t="s">
        <v>9614</v>
      </c>
      <c r="F31" s="146" t="s">
        <v>10499</v>
      </c>
      <c r="G31">
        <v>7</v>
      </c>
    </row>
    <row r="32" spans="1:7" ht="28.8" x14ac:dyDescent="0.3">
      <c r="A32" t="s">
        <v>10369</v>
      </c>
      <c r="B32" t="s">
        <v>9056</v>
      </c>
      <c r="C32" t="s">
        <v>10457</v>
      </c>
      <c r="D32" s="146" t="s">
        <v>10207</v>
      </c>
      <c r="E32" s="143" t="s">
        <v>9173</v>
      </c>
      <c r="F32" s="146" t="s">
        <v>10500</v>
      </c>
      <c r="G32">
        <v>7</v>
      </c>
    </row>
    <row r="33" spans="1:7" ht="57.6" x14ac:dyDescent="0.3">
      <c r="A33" t="s">
        <v>10369</v>
      </c>
      <c r="B33" t="s">
        <v>9056</v>
      </c>
      <c r="C33" t="s">
        <v>10458</v>
      </c>
      <c r="D33" s="146" t="s">
        <v>10208</v>
      </c>
      <c r="E33" s="143" t="s">
        <v>9614</v>
      </c>
      <c r="F33" s="146" t="s">
        <v>10498</v>
      </c>
      <c r="G33">
        <v>7</v>
      </c>
    </row>
    <row r="34" spans="1:7" ht="43.2" x14ac:dyDescent="0.3">
      <c r="A34" t="s">
        <v>10369</v>
      </c>
      <c r="B34" t="s">
        <v>9056</v>
      </c>
      <c r="C34" t="s">
        <v>10459</v>
      </c>
      <c r="D34" s="146" t="s">
        <v>10209</v>
      </c>
      <c r="E34" s="143" t="s">
        <v>9173</v>
      </c>
      <c r="F34" s="146" t="s">
        <v>10478</v>
      </c>
      <c r="G34">
        <v>7</v>
      </c>
    </row>
    <row r="35" spans="1:7" ht="43.2" x14ac:dyDescent="0.3">
      <c r="A35" t="s">
        <v>10369</v>
      </c>
      <c r="B35" t="s">
        <v>9056</v>
      </c>
      <c r="C35" t="s">
        <v>10460</v>
      </c>
      <c r="D35" s="146" t="s">
        <v>10210</v>
      </c>
      <c r="E35" s="143" t="s">
        <v>9173</v>
      </c>
      <c r="F35" s="146" t="s">
        <v>10501</v>
      </c>
      <c r="G35">
        <v>7</v>
      </c>
    </row>
    <row r="36" spans="1:7" ht="86.4" x14ac:dyDescent="0.3">
      <c r="A36" t="s">
        <v>10369</v>
      </c>
      <c r="B36" t="s">
        <v>9056</v>
      </c>
      <c r="C36" t="s">
        <v>10461</v>
      </c>
      <c r="D36" s="146" t="s">
        <v>10211</v>
      </c>
      <c r="E36" s="143" t="s">
        <v>9173</v>
      </c>
      <c r="F36" s="146" t="s">
        <v>10491</v>
      </c>
      <c r="G36">
        <v>7</v>
      </c>
    </row>
    <row r="37" spans="1:7" ht="28.8" x14ac:dyDescent="0.3">
      <c r="A37" s="147" t="s">
        <v>10369</v>
      </c>
      <c r="B37" s="147" t="s">
        <v>9056</v>
      </c>
      <c r="C37" s="147" t="s">
        <v>10481</v>
      </c>
      <c r="D37" s="148" t="s">
        <v>10482</v>
      </c>
      <c r="E37" s="147" t="s">
        <v>9614</v>
      </c>
      <c r="F37" s="148" t="s">
        <v>10502</v>
      </c>
      <c r="G37" s="147">
        <v>7</v>
      </c>
    </row>
    <row r="38" spans="1:7" ht="129.6" x14ac:dyDescent="0.3">
      <c r="A38" t="s">
        <v>10370</v>
      </c>
      <c r="B38" t="s">
        <v>9062</v>
      </c>
      <c r="C38" t="s">
        <v>10456</v>
      </c>
      <c r="D38" s="146" t="s">
        <v>10003</v>
      </c>
      <c r="E38" s="143" t="s">
        <v>9174</v>
      </c>
      <c r="F38" s="146" t="s">
        <v>10503</v>
      </c>
      <c r="G38">
        <v>8</v>
      </c>
    </row>
    <row r="39" spans="1:7" ht="72" x14ac:dyDescent="0.3">
      <c r="A39" t="s">
        <v>10370</v>
      </c>
      <c r="B39" t="s">
        <v>9062</v>
      </c>
      <c r="C39" t="s">
        <v>10457</v>
      </c>
      <c r="D39" s="146" t="s">
        <v>10004</v>
      </c>
      <c r="E39" s="143" t="s">
        <v>9173</v>
      </c>
      <c r="F39" s="146" t="s">
        <v>10504</v>
      </c>
      <c r="G39">
        <v>8</v>
      </c>
    </row>
    <row r="40" spans="1:7" ht="86.4" x14ac:dyDescent="0.3">
      <c r="A40" t="s">
        <v>10370</v>
      </c>
      <c r="B40" t="s">
        <v>9062</v>
      </c>
      <c r="C40" t="s">
        <v>10458</v>
      </c>
      <c r="D40" s="146" t="s">
        <v>10212</v>
      </c>
      <c r="E40" s="143" t="s">
        <v>9173</v>
      </c>
      <c r="F40" s="146" t="s">
        <v>10477</v>
      </c>
      <c r="G40">
        <v>8</v>
      </c>
    </row>
    <row r="41" spans="1:7" ht="57.6" x14ac:dyDescent="0.3">
      <c r="A41" t="s">
        <v>10370</v>
      </c>
      <c r="B41" t="s">
        <v>9062</v>
      </c>
      <c r="C41" t="s">
        <v>10459</v>
      </c>
      <c r="D41" s="146" t="s">
        <v>10005</v>
      </c>
      <c r="E41" s="143" t="s">
        <v>9173</v>
      </c>
      <c r="F41" s="146" t="s">
        <v>10478</v>
      </c>
      <c r="G41">
        <v>8</v>
      </c>
    </row>
    <row r="42" spans="1:7" ht="72" x14ac:dyDescent="0.3">
      <c r="A42" t="s">
        <v>10370</v>
      </c>
      <c r="B42" t="s">
        <v>9062</v>
      </c>
      <c r="C42" t="s">
        <v>10460</v>
      </c>
      <c r="D42" s="146" t="s">
        <v>10213</v>
      </c>
      <c r="E42" s="143" t="s">
        <v>9173</v>
      </c>
      <c r="F42" s="146" t="s">
        <v>10505</v>
      </c>
      <c r="G42">
        <v>8</v>
      </c>
    </row>
    <row r="43" spans="1:7" ht="129.6" x14ac:dyDescent="0.3">
      <c r="A43" t="s">
        <v>10370</v>
      </c>
      <c r="B43" t="s">
        <v>9062</v>
      </c>
      <c r="C43" t="s">
        <v>10461</v>
      </c>
      <c r="D43" s="146" t="s">
        <v>10214</v>
      </c>
      <c r="E43" s="143" t="s">
        <v>9173</v>
      </c>
      <c r="F43" s="146" t="s">
        <v>10496</v>
      </c>
      <c r="G43">
        <v>8</v>
      </c>
    </row>
    <row r="44" spans="1:7" ht="28.8" x14ac:dyDescent="0.3">
      <c r="A44" s="147" t="s">
        <v>10370</v>
      </c>
      <c r="B44" s="147" t="s">
        <v>9062</v>
      </c>
      <c r="C44" s="147" t="s">
        <v>10481</v>
      </c>
      <c r="D44" s="148" t="s">
        <v>10482</v>
      </c>
      <c r="E44" s="147" t="s">
        <v>9174</v>
      </c>
      <c r="F44" s="148" t="s">
        <v>10506</v>
      </c>
      <c r="G44" s="147">
        <v>8</v>
      </c>
    </row>
    <row r="45" spans="1:7" ht="115.2" x14ac:dyDescent="0.3">
      <c r="A45" t="s">
        <v>10372</v>
      </c>
      <c r="B45" t="s">
        <v>9068</v>
      </c>
      <c r="C45" t="s">
        <v>10456</v>
      </c>
      <c r="D45" s="146" t="s">
        <v>10215</v>
      </c>
      <c r="E45" s="143" t="s">
        <v>9614</v>
      </c>
      <c r="F45" s="146" t="s">
        <v>10507</v>
      </c>
      <c r="G45">
        <v>10</v>
      </c>
    </row>
    <row r="46" spans="1:7" ht="28.8" x14ac:dyDescent="0.3">
      <c r="A46" t="s">
        <v>10372</v>
      </c>
      <c r="B46" t="s">
        <v>9068</v>
      </c>
      <c r="C46" t="s">
        <v>10457</v>
      </c>
      <c r="D46" s="146" t="s">
        <v>10006</v>
      </c>
      <c r="E46" s="143" t="s">
        <v>9173</v>
      </c>
      <c r="F46" s="146" t="s">
        <v>10508</v>
      </c>
      <c r="G46">
        <v>10</v>
      </c>
    </row>
    <row r="47" spans="1:7" ht="86.4" x14ac:dyDescent="0.3">
      <c r="A47" t="s">
        <v>10372</v>
      </c>
      <c r="B47" t="s">
        <v>9068</v>
      </c>
      <c r="C47" t="s">
        <v>10458</v>
      </c>
      <c r="D47" s="146" t="s">
        <v>10216</v>
      </c>
      <c r="E47" s="143" t="s">
        <v>9614</v>
      </c>
      <c r="F47" s="146" t="s">
        <v>10498</v>
      </c>
      <c r="G47">
        <v>10</v>
      </c>
    </row>
    <row r="48" spans="1:7" ht="43.2" x14ac:dyDescent="0.3">
      <c r="A48" t="s">
        <v>10372</v>
      </c>
      <c r="B48" t="s">
        <v>9068</v>
      </c>
      <c r="C48" t="s">
        <v>10459</v>
      </c>
      <c r="D48" s="146" t="s">
        <v>10007</v>
      </c>
      <c r="E48" s="143" t="s">
        <v>9173</v>
      </c>
      <c r="F48" s="146" t="s">
        <v>10478</v>
      </c>
      <c r="G48">
        <v>10</v>
      </c>
    </row>
    <row r="49" spans="1:7" ht="57.6" x14ac:dyDescent="0.3">
      <c r="A49" t="s">
        <v>10372</v>
      </c>
      <c r="B49" t="s">
        <v>9068</v>
      </c>
      <c r="C49" t="s">
        <v>10460</v>
      </c>
      <c r="D49" s="146" t="s">
        <v>10008</v>
      </c>
      <c r="E49" s="143" t="s">
        <v>9173</v>
      </c>
      <c r="F49" s="146" t="s">
        <v>10509</v>
      </c>
      <c r="G49">
        <v>10</v>
      </c>
    </row>
    <row r="50" spans="1:7" ht="86.4" x14ac:dyDescent="0.3">
      <c r="A50" t="s">
        <v>10372</v>
      </c>
      <c r="B50" t="s">
        <v>9068</v>
      </c>
      <c r="C50" t="s">
        <v>10461</v>
      </c>
      <c r="D50" s="146" t="s">
        <v>10217</v>
      </c>
      <c r="E50" s="143" t="s">
        <v>9173</v>
      </c>
      <c r="F50" s="146" t="s">
        <v>10491</v>
      </c>
      <c r="G50">
        <v>10</v>
      </c>
    </row>
    <row r="51" spans="1:7" ht="28.8" x14ac:dyDescent="0.3">
      <c r="A51" s="147" t="s">
        <v>10372</v>
      </c>
      <c r="B51" s="147" t="s">
        <v>9068</v>
      </c>
      <c r="C51" s="147" t="s">
        <v>10481</v>
      </c>
      <c r="D51" s="148" t="s">
        <v>10482</v>
      </c>
      <c r="E51" s="147" t="s">
        <v>9614</v>
      </c>
      <c r="F51" s="148" t="s">
        <v>10502</v>
      </c>
      <c r="G51" s="147">
        <v>10</v>
      </c>
    </row>
    <row r="52" spans="1:7" ht="72" x14ac:dyDescent="0.3">
      <c r="A52" t="s">
        <v>10373</v>
      </c>
      <c r="B52" t="s">
        <v>9075</v>
      </c>
      <c r="C52" t="s">
        <v>10456</v>
      </c>
      <c r="D52" s="146" t="s">
        <v>10218</v>
      </c>
      <c r="E52" s="143"/>
      <c r="F52" s="146" t="s">
        <v>10488</v>
      </c>
      <c r="G52">
        <v>11</v>
      </c>
    </row>
    <row r="53" spans="1:7" ht="28.8" x14ac:dyDescent="0.3">
      <c r="A53" t="s">
        <v>10373</v>
      </c>
      <c r="B53" t="s">
        <v>9075</v>
      </c>
      <c r="C53" t="s">
        <v>10457</v>
      </c>
      <c r="D53" s="146" t="s">
        <v>10219</v>
      </c>
      <c r="E53" s="143"/>
      <c r="F53" s="146" t="s">
        <v>10489</v>
      </c>
      <c r="G53">
        <v>11</v>
      </c>
    </row>
    <row r="54" spans="1:7" ht="57.6" x14ac:dyDescent="0.3">
      <c r="A54" t="s">
        <v>10373</v>
      </c>
      <c r="B54" t="s">
        <v>9075</v>
      </c>
      <c r="C54" t="s">
        <v>10458</v>
      </c>
      <c r="D54" s="146" t="s">
        <v>10220</v>
      </c>
      <c r="E54" s="143" t="s">
        <v>9173</v>
      </c>
      <c r="F54" s="146" t="s">
        <v>10477</v>
      </c>
      <c r="G54">
        <v>11</v>
      </c>
    </row>
    <row r="55" spans="1:7" ht="28.8" x14ac:dyDescent="0.3">
      <c r="A55" t="s">
        <v>10373</v>
      </c>
      <c r="B55" t="s">
        <v>9075</v>
      </c>
      <c r="C55" t="s">
        <v>10459</v>
      </c>
      <c r="D55" s="146" t="s">
        <v>10221</v>
      </c>
      <c r="E55" s="143" t="s">
        <v>9173</v>
      </c>
      <c r="F55" s="146" t="s">
        <v>10478</v>
      </c>
      <c r="G55">
        <v>11</v>
      </c>
    </row>
    <row r="56" spans="1:7" ht="43.2" x14ac:dyDescent="0.3">
      <c r="A56" t="s">
        <v>10373</v>
      </c>
      <c r="B56" t="s">
        <v>9075</v>
      </c>
      <c r="C56" t="s">
        <v>10460</v>
      </c>
      <c r="D56" s="146" t="s">
        <v>10222</v>
      </c>
      <c r="E56" s="143" t="s">
        <v>9173</v>
      </c>
      <c r="F56" s="146" t="s">
        <v>10510</v>
      </c>
      <c r="G56">
        <v>11</v>
      </c>
    </row>
    <row r="57" spans="1:7" ht="57.6" x14ac:dyDescent="0.3">
      <c r="A57" t="s">
        <v>10373</v>
      </c>
      <c r="B57" t="s">
        <v>9075</v>
      </c>
      <c r="C57" t="s">
        <v>10461</v>
      </c>
      <c r="D57" s="146" t="s">
        <v>10223</v>
      </c>
      <c r="E57" s="143" t="s">
        <v>9174</v>
      </c>
      <c r="F57" s="146" t="s">
        <v>10486</v>
      </c>
      <c r="G57">
        <v>11</v>
      </c>
    </row>
    <row r="58" spans="1:7" ht="28.8" x14ac:dyDescent="0.3">
      <c r="A58" s="147" t="s">
        <v>10373</v>
      </c>
      <c r="B58" s="147" t="s">
        <v>9075</v>
      </c>
      <c r="C58" s="147" t="s">
        <v>10481</v>
      </c>
      <c r="D58" s="148" t="s">
        <v>10482</v>
      </c>
      <c r="E58" s="147"/>
      <c r="F58" s="148" t="s">
        <v>10492</v>
      </c>
      <c r="G58" s="147">
        <v>11</v>
      </c>
    </row>
    <row r="59" spans="1:7" ht="86.4" x14ac:dyDescent="0.3">
      <c r="A59" t="s">
        <v>10374</v>
      </c>
      <c r="B59" t="s">
        <v>9083</v>
      </c>
      <c r="C59" t="s">
        <v>10456</v>
      </c>
      <c r="D59" s="146" t="s">
        <v>10009</v>
      </c>
      <c r="E59" s="143" t="s">
        <v>9614</v>
      </c>
      <c r="F59" s="146" t="s">
        <v>10511</v>
      </c>
      <c r="G59">
        <v>12</v>
      </c>
    </row>
    <row r="60" spans="1:7" ht="28.8" x14ac:dyDescent="0.3">
      <c r="A60" t="s">
        <v>10374</v>
      </c>
      <c r="B60" t="s">
        <v>9083</v>
      </c>
      <c r="C60" t="s">
        <v>10457</v>
      </c>
      <c r="D60" s="146" t="s">
        <v>10010</v>
      </c>
      <c r="E60" s="143" t="s">
        <v>9173</v>
      </c>
      <c r="F60" s="146" t="s">
        <v>10512</v>
      </c>
      <c r="G60">
        <v>12</v>
      </c>
    </row>
    <row r="61" spans="1:7" ht="72" x14ac:dyDescent="0.3">
      <c r="A61" t="s">
        <v>10374</v>
      </c>
      <c r="B61" t="s">
        <v>9083</v>
      </c>
      <c r="C61" t="s">
        <v>10458</v>
      </c>
      <c r="D61" s="146" t="s">
        <v>10436</v>
      </c>
      <c r="E61" s="143" t="s">
        <v>9614</v>
      </c>
      <c r="F61" s="146" t="s">
        <v>10498</v>
      </c>
      <c r="G61">
        <v>12</v>
      </c>
    </row>
    <row r="62" spans="1:7" ht="43.2" x14ac:dyDescent="0.3">
      <c r="A62" t="s">
        <v>10374</v>
      </c>
      <c r="B62" t="s">
        <v>9083</v>
      </c>
      <c r="C62" t="s">
        <v>10459</v>
      </c>
      <c r="D62" s="146" t="s">
        <v>10011</v>
      </c>
      <c r="E62" s="143" t="s">
        <v>9173</v>
      </c>
      <c r="F62" s="146" t="s">
        <v>10478</v>
      </c>
      <c r="G62">
        <v>12</v>
      </c>
    </row>
    <row r="63" spans="1:7" ht="43.2" x14ac:dyDescent="0.3">
      <c r="A63" t="s">
        <v>10374</v>
      </c>
      <c r="B63" t="s">
        <v>9083</v>
      </c>
      <c r="C63" t="s">
        <v>10460</v>
      </c>
      <c r="D63" s="146" t="s">
        <v>10012</v>
      </c>
      <c r="E63" s="143" t="s">
        <v>9173</v>
      </c>
      <c r="F63" s="146" t="s">
        <v>10513</v>
      </c>
      <c r="G63">
        <v>12</v>
      </c>
    </row>
    <row r="64" spans="1:7" ht="86.4" x14ac:dyDescent="0.3">
      <c r="A64" t="s">
        <v>10374</v>
      </c>
      <c r="B64" t="s">
        <v>9083</v>
      </c>
      <c r="C64" t="s">
        <v>10461</v>
      </c>
      <c r="D64" s="146" t="s">
        <v>10013</v>
      </c>
      <c r="E64" s="143" t="s">
        <v>9173</v>
      </c>
      <c r="F64" s="146" t="s">
        <v>10496</v>
      </c>
      <c r="G64">
        <v>12</v>
      </c>
    </row>
    <row r="65" spans="1:7" ht="28.8" x14ac:dyDescent="0.3">
      <c r="A65" s="147" t="s">
        <v>10374</v>
      </c>
      <c r="B65" s="147" t="s">
        <v>9083</v>
      </c>
      <c r="C65" s="147" t="s">
        <v>10481</v>
      </c>
      <c r="D65" s="148" t="s">
        <v>10482</v>
      </c>
      <c r="E65" s="147" t="s">
        <v>9614</v>
      </c>
      <c r="F65" s="148" t="s">
        <v>10502</v>
      </c>
      <c r="G65" s="147">
        <v>12</v>
      </c>
    </row>
    <row r="66" spans="1:7" ht="86.4" x14ac:dyDescent="0.3">
      <c r="A66" t="s">
        <v>10375</v>
      </c>
      <c r="B66" t="s">
        <v>9090</v>
      </c>
      <c r="C66" t="s">
        <v>10456</v>
      </c>
      <c r="D66" s="146" t="s">
        <v>10224</v>
      </c>
      <c r="E66" s="143" t="s">
        <v>9614</v>
      </c>
      <c r="F66" s="146" t="s">
        <v>10514</v>
      </c>
      <c r="G66">
        <v>13</v>
      </c>
    </row>
    <row r="67" spans="1:7" ht="28.8" x14ac:dyDescent="0.3">
      <c r="A67" t="s">
        <v>10375</v>
      </c>
      <c r="B67" t="s">
        <v>9090</v>
      </c>
      <c r="C67" t="s">
        <v>10457</v>
      </c>
      <c r="D67" s="146" t="s">
        <v>10225</v>
      </c>
      <c r="E67" s="143" t="s">
        <v>9173</v>
      </c>
      <c r="F67" s="146" t="s">
        <v>10515</v>
      </c>
      <c r="G67">
        <v>13</v>
      </c>
    </row>
    <row r="68" spans="1:7" ht="86.4" x14ac:dyDescent="0.3">
      <c r="A68" t="s">
        <v>10375</v>
      </c>
      <c r="B68" t="s">
        <v>9090</v>
      </c>
      <c r="C68" t="s">
        <v>10458</v>
      </c>
      <c r="D68" s="146" t="s">
        <v>10226</v>
      </c>
      <c r="E68" s="143" t="s">
        <v>9173</v>
      </c>
      <c r="F68" s="146" t="s">
        <v>10477</v>
      </c>
      <c r="G68">
        <v>13</v>
      </c>
    </row>
    <row r="69" spans="1:7" ht="43.2" x14ac:dyDescent="0.3">
      <c r="A69" t="s">
        <v>10375</v>
      </c>
      <c r="B69" t="s">
        <v>9090</v>
      </c>
      <c r="C69" t="s">
        <v>10459</v>
      </c>
      <c r="D69" s="146" t="s">
        <v>10227</v>
      </c>
      <c r="E69" s="143" t="s">
        <v>9173</v>
      </c>
      <c r="F69" s="146" t="s">
        <v>10478</v>
      </c>
      <c r="G69">
        <v>13</v>
      </c>
    </row>
    <row r="70" spans="1:7" ht="72" x14ac:dyDescent="0.3">
      <c r="A70" t="s">
        <v>10375</v>
      </c>
      <c r="B70" t="s">
        <v>9090</v>
      </c>
      <c r="C70" t="s">
        <v>10460</v>
      </c>
      <c r="D70" s="146" t="s">
        <v>10228</v>
      </c>
      <c r="E70" s="143" t="s">
        <v>9614</v>
      </c>
      <c r="F70" s="146" t="s">
        <v>10490</v>
      </c>
      <c r="G70">
        <v>13</v>
      </c>
    </row>
    <row r="71" spans="1:7" ht="129.6" x14ac:dyDescent="0.3">
      <c r="A71" t="s">
        <v>10375</v>
      </c>
      <c r="B71" t="s">
        <v>9090</v>
      </c>
      <c r="C71" t="s">
        <v>10461</v>
      </c>
      <c r="D71" s="146" t="s">
        <v>10229</v>
      </c>
      <c r="E71" s="143" t="s">
        <v>9614</v>
      </c>
      <c r="F71" s="146" t="s">
        <v>10516</v>
      </c>
      <c r="G71">
        <v>13</v>
      </c>
    </row>
    <row r="72" spans="1:7" ht="28.8" x14ac:dyDescent="0.3">
      <c r="A72" s="147" t="s">
        <v>10375</v>
      </c>
      <c r="B72" s="147" t="s">
        <v>9090</v>
      </c>
      <c r="C72" s="147" t="s">
        <v>10481</v>
      </c>
      <c r="D72" s="148" t="s">
        <v>10482</v>
      </c>
      <c r="E72" s="147" t="s">
        <v>9614</v>
      </c>
      <c r="F72" s="148" t="s">
        <v>10517</v>
      </c>
      <c r="G72" s="147">
        <v>13</v>
      </c>
    </row>
    <row r="73" spans="1:7" ht="100.8" x14ac:dyDescent="0.3">
      <c r="A73" t="s">
        <v>10376</v>
      </c>
      <c r="B73" t="s">
        <v>9098</v>
      </c>
      <c r="C73" t="s">
        <v>10456</v>
      </c>
      <c r="D73" s="146" t="s">
        <v>10014</v>
      </c>
      <c r="E73" s="143"/>
      <c r="F73" s="146" t="s">
        <v>10488</v>
      </c>
      <c r="G73">
        <v>14</v>
      </c>
    </row>
    <row r="74" spans="1:7" ht="28.8" x14ac:dyDescent="0.3">
      <c r="A74" t="s">
        <v>10376</v>
      </c>
      <c r="B74" t="s">
        <v>9098</v>
      </c>
      <c r="C74" t="s">
        <v>10457</v>
      </c>
      <c r="D74" s="146" t="s">
        <v>10015</v>
      </c>
      <c r="E74" s="143"/>
      <c r="F74" s="146" t="s">
        <v>10489</v>
      </c>
      <c r="G74">
        <v>14</v>
      </c>
    </row>
    <row r="75" spans="1:7" ht="57.6" x14ac:dyDescent="0.3">
      <c r="A75" t="s">
        <v>10376</v>
      </c>
      <c r="B75" t="s">
        <v>9098</v>
      </c>
      <c r="C75" t="s">
        <v>10458</v>
      </c>
      <c r="D75" s="146" t="s">
        <v>10230</v>
      </c>
      <c r="E75" s="143" t="s">
        <v>9173</v>
      </c>
      <c r="F75" s="146" t="s">
        <v>10477</v>
      </c>
      <c r="G75">
        <v>14</v>
      </c>
    </row>
    <row r="76" spans="1:7" ht="43.2" x14ac:dyDescent="0.3">
      <c r="A76" t="s">
        <v>10376</v>
      </c>
      <c r="B76" t="s">
        <v>9098</v>
      </c>
      <c r="C76" t="s">
        <v>10459</v>
      </c>
      <c r="D76" s="146" t="s">
        <v>10016</v>
      </c>
      <c r="E76" s="143" t="s">
        <v>9173</v>
      </c>
      <c r="F76" s="146" t="s">
        <v>10478</v>
      </c>
      <c r="G76">
        <v>14</v>
      </c>
    </row>
    <row r="77" spans="1:7" ht="43.2" x14ac:dyDescent="0.3">
      <c r="A77" t="s">
        <v>10376</v>
      </c>
      <c r="B77" t="s">
        <v>9098</v>
      </c>
      <c r="C77" t="s">
        <v>10460</v>
      </c>
      <c r="D77" s="146" t="s">
        <v>10017</v>
      </c>
      <c r="E77" s="143" t="s">
        <v>9173</v>
      </c>
      <c r="F77" s="146" t="s">
        <v>10518</v>
      </c>
      <c r="G77">
        <v>14</v>
      </c>
    </row>
    <row r="78" spans="1:7" ht="86.4" x14ac:dyDescent="0.3">
      <c r="A78" t="s">
        <v>10376</v>
      </c>
      <c r="B78" t="s">
        <v>9098</v>
      </c>
      <c r="C78" t="s">
        <v>10461</v>
      </c>
      <c r="D78" s="146" t="s">
        <v>10018</v>
      </c>
      <c r="E78" s="143" t="s">
        <v>9173</v>
      </c>
      <c r="F78" s="146" t="s">
        <v>10496</v>
      </c>
      <c r="G78">
        <v>14</v>
      </c>
    </row>
    <row r="79" spans="1:7" ht="28.8" x14ac:dyDescent="0.3">
      <c r="A79" s="147" t="s">
        <v>10376</v>
      </c>
      <c r="B79" s="147" t="s">
        <v>9098</v>
      </c>
      <c r="C79" s="147" t="s">
        <v>10481</v>
      </c>
      <c r="D79" s="148" t="s">
        <v>10482</v>
      </c>
      <c r="E79" s="147"/>
      <c r="F79" s="148" t="s">
        <v>10492</v>
      </c>
      <c r="G79" s="147">
        <v>14</v>
      </c>
    </row>
    <row r="80" spans="1:7" ht="158.4" x14ac:dyDescent="0.3">
      <c r="A80" t="s">
        <v>10377</v>
      </c>
      <c r="B80" t="s">
        <v>9098</v>
      </c>
      <c r="C80" t="s">
        <v>10456</v>
      </c>
      <c r="D80" s="146" t="s">
        <v>10078</v>
      </c>
      <c r="E80" s="143" t="s">
        <v>9173</v>
      </c>
      <c r="F80" s="146" t="s">
        <v>10519</v>
      </c>
      <c r="G80">
        <v>15</v>
      </c>
    </row>
    <row r="81" spans="1:7" ht="72" x14ac:dyDescent="0.3">
      <c r="A81" t="s">
        <v>10377</v>
      </c>
      <c r="B81" t="s">
        <v>9098</v>
      </c>
      <c r="C81" t="s">
        <v>10457</v>
      </c>
      <c r="D81" s="146" t="s">
        <v>10079</v>
      </c>
      <c r="E81" s="143" t="s">
        <v>9173</v>
      </c>
      <c r="F81" s="146" t="s">
        <v>10512</v>
      </c>
      <c r="G81">
        <v>15</v>
      </c>
    </row>
    <row r="82" spans="1:7" ht="115.2" x14ac:dyDescent="0.3">
      <c r="A82" t="s">
        <v>10377</v>
      </c>
      <c r="B82" t="s">
        <v>9098</v>
      </c>
      <c r="C82" t="s">
        <v>10458</v>
      </c>
      <c r="D82" s="146" t="s">
        <v>10277</v>
      </c>
      <c r="E82" s="143" t="s">
        <v>9614</v>
      </c>
      <c r="F82" s="146" t="s">
        <v>10498</v>
      </c>
      <c r="G82">
        <v>15</v>
      </c>
    </row>
    <row r="83" spans="1:7" ht="57.6" x14ac:dyDescent="0.3">
      <c r="A83" t="s">
        <v>10377</v>
      </c>
      <c r="B83" t="s">
        <v>9098</v>
      </c>
      <c r="C83" t="s">
        <v>10459</v>
      </c>
      <c r="D83" s="146" t="s">
        <v>10080</v>
      </c>
      <c r="E83" s="143" t="s">
        <v>9173</v>
      </c>
      <c r="F83" s="146" t="s">
        <v>10478</v>
      </c>
      <c r="G83">
        <v>15</v>
      </c>
    </row>
    <row r="84" spans="1:7" ht="57.6" x14ac:dyDescent="0.3">
      <c r="A84" t="s">
        <v>10377</v>
      </c>
      <c r="B84" t="s">
        <v>9098</v>
      </c>
      <c r="C84" t="s">
        <v>10460</v>
      </c>
      <c r="D84" s="146" t="s">
        <v>10081</v>
      </c>
      <c r="E84" s="143" t="s">
        <v>9614</v>
      </c>
      <c r="F84" s="146" t="s">
        <v>10490</v>
      </c>
      <c r="G84">
        <v>15</v>
      </c>
    </row>
    <row r="85" spans="1:7" ht="129.6" x14ac:dyDescent="0.3">
      <c r="A85" t="s">
        <v>10377</v>
      </c>
      <c r="B85" t="s">
        <v>9098</v>
      </c>
      <c r="C85" t="s">
        <v>10461</v>
      </c>
      <c r="D85" s="146" t="s">
        <v>10278</v>
      </c>
      <c r="E85" s="143" t="s">
        <v>9173</v>
      </c>
      <c r="F85" s="146" t="s">
        <v>10496</v>
      </c>
      <c r="G85">
        <v>15</v>
      </c>
    </row>
    <row r="86" spans="1:7" ht="28.8" x14ac:dyDescent="0.3">
      <c r="A86" s="147" t="s">
        <v>10377</v>
      </c>
      <c r="B86" s="147" t="s">
        <v>9098</v>
      </c>
      <c r="C86" s="147" t="s">
        <v>10481</v>
      </c>
      <c r="D86" s="148" t="s">
        <v>10482</v>
      </c>
      <c r="E86" s="147" t="s">
        <v>9614</v>
      </c>
      <c r="F86" s="148" t="s">
        <v>10520</v>
      </c>
      <c r="G86" s="147">
        <v>15</v>
      </c>
    </row>
    <row r="87" spans="1:7" ht="129.6" x14ac:dyDescent="0.3">
      <c r="A87" t="s">
        <v>10378</v>
      </c>
      <c r="B87" t="s">
        <v>9098</v>
      </c>
      <c r="C87" t="s">
        <v>10456</v>
      </c>
      <c r="D87" s="146" t="s">
        <v>10082</v>
      </c>
      <c r="E87" s="143" t="s">
        <v>9173</v>
      </c>
      <c r="F87" s="146" t="s">
        <v>10521</v>
      </c>
      <c r="G87">
        <v>16</v>
      </c>
    </row>
    <row r="88" spans="1:7" ht="43.2" x14ac:dyDescent="0.3">
      <c r="A88" t="s">
        <v>10378</v>
      </c>
      <c r="B88" t="s">
        <v>9098</v>
      </c>
      <c r="C88" t="s">
        <v>10457</v>
      </c>
      <c r="D88" s="146" t="s">
        <v>10083</v>
      </c>
      <c r="E88" s="143" t="s">
        <v>9173</v>
      </c>
      <c r="F88" s="146" t="s">
        <v>10522</v>
      </c>
      <c r="G88">
        <v>16</v>
      </c>
    </row>
    <row r="89" spans="1:7" ht="72" x14ac:dyDescent="0.3">
      <c r="A89" t="s">
        <v>10378</v>
      </c>
      <c r="B89" t="s">
        <v>9098</v>
      </c>
      <c r="C89" t="s">
        <v>10458</v>
      </c>
      <c r="D89" s="146" t="s">
        <v>10279</v>
      </c>
      <c r="E89" s="143" t="s">
        <v>9614</v>
      </c>
      <c r="F89" s="146" t="s">
        <v>10498</v>
      </c>
      <c r="G89">
        <v>16</v>
      </c>
    </row>
    <row r="90" spans="1:7" ht="43.2" x14ac:dyDescent="0.3">
      <c r="A90" t="s">
        <v>10378</v>
      </c>
      <c r="B90" t="s">
        <v>9098</v>
      </c>
      <c r="C90" t="s">
        <v>10459</v>
      </c>
      <c r="D90" s="146" t="s">
        <v>10084</v>
      </c>
      <c r="E90" s="143" t="s">
        <v>9173</v>
      </c>
      <c r="F90" s="146" t="s">
        <v>10478</v>
      </c>
      <c r="G90">
        <v>16</v>
      </c>
    </row>
    <row r="91" spans="1:7" ht="72" x14ac:dyDescent="0.3">
      <c r="A91" t="s">
        <v>10378</v>
      </c>
      <c r="B91" t="s">
        <v>9098</v>
      </c>
      <c r="C91" t="s">
        <v>10460</v>
      </c>
      <c r="D91" s="146" t="s">
        <v>10085</v>
      </c>
      <c r="E91" s="143" t="s">
        <v>9173</v>
      </c>
      <c r="F91" s="146" t="s">
        <v>10523</v>
      </c>
      <c r="G91">
        <v>16</v>
      </c>
    </row>
    <row r="92" spans="1:7" ht="100.8" x14ac:dyDescent="0.3">
      <c r="A92" t="s">
        <v>10378</v>
      </c>
      <c r="B92" t="s">
        <v>9098</v>
      </c>
      <c r="C92" t="s">
        <v>10461</v>
      </c>
      <c r="D92" s="146" t="s">
        <v>10086</v>
      </c>
      <c r="E92" s="143" t="s">
        <v>9173</v>
      </c>
      <c r="F92" s="146" t="s">
        <v>10491</v>
      </c>
      <c r="G92">
        <v>16</v>
      </c>
    </row>
    <row r="93" spans="1:7" ht="28.8" x14ac:dyDescent="0.3">
      <c r="A93" s="147" t="s">
        <v>10378</v>
      </c>
      <c r="B93" s="147" t="s">
        <v>9098</v>
      </c>
      <c r="C93" s="147" t="s">
        <v>10481</v>
      </c>
      <c r="D93" s="148" t="s">
        <v>10482</v>
      </c>
      <c r="E93" s="147" t="s">
        <v>9614</v>
      </c>
      <c r="F93" s="148" t="s">
        <v>10524</v>
      </c>
      <c r="G93" s="147">
        <v>16</v>
      </c>
    </row>
    <row r="94" spans="1:7" ht="115.2" x14ac:dyDescent="0.3">
      <c r="A94" t="s">
        <v>10379</v>
      </c>
      <c r="B94" t="s">
        <v>9098</v>
      </c>
      <c r="C94" t="s">
        <v>10456</v>
      </c>
      <c r="D94" s="146" t="s">
        <v>10282</v>
      </c>
      <c r="E94" s="143" t="s">
        <v>9173</v>
      </c>
      <c r="F94" s="146" t="s">
        <v>10525</v>
      </c>
      <c r="G94">
        <v>17</v>
      </c>
    </row>
    <row r="95" spans="1:7" ht="43.2" x14ac:dyDescent="0.3">
      <c r="A95" t="s">
        <v>10379</v>
      </c>
      <c r="B95" t="s">
        <v>9098</v>
      </c>
      <c r="C95" t="s">
        <v>10457</v>
      </c>
      <c r="D95" s="146" t="s">
        <v>10283</v>
      </c>
      <c r="E95" s="143" t="s">
        <v>9173</v>
      </c>
      <c r="F95" s="146" t="s">
        <v>10526</v>
      </c>
      <c r="G95">
        <v>17</v>
      </c>
    </row>
    <row r="96" spans="1:7" ht="57.6" x14ac:dyDescent="0.3">
      <c r="A96" t="s">
        <v>10379</v>
      </c>
      <c r="B96" t="s">
        <v>9098</v>
      </c>
      <c r="C96" t="s">
        <v>10458</v>
      </c>
      <c r="D96" s="146" t="s">
        <v>10284</v>
      </c>
      <c r="E96" s="143" t="s">
        <v>9614</v>
      </c>
      <c r="F96" s="146" t="s">
        <v>10498</v>
      </c>
      <c r="G96">
        <v>17</v>
      </c>
    </row>
    <row r="97" spans="1:7" ht="43.2" x14ac:dyDescent="0.3">
      <c r="A97" t="s">
        <v>10379</v>
      </c>
      <c r="B97" t="s">
        <v>9098</v>
      </c>
      <c r="C97" t="s">
        <v>10459</v>
      </c>
      <c r="D97" s="146" t="s">
        <v>10285</v>
      </c>
      <c r="E97" s="143" t="s">
        <v>9173</v>
      </c>
      <c r="F97" s="146" t="s">
        <v>10478</v>
      </c>
      <c r="G97">
        <v>17</v>
      </c>
    </row>
    <row r="98" spans="1:7" ht="43.2" x14ac:dyDescent="0.3">
      <c r="A98" t="s">
        <v>10379</v>
      </c>
      <c r="B98" t="s">
        <v>9098</v>
      </c>
      <c r="C98" t="s">
        <v>10460</v>
      </c>
      <c r="D98" s="146" t="s">
        <v>10286</v>
      </c>
      <c r="E98" s="143" t="s">
        <v>9173</v>
      </c>
      <c r="F98" s="146" t="s">
        <v>10527</v>
      </c>
      <c r="G98">
        <v>17</v>
      </c>
    </row>
    <row r="99" spans="1:7" ht="57.6" x14ac:dyDescent="0.3">
      <c r="A99" t="s">
        <v>10379</v>
      </c>
      <c r="B99" t="s">
        <v>9098</v>
      </c>
      <c r="C99" t="s">
        <v>10461</v>
      </c>
      <c r="D99" s="146" t="s">
        <v>10287</v>
      </c>
      <c r="E99" s="143" t="s">
        <v>9173</v>
      </c>
      <c r="F99" s="146" t="s">
        <v>10496</v>
      </c>
      <c r="G99">
        <v>17</v>
      </c>
    </row>
    <row r="100" spans="1:7" ht="28.8" x14ac:dyDescent="0.3">
      <c r="A100" s="147" t="s">
        <v>10379</v>
      </c>
      <c r="B100" s="147" t="s">
        <v>9098</v>
      </c>
      <c r="C100" s="147" t="s">
        <v>10481</v>
      </c>
      <c r="D100" s="148" t="s">
        <v>10482</v>
      </c>
      <c r="E100" s="147" t="s">
        <v>9614</v>
      </c>
      <c r="F100" s="148" t="s">
        <v>10524</v>
      </c>
      <c r="G100" s="147">
        <v>17</v>
      </c>
    </row>
    <row r="101" spans="1:7" ht="158.4" x14ac:dyDescent="0.3">
      <c r="A101" t="s">
        <v>10380</v>
      </c>
      <c r="B101" t="s">
        <v>9123</v>
      </c>
      <c r="C101" t="s">
        <v>10456</v>
      </c>
      <c r="D101" s="146" t="s">
        <v>10019</v>
      </c>
      <c r="E101" s="143" t="s">
        <v>9173</v>
      </c>
      <c r="F101" s="146" t="s">
        <v>10528</v>
      </c>
      <c r="G101">
        <v>18</v>
      </c>
    </row>
    <row r="102" spans="1:7" ht="72" x14ac:dyDescent="0.3">
      <c r="A102" t="s">
        <v>10380</v>
      </c>
      <c r="B102" t="s">
        <v>9123</v>
      </c>
      <c r="C102" t="s">
        <v>10457</v>
      </c>
      <c r="D102" s="146" t="s">
        <v>10020</v>
      </c>
      <c r="E102" s="143" t="s">
        <v>9173</v>
      </c>
      <c r="F102" s="146" t="s">
        <v>10529</v>
      </c>
      <c r="G102">
        <v>18</v>
      </c>
    </row>
    <row r="103" spans="1:7" ht="129.6" x14ac:dyDescent="0.3">
      <c r="A103" t="s">
        <v>10380</v>
      </c>
      <c r="B103" t="s">
        <v>9123</v>
      </c>
      <c r="C103" t="s">
        <v>10458</v>
      </c>
      <c r="D103" s="146" t="s">
        <v>10231</v>
      </c>
      <c r="E103" s="143" t="s">
        <v>9173</v>
      </c>
      <c r="F103" s="146" t="s">
        <v>10477</v>
      </c>
      <c r="G103">
        <v>18</v>
      </c>
    </row>
    <row r="104" spans="1:7" ht="57.6" x14ac:dyDescent="0.3">
      <c r="A104" t="s">
        <v>10380</v>
      </c>
      <c r="B104" t="s">
        <v>9123</v>
      </c>
      <c r="C104" t="s">
        <v>10459</v>
      </c>
      <c r="D104" s="146" t="s">
        <v>10021</v>
      </c>
      <c r="E104" s="143" t="s">
        <v>9173</v>
      </c>
      <c r="F104" s="146" t="s">
        <v>10478</v>
      </c>
      <c r="G104">
        <v>18</v>
      </c>
    </row>
    <row r="105" spans="1:7" ht="72" x14ac:dyDescent="0.3">
      <c r="A105" t="s">
        <v>10380</v>
      </c>
      <c r="B105" t="s">
        <v>9123</v>
      </c>
      <c r="C105" t="s">
        <v>10460</v>
      </c>
      <c r="D105" s="146" t="s">
        <v>10232</v>
      </c>
      <c r="E105" s="143" t="s">
        <v>9173</v>
      </c>
      <c r="F105" s="146" t="s">
        <v>10530</v>
      </c>
      <c r="G105">
        <v>18</v>
      </c>
    </row>
    <row r="106" spans="1:7" ht="144" x14ac:dyDescent="0.3">
      <c r="A106" t="s">
        <v>10380</v>
      </c>
      <c r="B106" t="s">
        <v>9123</v>
      </c>
      <c r="C106" t="s">
        <v>10461</v>
      </c>
      <c r="D106" s="146" t="s">
        <v>10233</v>
      </c>
      <c r="E106" s="143" t="s">
        <v>9173</v>
      </c>
      <c r="F106" s="146" t="s">
        <v>10491</v>
      </c>
      <c r="G106">
        <v>18</v>
      </c>
    </row>
    <row r="107" spans="1:7" ht="28.8" x14ac:dyDescent="0.3">
      <c r="A107" s="147" t="s">
        <v>10380</v>
      </c>
      <c r="B107" s="147" t="s">
        <v>9123</v>
      </c>
      <c r="C107" s="147" t="s">
        <v>10481</v>
      </c>
      <c r="D107" s="148" t="s">
        <v>10482</v>
      </c>
      <c r="E107" s="147" t="s">
        <v>9173</v>
      </c>
      <c r="F107" s="148" t="s">
        <v>10531</v>
      </c>
      <c r="G107" s="147">
        <v>18</v>
      </c>
    </row>
    <row r="108" spans="1:7" ht="129.6" x14ac:dyDescent="0.3">
      <c r="A108" t="s">
        <v>10381</v>
      </c>
      <c r="B108" t="s">
        <v>9130</v>
      </c>
      <c r="C108" t="s">
        <v>10456</v>
      </c>
      <c r="D108" s="146" t="s">
        <v>10298</v>
      </c>
      <c r="E108" s="143"/>
      <c r="F108" s="146" t="s">
        <v>10488</v>
      </c>
      <c r="G108">
        <v>19</v>
      </c>
    </row>
    <row r="109" spans="1:7" ht="43.2" x14ac:dyDescent="0.3">
      <c r="A109" t="s">
        <v>10381</v>
      </c>
      <c r="B109" t="s">
        <v>9130</v>
      </c>
      <c r="C109" t="s">
        <v>10457</v>
      </c>
      <c r="D109" s="146" t="s">
        <v>10299</v>
      </c>
      <c r="E109" s="143"/>
      <c r="F109" s="146" t="s">
        <v>10489</v>
      </c>
      <c r="G109">
        <v>19</v>
      </c>
    </row>
    <row r="110" spans="1:7" ht="86.4" x14ac:dyDescent="0.3">
      <c r="A110" t="s">
        <v>10381</v>
      </c>
      <c r="B110" t="s">
        <v>9130</v>
      </c>
      <c r="C110" t="s">
        <v>10458</v>
      </c>
      <c r="D110" s="146" t="s">
        <v>10300</v>
      </c>
      <c r="E110" s="143" t="s">
        <v>9614</v>
      </c>
      <c r="F110" s="146" t="s">
        <v>10498</v>
      </c>
      <c r="G110">
        <v>19</v>
      </c>
    </row>
    <row r="111" spans="1:7" ht="43.2" x14ac:dyDescent="0.3">
      <c r="A111" t="s">
        <v>10381</v>
      </c>
      <c r="B111" t="s">
        <v>9130</v>
      </c>
      <c r="C111" t="s">
        <v>10459</v>
      </c>
      <c r="D111" s="146" t="s">
        <v>10301</v>
      </c>
      <c r="E111" s="143" t="s">
        <v>9173</v>
      </c>
      <c r="F111" s="146" t="s">
        <v>10478</v>
      </c>
      <c r="G111">
        <v>19</v>
      </c>
    </row>
    <row r="112" spans="1:7" ht="43.2" x14ac:dyDescent="0.3">
      <c r="A112" t="s">
        <v>10381</v>
      </c>
      <c r="B112" t="s">
        <v>9130</v>
      </c>
      <c r="C112" t="s">
        <v>10460</v>
      </c>
      <c r="D112" s="146" t="s">
        <v>10302</v>
      </c>
      <c r="E112" s="143" t="s">
        <v>9173</v>
      </c>
      <c r="F112" s="146" t="s">
        <v>10532</v>
      </c>
      <c r="G112">
        <v>19</v>
      </c>
    </row>
    <row r="113" spans="1:7" ht="115.2" x14ac:dyDescent="0.3">
      <c r="A113" t="s">
        <v>10381</v>
      </c>
      <c r="B113" t="s">
        <v>9130</v>
      </c>
      <c r="C113" t="s">
        <v>10461</v>
      </c>
      <c r="D113" s="146" t="s">
        <v>10303</v>
      </c>
      <c r="E113" s="143" t="s">
        <v>9173</v>
      </c>
      <c r="F113" s="146" t="s">
        <v>10491</v>
      </c>
      <c r="G113">
        <v>19</v>
      </c>
    </row>
    <row r="114" spans="1:7" ht="28.8" x14ac:dyDescent="0.3">
      <c r="A114" s="147" t="s">
        <v>10381</v>
      </c>
      <c r="B114" s="147" t="s">
        <v>9130</v>
      </c>
      <c r="C114" s="147" t="s">
        <v>10481</v>
      </c>
      <c r="D114" s="148" t="s">
        <v>10482</v>
      </c>
      <c r="E114" s="147"/>
      <c r="F114" s="148" t="s">
        <v>10492</v>
      </c>
      <c r="G114" s="147">
        <v>19</v>
      </c>
    </row>
    <row r="115" spans="1:7" ht="129.6" x14ac:dyDescent="0.3">
      <c r="A115" t="s">
        <v>10382</v>
      </c>
      <c r="B115" t="s">
        <v>9138</v>
      </c>
      <c r="C115" t="s">
        <v>10456</v>
      </c>
      <c r="D115" s="146" t="s">
        <v>10022</v>
      </c>
      <c r="E115" s="143" t="s">
        <v>9614</v>
      </c>
      <c r="F115" s="146" t="s">
        <v>10533</v>
      </c>
      <c r="G115">
        <v>20</v>
      </c>
    </row>
    <row r="116" spans="1:7" ht="43.2" x14ac:dyDescent="0.3">
      <c r="A116" t="s">
        <v>10382</v>
      </c>
      <c r="B116" t="s">
        <v>9138</v>
      </c>
      <c r="C116" t="s">
        <v>10457</v>
      </c>
      <c r="D116" s="146" t="s">
        <v>10023</v>
      </c>
      <c r="E116" s="143" t="s">
        <v>9173</v>
      </c>
      <c r="F116" s="146" t="s">
        <v>10534</v>
      </c>
      <c r="G116">
        <v>20</v>
      </c>
    </row>
    <row r="117" spans="1:7" ht="100.8" x14ac:dyDescent="0.3">
      <c r="A117" t="s">
        <v>10382</v>
      </c>
      <c r="B117" t="s">
        <v>9138</v>
      </c>
      <c r="C117" t="s">
        <v>10458</v>
      </c>
      <c r="D117" s="146" t="s">
        <v>10437</v>
      </c>
      <c r="E117" s="143" t="s">
        <v>9614</v>
      </c>
      <c r="F117" s="146" t="s">
        <v>10498</v>
      </c>
      <c r="G117">
        <v>20</v>
      </c>
    </row>
    <row r="118" spans="1:7" ht="57.6" x14ac:dyDescent="0.3">
      <c r="A118" t="s">
        <v>10382</v>
      </c>
      <c r="B118" t="s">
        <v>9138</v>
      </c>
      <c r="C118" t="s">
        <v>10459</v>
      </c>
      <c r="D118" s="146" t="s">
        <v>10024</v>
      </c>
      <c r="E118" s="143" t="s">
        <v>9173</v>
      </c>
      <c r="F118" s="146" t="s">
        <v>10478</v>
      </c>
      <c r="G118">
        <v>20</v>
      </c>
    </row>
    <row r="119" spans="1:7" ht="86.4" x14ac:dyDescent="0.3">
      <c r="A119" t="s">
        <v>10382</v>
      </c>
      <c r="B119" t="s">
        <v>9138</v>
      </c>
      <c r="C119" t="s">
        <v>10460</v>
      </c>
      <c r="D119" s="146" t="s">
        <v>10025</v>
      </c>
      <c r="E119" s="143" t="s">
        <v>9614</v>
      </c>
      <c r="F119" s="146" t="s">
        <v>10490</v>
      </c>
      <c r="G119">
        <v>20</v>
      </c>
    </row>
    <row r="120" spans="1:7" ht="115.2" x14ac:dyDescent="0.3">
      <c r="A120" t="s">
        <v>10382</v>
      </c>
      <c r="B120" t="s">
        <v>9138</v>
      </c>
      <c r="C120" t="s">
        <v>10461</v>
      </c>
      <c r="D120" s="146" t="s">
        <v>10438</v>
      </c>
      <c r="E120" s="143" t="s">
        <v>9173</v>
      </c>
      <c r="F120" s="146" t="s">
        <v>10491</v>
      </c>
      <c r="G120">
        <v>20</v>
      </c>
    </row>
    <row r="121" spans="1:7" ht="28.8" x14ac:dyDescent="0.3">
      <c r="A121" s="147" t="s">
        <v>10382</v>
      </c>
      <c r="B121" s="147" t="s">
        <v>9138</v>
      </c>
      <c r="C121" s="147" t="s">
        <v>10481</v>
      </c>
      <c r="D121" s="148" t="s">
        <v>10482</v>
      </c>
      <c r="E121" s="147" t="s">
        <v>9614</v>
      </c>
      <c r="F121" s="148" t="s">
        <v>10535</v>
      </c>
      <c r="G121" s="147">
        <v>20</v>
      </c>
    </row>
    <row r="122" spans="1:7" ht="100.8" x14ac:dyDescent="0.3">
      <c r="A122" t="s">
        <v>10383</v>
      </c>
      <c r="B122" t="s">
        <v>9145</v>
      </c>
      <c r="C122" t="s">
        <v>10456</v>
      </c>
      <c r="D122" s="146" t="s">
        <v>10026</v>
      </c>
      <c r="E122" s="143"/>
      <c r="F122" s="146" t="s">
        <v>10488</v>
      </c>
      <c r="G122">
        <v>21</v>
      </c>
    </row>
    <row r="123" spans="1:7" ht="43.2" x14ac:dyDescent="0.3">
      <c r="A123" t="s">
        <v>10383</v>
      </c>
      <c r="B123" t="s">
        <v>9145</v>
      </c>
      <c r="C123" t="s">
        <v>10457</v>
      </c>
      <c r="D123" s="146" t="s">
        <v>10027</v>
      </c>
      <c r="E123" s="143"/>
      <c r="F123" s="146" t="s">
        <v>10489</v>
      </c>
      <c r="G123">
        <v>21</v>
      </c>
    </row>
    <row r="124" spans="1:7" ht="115.2" x14ac:dyDescent="0.3">
      <c r="A124" t="s">
        <v>10383</v>
      </c>
      <c r="B124" t="s">
        <v>9145</v>
      </c>
      <c r="C124" t="s">
        <v>10458</v>
      </c>
      <c r="D124" s="146" t="s">
        <v>10444</v>
      </c>
      <c r="E124" s="143" t="s">
        <v>9614</v>
      </c>
      <c r="F124" s="146" t="s">
        <v>10498</v>
      </c>
      <c r="G124">
        <v>21</v>
      </c>
    </row>
    <row r="125" spans="1:7" ht="43.2" x14ac:dyDescent="0.3">
      <c r="A125" t="s">
        <v>10383</v>
      </c>
      <c r="B125" t="s">
        <v>9145</v>
      </c>
      <c r="C125" t="s">
        <v>10459</v>
      </c>
      <c r="D125" s="146" t="s">
        <v>10028</v>
      </c>
      <c r="E125" s="143" t="s">
        <v>9173</v>
      </c>
      <c r="F125" s="146" t="s">
        <v>10478</v>
      </c>
      <c r="G125">
        <v>21</v>
      </c>
    </row>
    <row r="126" spans="1:7" ht="43.2" x14ac:dyDescent="0.3">
      <c r="A126" t="s">
        <v>10383</v>
      </c>
      <c r="B126" t="s">
        <v>9145</v>
      </c>
      <c r="C126" t="s">
        <v>10460</v>
      </c>
      <c r="D126" s="146" t="s">
        <v>10029</v>
      </c>
      <c r="E126" s="143" t="s">
        <v>9173</v>
      </c>
      <c r="F126" s="146" t="s">
        <v>10536</v>
      </c>
      <c r="G126">
        <v>21</v>
      </c>
    </row>
    <row r="127" spans="1:7" ht="100.8" x14ac:dyDescent="0.3">
      <c r="A127" t="s">
        <v>10383</v>
      </c>
      <c r="B127" t="s">
        <v>9145</v>
      </c>
      <c r="C127" t="s">
        <v>10461</v>
      </c>
      <c r="D127" s="146" t="s">
        <v>10445</v>
      </c>
      <c r="E127" s="143" t="s">
        <v>9173</v>
      </c>
      <c r="F127" s="146" t="s">
        <v>10491</v>
      </c>
      <c r="G127">
        <v>21</v>
      </c>
    </row>
    <row r="128" spans="1:7" ht="28.8" x14ac:dyDescent="0.3">
      <c r="A128" s="147" t="s">
        <v>10383</v>
      </c>
      <c r="B128" s="147" t="s">
        <v>9145</v>
      </c>
      <c r="C128" s="147" t="s">
        <v>10481</v>
      </c>
      <c r="D128" s="148" t="s">
        <v>10482</v>
      </c>
      <c r="E128" s="147"/>
      <c r="F128" s="148" t="s">
        <v>10492</v>
      </c>
      <c r="G128" s="147">
        <v>21</v>
      </c>
    </row>
    <row r="129" spans="1:7" ht="100.8" x14ac:dyDescent="0.3">
      <c r="A129" t="s">
        <v>10384</v>
      </c>
      <c r="B129" t="s">
        <v>9145</v>
      </c>
      <c r="C129" t="s">
        <v>10456</v>
      </c>
      <c r="D129" s="146" t="s">
        <v>10133</v>
      </c>
      <c r="E129" s="143"/>
      <c r="F129" s="146" t="s">
        <v>10488</v>
      </c>
      <c r="G129">
        <v>22</v>
      </c>
    </row>
    <row r="130" spans="1:7" x14ac:dyDescent="0.3">
      <c r="A130" t="s">
        <v>10384</v>
      </c>
      <c r="B130" t="s">
        <v>9145</v>
      </c>
      <c r="C130" t="s">
        <v>10457</v>
      </c>
      <c r="D130" s="146" t="s">
        <v>10031</v>
      </c>
      <c r="E130" s="143"/>
      <c r="F130" s="146" t="s">
        <v>10489</v>
      </c>
      <c r="G130">
        <v>22</v>
      </c>
    </row>
    <row r="131" spans="1:7" ht="72" x14ac:dyDescent="0.3">
      <c r="A131" t="s">
        <v>10384</v>
      </c>
      <c r="B131" t="s">
        <v>9145</v>
      </c>
      <c r="C131" t="s">
        <v>10458</v>
      </c>
      <c r="D131" s="146" t="s">
        <v>10318</v>
      </c>
      <c r="E131" s="143" t="s">
        <v>9174</v>
      </c>
      <c r="F131" s="146" t="s">
        <v>10537</v>
      </c>
      <c r="G131">
        <v>22</v>
      </c>
    </row>
    <row r="132" spans="1:7" ht="43.2" x14ac:dyDescent="0.3">
      <c r="A132" t="s">
        <v>10384</v>
      </c>
      <c r="B132" t="s">
        <v>9145</v>
      </c>
      <c r="C132" t="s">
        <v>10459</v>
      </c>
      <c r="D132" s="146" t="s">
        <v>10134</v>
      </c>
      <c r="E132" s="143" t="s">
        <v>9173</v>
      </c>
      <c r="F132" s="146" t="s">
        <v>10478</v>
      </c>
      <c r="G132">
        <v>22</v>
      </c>
    </row>
    <row r="133" spans="1:7" ht="28.8" x14ac:dyDescent="0.3">
      <c r="A133" t="s">
        <v>10384</v>
      </c>
      <c r="B133" t="s">
        <v>9145</v>
      </c>
      <c r="C133" t="s">
        <v>10460</v>
      </c>
      <c r="D133" s="146" t="s">
        <v>10135</v>
      </c>
      <c r="E133" s="143" t="s">
        <v>9614</v>
      </c>
      <c r="F133" s="146" t="s">
        <v>10490</v>
      </c>
      <c r="G133">
        <v>22</v>
      </c>
    </row>
    <row r="134" spans="1:7" ht="100.8" x14ac:dyDescent="0.3">
      <c r="A134" t="s">
        <v>10384</v>
      </c>
      <c r="B134" t="s">
        <v>9145</v>
      </c>
      <c r="C134" t="s">
        <v>10461</v>
      </c>
      <c r="D134" s="146" t="s">
        <v>10136</v>
      </c>
      <c r="E134" s="143" t="s">
        <v>9614</v>
      </c>
      <c r="F134" s="146" t="s">
        <v>10538</v>
      </c>
      <c r="G134">
        <v>22</v>
      </c>
    </row>
    <row r="135" spans="1:7" ht="28.8" x14ac:dyDescent="0.3">
      <c r="A135" s="147" t="s">
        <v>10384</v>
      </c>
      <c r="B135" s="147" t="s">
        <v>9145</v>
      </c>
      <c r="C135" s="147" t="s">
        <v>10481</v>
      </c>
      <c r="D135" s="148" t="s">
        <v>10482</v>
      </c>
      <c r="E135" s="147"/>
      <c r="F135" s="148" t="s">
        <v>10492</v>
      </c>
      <c r="G135" s="147">
        <v>22</v>
      </c>
    </row>
    <row r="136" spans="1:7" ht="86.4" x14ac:dyDescent="0.3">
      <c r="A136" t="s">
        <v>10385</v>
      </c>
      <c r="B136" t="s">
        <v>9153</v>
      </c>
      <c r="C136" t="s">
        <v>10456</v>
      </c>
      <c r="D136" s="146" t="s">
        <v>10030</v>
      </c>
      <c r="E136" s="143"/>
      <c r="F136" s="146" t="s">
        <v>10488</v>
      </c>
      <c r="G136">
        <v>23</v>
      </c>
    </row>
    <row r="137" spans="1:7" x14ac:dyDescent="0.3">
      <c r="A137" t="s">
        <v>10385</v>
      </c>
      <c r="B137" t="s">
        <v>9153</v>
      </c>
      <c r="C137" t="s">
        <v>10457</v>
      </c>
      <c r="D137" s="146" t="s">
        <v>10031</v>
      </c>
      <c r="E137" s="143"/>
      <c r="F137" s="146" t="s">
        <v>10489</v>
      </c>
      <c r="G137">
        <v>23</v>
      </c>
    </row>
    <row r="138" spans="1:7" ht="72" x14ac:dyDescent="0.3">
      <c r="A138" t="s">
        <v>10385</v>
      </c>
      <c r="B138" t="s">
        <v>9153</v>
      </c>
      <c r="C138" t="s">
        <v>10458</v>
      </c>
      <c r="D138" s="146" t="s">
        <v>10234</v>
      </c>
      <c r="E138" s="143" t="s">
        <v>9173</v>
      </c>
      <c r="F138" s="146" t="s">
        <v>10477</v>
      </c>
      <c r="G138">
        <v>23</v>
      </c>
    </row>
    <row r="139" spans="1:7" ht="28.8" x14ac:dyDescent="0.3">
      <c r="A139" t="s">
        <v>10385</v>
      </c>
      <c r="B139" t="s">
        <v>9153</v>
      </c>
      <c r="C139" t="s">
        <v>10459</v>
      </c>
      <c r="D139" s="146" t="s">
        <v>10032</v>
      </c>
      <c r="E139" s="143" t="s">
        <v>9173</v>
      </c>
      <c r="F139" s="146" t="s">
        <v>10478</v>
      </c>
      <c r="G139">
        <v>23</v>
      </c>
    </row>
    <row r="140" spans="1:7" ht="28.8" x14ac:dyDescent="0.3">
      <c r="A140" t="s">
        <v>10385</v>
      </c>
      <c r="B140" t="s">
        <v>9153</v>
      </c>
      <c r="C140" t="s">
        <v>10460</v>
      </c>
      <c r="D140" s="146" t="s">
        <v>10033</v>
      </c>
      <c r="E140" s="143" t="s">
        <v>9614</v>
      </c>
      <c r="F140" s="146" t="s">
        <v>10490</v>
      </c>
      <c r="G140">
        <v>23</v>
      </c>
    </row>
    <row r="141" spans="1:7" ht="86.4" x14ac:dyDescent="0.3">
      <c r="A141" t="s">
        <v>10385</v>
      </c>
      <c r="B141" t="s">
        <v>9153</v>
      </c>
      <c r="C141" t="s">
        <v>10461</v>
      </c>
      <c r="D141" s="146" t="s">
        <v>10034</v>
      </c>
      <c r="E141" s="143" t="s">
        <v>9173</v>
      </c>
      <c r="F141" s="146" t="s">
        <v>10491</v>
      </c>
      <c r="G141">
        <v>23</v>
      </c>
    </row>
    <row r="142" spans="1:7" ht="28.8" x14ac:dyDescent="0.3">
      <c r="A142" s="147" t="s">
        <v>10385</v>
      </c>
      <c r="B142" s="147" t="s">
        <v>9153</v>
      </c>
      <c r="C142" s="147" t="s">
        <v>10481</v>
      </c>
      <c r="D142" s="148" t="s">
        <v>10482</v>
      </c>
      <c r="E142" s="147"/>
      <c r="F142" s="148" t="s">
        <v>10492</v>
      </c>
      <c r="G142" s="147">
        <v>23</v>
      </c>
    </row>
    <row r="143" spans="1:7" ht="144" x14ac:dyDescent="0.3">
      <c r="A143" t="s">
        <v>10386</v>
      </c>
      <c r="B143" t="s">
        <v>9159</v>
      </c>
      <c r="C143" t="s">
        <v>10456</v>
      </c>
      <c r="D143" s="146" t="s">
        <v>10235</v>
      </c>
      <c r="E143" s="143" t="s">
        <v>9173</v>
      </c>
      <c r="F143" s="146" t="s">
        <v>10539</v>
      </c>
      <c r="G143">
        <v>24</v>
      </c>
    </row>
    <row r="144" spans="1:7" ht="86.4" x14ac:dyDescent="0.3">
      <c r="A144" t="s">
        <v>10386</v>
      </c>
      <c r="B144" t="s">
        <v>9159</v>
      </c>
      <c r="C144" t="s">
        <v>10457</v>
      </c>
      <c r="D144" s="146" t="s">
        <v>10169</v>
      </c>
      <c r="E144" s="143" t="s">
        <v>9173</v>
      </c>
      <c r="F144" s="146" t="s">
        <v>10540</v>
      </c>
      <c r="G144">
        <v>24</v>
      </c>
    </row>
    <row r="145" spans="1:7" ht="129.6" x14ac:dyDescent="0.3">
      <c r="A145" t="s">
        <v>10386</v>
      </c>
      <c r="B145" t="s">
        <v>9159</v>
      </c>
      <c r="C145" t="s">
        <v>10458</v>
      </c>
      <c r="D145" s="146" t="s">
        <v>10236</v>
      </c>
      <c r="E145" s="143" t="s">
        <v>9173</v>
      </c>
      <c r="F145" s="146" t="s">
        <v>10477</v>
      </c>
      <c r="G145">
        <v>24</v>
      </c>
    </row>
    <row r="146" spans="1:7" ht="57.6" x14ac:dyDescent="0.3">
      <c r="A146" t="s">
        <v>10386</v>
      </c>
      <c r="B146" t="s">
        <v>9159</v>
      </c>
      <c r="C146" t="s">
        <v>10459</v>
      </c>
      <c r="D146" s="146" t="s">
        <v>10170</v>
      </c>
      <c r="E146" s="143" t="s">
        <v>9173</v>
      </c>
      <c r="F146" s="146" t="s">
        <v>10478</v>
      </c>
      <c r="G146">
        <v>24</v>
      </c>
    </row>
    <row r="147" spans="1:7" ht="43.2" x14ac:dyDescent="0.3">
      <c r="A147" t="s">
        <v>10386</v>
      </c>
      <c r="B147" t="s">
        <v>9159</v>
      </c>
      <c r="C147" t="s">
        <v>10460</v>
      </c>
      <c r="D147" s="146" t="s">
        <v>10171</v>
      </c>
      <c r="E147" s="143" t="s">
        <v>9173</v>
      </c>
      <c r="F147" s="146" t="s">
        <v>10541</v>
      </c>
      <c r="G147">
        <v>24</v>
      </c>
    </row>
    <row r="148" spans="1:7" ht="129.6" x14ac:dyDescent="0.3">
      <c r="A148" t="s">
        <v>10386</v>
      </c>
      <c r="B148" t="s">
        <v>9159</v>
      </c>
      <c r="C148" t="s">
        <v>10461</v>
      </c>
      <c r="D148" s="146" t="s">
        <v>10237</v>
      </c>
      <c r="E148" s="143" t="s">
        <v>9173</v>
      </c>
      <c r="F148" s="146" t="s">
        <v>10496</v>
      </c>
      <c r="G148">
        <v>24</v>
      </c>
    </row>
    <row r="149" spans="1:7" ht="28.8" x14ac:dyDescent="0.3">
      <c r="A149" s="147" t="s">
        <v>10386</v>
      </c>
      <c r="B149" s="147" t="s">
        <v>9159</v>
      </c>
      <c r="C149" s="147" t="s">
        <v>10481</v>
      </c>
      <c r="D149" s="148" t="s">
        <v>10482</v>
      </c>
      <c r="E149" s="147" t="s">
        <v>9173</v>
      </c>
      <c r="F149" s="148" t="s">
        <v>10531</v>
      </c>
      <c r="G149" s="147">
        <v>24</v>
      </c>
    </row>
    <row r="150" spans="1:7" ht="158.4" x14ac:dyDescent="0.3">
      <c r="A150" t="s">
        <v>10389</v>
      </c>
      <c r="B150" t="s">
        <v>9753</v>
      </c>
      <c r="C150" t="s">
        <v>10456</v>
      </c>
      <c r="D150" s="146" t="s">
        <v>10038</v>
      </c>
      <c r="E150" s="143"/>
      <c r="F150" s="146" t="s">
        <v>10488</v>
      </c>
      <c r="G150">
        <v>27</v>
      </c>
    </row>
    <row r="151" spans="1:7" ht="43.2" x14ac:dyDescent="0.3">
      <c r="A151" t="s">
        <v>10389</v>
      </c>
      <c r="B151" t="s">
        <v>9753</v>
      </c>
      <c r="C151" t="s">
        <v>10457</v>
      </c>
      <c r="D151" s="146" t="s">
        <v>10039</v>
      </c>
      <c r="E151" s="143"/>
      <c r="F151" s="146" t="s">
        <v>10489</v>
      </c>
      <c r="G151">
        <v>27</v>
      </c>
    </row>
    <row r="152" spans="1:7" ht="115.2" x14ac:dyDescent="0.3">
      <c r="A152" t="s">
        <v>10389</v>
      </c>
      <c r="B152" t="s">
        <v>9753</v>
      </c>
      <c r="C152" t="s">
        <v>10458</v>
      </c>
      <c r="D152" s="146" t="s">
        <v>10247</v>
      </c>
      <c r="E152" s="143" t="s">
        <v>9173</v>
      </c>
      <c r="F152" s="146" t="s">
        <v>10477</v>
      </c>
      <c r="G152">
        <v>27</v>
      </c>
    </row>
    <row r="153" spans="1:7" ht="57.6" x14ac:dyDescent="0.3">
      <c r="A153" t="s">
        <v>10389</v>
      </c>
      <c r="B153" t="s">
        <v>9753</v>
      </c>
      <c r="C153" t="s">
        <v>10459</v>
      </c>
      <c r="D153" s="146" t="s">
        <v>10040</v>
      </c>
      <c r="E153" s="143" t="s">
        <v>9173</v>
      </c>
      <c r="F153" s="146" t="s">
        <v>10478</v>
      </c>
      <c r="G153">
        <v>27</v>
      </c>
    </row>
    <row r="154" spans="1:7" ht="57.6" x14ac:dyDescent="0.3">
      <c r="A154" t="s">
        <v>10389</v>
      </c>
      <c r="B154" t="s">
        <v>9753</v>
      </c>
      <c r="C154" t="s">
        <v>10460</v>
      </c>
      <c r="D154" s="146" t="s">
        <v>10041</v>
      </c>
      <c r="E154" s="143" t="s">
        <v>9614</v>
      </c>
      <c r="F154" s="146" t="s">
        <v>10490</v>
      </c>
      <c r="G154">
        <v>27</v>
      </c>
    </row>
    <row r="155" spans="1:7" ht="115.2" x14ac:dyDescent="0.3">
      <c r="A155" t="s">
        <v>10389</v>
      </c>
      <c r="B155" t="s">
        <v>9753</v>
      </c>
      <c r="C155" t="s">
        <v>10461</v>
      </c>
      <c r="D155" s="146" t="s">
        <v>10042</v>
      </c>
      <c r="E155" s="143" t="s">
        <v>9174</v>
      </c>
      <c r="F155" s="146" t="s">
        <v>10486</v>
      </c>
      <c r="G155">
        <v>27</v>
      </c>
    </row>
    <row r="156" spans="1:7" ht="28.8" x14ac:dyDescent="0.3">
      <c r="A156" s="147" t="s">
        <v>10389</v>
      </c>
      <c r="B156" s="147" t="s">
        <v>9753</v>
      </c>
      <c r="C156" s="147" t="s">
        <v>10481</v>
      </c>
      <c r="D156" s="148" t="s">
        <v>10482</v>
      </c>
      <c r="E156" s="147"/>
      <c r="F156" s="148" t="s">
        <v>10492</v>
      </c>
      <c r="G156" s="147">
        <v>27</v>
      </c>
    </row>
    <row r="157" spans="1:7" ht="115.2" x14ac:dyDescent="0.3">
      <c r="A157" t="s">
        <v>10390</v>
      </c>
      <c r="B157" t="s">
        <v>9757</v>
      </c>
      <c r="C157" t="s">
        <v>10456</v>
      </c>
      <c r="D157" s="146" t="s">
        <v>10043</v>
      </c>
      <c r="E157" s="143" t="s">
        <v>9614</v>
      </c>
      <c r="F157" s="146" t="s">
        <v>10547</v>
      </c>
      <c r="G157">
        <v>28</v>
      </c>
    </row>
    <row r="158" spans="1:7" ht="28.8" x14ac:dyDescent="0.3">
      <c r="A158" t="s">
        <v>10390</v>
      </c>
      <c r="B158" t="s">
        <v>9757</v>
      </c>
      <c r="C158" t="s">
        <v>10457</v>
      </c>
      <c r="D158" s="146" t="s">
        <v>10044</v>
      </c>
      <c r="E158" s="143" t="s">
        <v>9173</v>
      </c>
      <c r="F158" s="146" t="s">
        <v>10548</v>
      </c>
      <c r="G158">
        <v>28</v>
      </c>
    </row>
    <row r="159" spans="1:7" ht="86.4" x14ac:dyDescent="0.3">
      <c r="A159" t="s">
        <v>10390</v>
      </c>
      <c r="B159" t="s">
        <v>9757</v>
      </c>
      <c r="C159" t="s">
        <v>10458</v>
      </c>
      <c r="D159" s="146" t="s">
        <v>10248</v>
      </c>
      <c r="E159" s="143" t="s">
        <v>9614</v>
      </c>
      <c r="F159" s="146" t="s">
        <v>10498</v>
      </c>
      <c r="G159">
        <v>28</v>
      </c>
    </row>
    <row r="160" spans="1:7" ht="43.2" x14ac:dyDescent="0.3">
      <c r="A160" t="s">
        <v>10390</v>
      </c>
      <c r="B160" t="s">
        <v>9757</v>
      </c>
      <c r="C160" t="s">
        <v>10459</v>
      </c>
      <c r="D160" s="146" t="s">
        <v>10045</v>
      </c>
      <c r="E160" s="143" t="s">
        <v>9173</v>
      </c>
      <c r="F160" s="146" t="s">
        <v>10478</v>
      </c>
      <c r="G160">
        <v>28</v>
      </c>
    </row>
    <row r="161" spans="1:7" ht="43.2" x14ac:dyDescent="0.3">
      <c r="A161" t="s">
        <v>10390</v>
      </c>
      <c r="B161" t="s">
        <v>9757</v>
      </c>
      <c r="C161" t="s">
        <v>10460</v>
      </c>
      <c r="D161" s="146" t="s">
        <v>10046</v>
      </c>
      <c r="E161" s="143" t="s">
        <v>9173</v>
      </c>
      <c r="F161" s="146" t="s">
        <v>10549</v>
      </c>
      <c r="G161">
        <v>28</v>
      </c>
    </row>
    <row r="162" spans="1:7" ht="86.4" x14ac:dyDescent="0.3">
      <c r="A162" t="s">
        <v>10390</v>
      </c>
      <c r="B162" t="s">
        <v>9757</v>
      </c>
      <c r="C162" t="s">
        <v>10461</v>
      </c>
      <c r="D162" s="146" t="s">
        <v>10047</v>
      </c>
      <c r="E162" s="143" t="s">
        <v>9173</v>
      </c>
      <c r="F162" s="146" t="s">
        <v>10491</v>
      </c>
      <c r="G162">
        <v>28</v>
      </c>
    </row>
    <row r="163" spans="1:7" ht="28.8" x14ac:dyDescent="0.3">
      <c r="A163" s="147" t="s">
        <v>10390</v>
      </c>
      <c r="B163" s="147" t="s">
        <v>9757</v>
      </c>
      <c r="C163" s="147" t="s">
        <v>10481</v>
      </c>
      <c r="D163" s="148" t="s">
        <v>10482</v>
      </c>
      <c r="E163" s="147" t="s">
        <v>9614</v>
      </c>
      <c r="F163" s="148" t="s">
        <v>10502</v>
      </c>
      <c r="G163" s="147">
        <v>28</v>
      </c>
    </row>
    <row r="164" spans="1:7" ht="129.6" x14ac:dyDescent="0.3">
      <c r="A164" t="s">
        <v>10391</v>
      </c>
      <c r="B164" t="s">
        <v>9761</v>
      </c>
      <c r="C164" t="s">
        <v>10456</v>
      </c>
      <c r="D164" s="146" t="s">
        <v>10048</v>
      </c>
      <c r="E164" s="143" t="s">
        <v>9614</v>
      </c>
      <c r="F164" s="146" t="s">
        <v>10550</v>
      </c>
      <c r="G164">
        <v>29</v>
      </c>
    </row>
    <row r="165" spans="1:7" ht="43.2" x14ac:dyDescent="0.3">
      <c r="A165" t="s">
        <v>10391</v>
      </c>
      <c r="B165" t="s">
        <v>9761</v>
      </c>
      <c r="C165" t="s">
        <v>10457</v>
      </c>
      <c r="D165" s="146" t="s">
        <v>10049</v>
      </c>
      <c r="E165" s="143" t="s">
        <v>9173</v>
      </c>
      <c r="F165" s="146" t="s">
        <v>10551</v>
      </c>
      <c r="G165">
        <v>29</v>
      </c>
    </row>
    <row r="166" spans="1:7" ht="129.6" x14ac:dyDescent="0.3">
      <c r="A166" t="s">
        <v>10391</v>
      </c>
      <c r="B166" t="s">
        <v>9761</v>
      </c>
      <c r="C166" t="s">
        <v>10458</v>
      </c>
      <c r="D166" s="146" t="s">
        <v>10249</v>
      </c>
      <c r="E166" s="143" t="s">
        <v>9614</v>
      </c>
      <c r="F166" s="146" t="s">
        <v>10498</v>
      </c>
      <c r="G166">
        <v>29</v>
      </c>
    </row>
    <row r="167" spans="1:7" ht="43.2" x14ac:dyDescent="0.3">
      <c r="A167" t="s">
        <v>10391</v>
      </c>
      <c r="B167" t="s">
        <v>9761</v>
      </c>
      <c r="C167" t="s">
        <v>10459</v>
      </c>
      <c r="D167" s="146" t="s">
        <v>10050</v>
      </c>
      <c r="E167" s="143" t="s">
        <v>9173</v>
      </c>
      <c r="F167" s="146" t="s">
        <v>10478</v>
      </c>
      <c r="G167">
        <v>29</v>
      </c>
    </row>
    <row r="168" spans="1:7" ht="72" x14ac:dyDescent="0.3">
      <c r="A168" t="s">
        <v>10391</v>
      </c>
      <c r="B168" t="s">
        <v>9761</v>
      </c>
      <c r="C168" t="s">
        <v>10460</v>
      </c>
      <c r="D168" s="146" t="s">
        <v>10051</v>
      </c>
      <c r="E168" s="143" t="s">
        <v>9614</v>
      </c>
      <c r="F168" s="146" t="s">
        <v>10490</v>
      </c>
      <c r="G168">
        <v>29</v>
      </c>
    </row>
    <row r="169" spans="1:7" ht="129.6" x14ac:dyDescent="0.3">
      <c r="A169" t="s">
        <v>10391</v>
      </c>
      <c r="B169" t="s">
        <v>9761</v>
      </c>
      <c r="C169" t="s">
        <v>10461</v>
      </c>
      <c r="D169" s="146" t="s">
        <v>10250</v>
      </c>
      <c r="E169" s="143" t="s">
        <v>9173</v>
      </c>
      <c r="F169" s="146" t="s">
        <v>10491</v>
      </c>
      <c r="G169">
        <v>29</v>
      </c>
    </row>
    <row r="170" spans="1:7" ht="28.8" x14ac:dyDescent="0.3">
      <c r="A170" s="147" t="s">
        <v>10391</v>
      </c>
      <c r="B170" s="147" t="s">
        <v>9761</v>
      </c>
      <c r="C170" s="147" t="s">
        <v>10481</v>
      </c>
      <c r="D170" s="148" t="s">
        <v>10482</v>
      </c>
      <c r="E170" s="147" t="s">
        <v>9614</v>
      </c>
      <c r="F170" s="148" t="s">
        <v>10535</v>
      </c>
      <c r="G170" s="147">
        <v>29</v>
      </c>
    </row>
    <row r="171" spans="1:7" ht="129.6" x14ac:dyDescent="0.3">
      <c r="A171" t="s">
        <v>10392</v>
      </c>
      <c r="B171" t="s">
        <v>9765</v>
      </c>
      <c r="C171" t="s">
        <v>10456</v>
      </c>
      <c r="D171" s="146" t="s">
        <v>10251</v>
      </c>
      <c r="E171" s="143"/>
      <c r="F171" s="146" t="s">
        <v>10488</v>
      </c>
      <c r="G171">
        <v>30</v>
      </c>
    </row>
    <row r="172" spans="1:7" x14ac:dyDescent="0.3">
      <c r="A172" t="s">
        <v>10392</v>
      </c>
      <c r="B172" t="s">
        <v>9765</v>
      </c>
      <c r="C172" t="s">
        <v>10457</v>
      </c>
      <c r="D172" s="146" t="s">
        <v>10052</v>
      </c>
      <c r="E172" s="143"/>
      <c r="F172" s="146" t="s">
        <v>10489</v>
      </c>
      <c r="G172">
        <v>30</v>
      </c>
    </row>
    <row r="173" spans="1:7" ht="115.2" x14ac:dyDescent="0.3">
      <c r="A173" t="s">
        <v>10392</v>
      </c>
      <c r="B173" t="s">
        <v>9765</v>
      </c>
      <c r="C173" t="s">
        <v>10458</v>
      </c>
      <c r="D173" s="146" t="s">
        <v>10252</v>
      </c>
      <c r="E173" s="143" t="s">
        <v>9173</v>
      </c>
      <c r="F173" s="146" t="s">
        <v>10477</v>
      </c>
      <c r="G173">
        <v>30</v>
      </c>
    </row>
    <row r="174" spans="1:7" ht="43.2" x14ac:dyDescent="0.3">
      <c r="A174" t="s">
        <v>10392</v>
      </c>
      <c r="B174" t="s">
        <v>9765</v>
      </c>
      <c r="C174" t="s">
        <v>10459</v>
      </c>
      <c r="D174" s="146" t="s">
        <v>10053</v>
      </c>
      <c r="E174" s="143" t="s">
        <v>9173</v>
      </c>
      <c r="F174" s="146" t="s">
        <v>10478</v>
      </c>
      <c r="G174">
        <v>30</v>
      </c>
    </row>
    <row r="175" spans="1:7" ht="72" x14ac:dyDescent="0.3">
      <c r="A175" t="s">
        <v>10392</v>
      </c>
      <c r="B175" t="s">
        <v>9765</v>
      </c>
      <c r="C175" t="s">
        <v>10460</v>
      </c>
      <c r="D175" s="146" t="s">
        <v>10253</v>
      </c>
      <c r="E175" s="143" t="s">
        <v>9173</v>
      </c>
      <c r="F175" s="146" t="s">
        <v>10552</v>
      </c>
      <c r="G175">
        <v>30</v>
      </c>
    </row>
    <row r="176" spans="1:7" ht="129.6" x14ac:dyDescent="0.3">
      <c r="A176" t="s">
        <v>10392</v>
      </c>
      <c r="B176" t="s">
        <v>9765</v>
      </c>
      <c r="C176" t="s">
        <v>10461</v>
      </c>
      <c r="D176" s="146" t="s">
        <v>10254</v>
      </c>
      <c r="E176" s="143" t="s">
        <v>9173</v>
      </c>
      <c r="F176" s="146" t="s">
        <v>10496</v>
      </c>
      <c r="G176">
        <v>30</v>
      </c>
    </row>
    <row r="177" spans="1:7" ht="28.8" x14ac:dyDescent="0.3">
      <c r="A177" s="147" t="s">
        <v>10392</v>
      </c>
      <c r="B177" s="147" t="s">
        <v>9765</v>
      </c>
      <c r="C177" s="147" t="s">
        <v>10481</v>
      </c>
      <c r="D177" s="148" t="s">
        <v>10482</v>
      </c>
      <c r="E177" s="147"/>
      <c r="F177" s="148" t="s">
        <v>10492</v>
      </c>
      <c r="G177" s="147">
        <v>30</v>
      </c>
    </row>
    <row r="178" spans="1:7" ht="86.4" x14ac:dyDescent="0.3">
      <c r="A178" t="s">
        <v>10393</v>
      </c>
      <c r="B178" t="s">
        <v>9769</v>
      </c>
      <c r="C178" t="s">
        <v>10456</v>
      </c>
      <c r="D178" s="146" t="s">
        <v>10054</v>
      </c>
      <c r="E178" s="143"/>
      <c r="F178" s="146" t="s">
        <v>10488</v>
      </c>
      <c r="G178">
        <v>31</v>
      </c>
    </row>
    <row r="179" spans="1:7" x14ac:dyDescent="0.3">
      <c r="A179" t="s">
        <v>10393</v>
      </c>
      <c r="B179" t="s">
        <v>9769</v>
      </c>
      <c r="C179" t="s">
        <v>10457</v>
      </c>
      <c r="D179" s="146" t="s">
        <v>10055</v>
      </c>
      <c r="E179" s="143"/>
      <c r="F179" s="146" t="s">
        <v>10489</v>
      </c>
      <c r="G179">
        <v>31</v>
      </c>
    </row>
    <row r="180" spans="1:7" ht="86.4" x14ac:dyDescent="0.3">
      <c r="A180" t="s">
        <v>10393</v>
      </c>
      <c r="B180" t="s">
        <v>9769</v>
      </c>
      <c r="C180" t="s">
        <v>10458</v>
      </c>
      <c r="D180" s="146" t="s">
        <v>10255</v>
      </c>
      <c r="E180" s="143" t="s">
        <v>9614</v>
      </c>
      <c r="F180" s="146" t="s">
        <v>10498</v>
      </c>
      <c r="G180">
        <v>31</v>
      </c>
    </row>
    <row r="181" spans="1:7" ht="43.2" x14ac:dyDescent="0.3">
      <c r="A181" t="s">
        <v>10393</v>
      </c>
      <c r="B181" t="s">
        <v>9769</v>
      </c>
      <c r="C181" t="s">
        <v>10459</v>
      </c>
      <c r="D181" s="146" t="s">
        <v>10056</v>
      </c>
      <c r="E181" s="143" t="s">
        <v>9173</v>
      </c>
      <c r="F181" s="146" t="s">
        <v>10478</v>
      </c>
      <c r="G181">
        <v>31</v>
      </c>
    </row>
    <row r="182" spans="1:7" ht="57.6" x14ac:dyDescent="0.3">
      <c r="A182" t="s">
        <v>10393</v>
      </c>
      <c r="B182" t="s">
        <v>9769</v>
      </c>
      <c r="C182" t="s">
        <v>10460</v>
      </c>
      <c r="D182" s="146" t="s">
        <v>10057</v>
      </c>
      <c r="E182" s="143" t="s">
        <v>9614</v>
      </c>
      <c r="F182" s="146" t="s">
        <v>10490</v>
      </c>
      <c r="G182">
        <v>31</v>
      </c>
    </row>
    <row r="183" spans="1:7" ht="86.4" x14ac:dyDescent="0.3">
      <c r="A183" t="s">
        <v>10393</v>
      </c>
      <c r="B183" t="s">
        <v>9769</v>
      </c>
      <c r="C183" t="s">
        <v>10461</v>
      </c>
      <c r="D183" s="146" t="s">
        <v>10256</v>
      </c>
      <c r="E183" s="143" t="s">
        <v>9173</v>
      </c>
      <c r="F183" s="146" t="s">
        <v>10491</v>
      </c>
      <c r="G183">
        <v>31</v>
      </c>
    </row>
    <row r="184" spans="1:7" ht="28.8" x14ac:dyDescent="0.3">
      <c r="A184" s="147" t="s">
        <v>10393</v>
      </c>
      <c r="B184" s="147" t="s">
        <v>9769</v>
      </c>
      <c r="C184" s="147" t="s">
        <v>10481</v>
      </c>
      <c r="D184" s="148" t="s">
        <v>10482</v>
      </c>
      <c r="E184" s="147"/>
      <c r="F184" s="148" t="s">
        <v>10492</v>
      </c>
      <c r="G184" s="147">
        <v>31</v>
      </c>
    </row>
    <row r="185" spans="1:7" ht="86.4" x14ac:dyDescent="0.3">
      <c r="A185" t="s">
        <v>10394</v>
      </c>
      <c r="B185" t="s">
        <v>9773</v>
      </c>
      <c r="C185" t="s">
        <v>10456</v>
      </c>
      <c r="D185" s="146" t="s">
        <v>10058</v>
      </c>
      <c r="E185" s="143" t="s">
        <v>9614</v>
      </c>
      <c r="F185" s="146" t="s">
        <v>10493</v>
      </c>
      <c r="G185">
        <v>32</v>
      </c>
    </row>
    <row r="186" spans="1:7" ht="28.8" x14ac:dyDescent="0.3">
      <c r="A186" t="s">
        <v>10394</v>
      </c>
      <c r="B186" t="s">
        <v>9773</v>
      </c>
      <c r="C186" t="s">
        <v>10457</v>
      </c>
      <c r="D186" s="146" t="s">
        <v>10059</v>
      </c>
      <c r="E186" s="143" t="s">
        <v>9173</v>
      </c>
      <c r="F186" s="146" t="s">
        <v>10494</v>
      </c>
      <c r="G186">
        <v>32</v>
      </c>
    </row>
    <row r="187" spans="1:7" ht="57.6" x14ac:dyDescent="0.3">
      <c r="A187" t="s">
        <v>10394</v>
      </c>
      <c r="B187" t="s">
        <v>9773</v>
      </c>
      <c r="C187" t="s">
        <v>10458</v>
      </c>
      <c r="D187" s="146" t="s">
        <v>10257</v>
      </c>
      <c r="E187" s="143" t="s">
        <v>9614</v>
      </c>
      <c r="F187" s="146" t="s">
        <v>10498</v>
      </c>
      <c r="G187">
        <v>32</v>
      </c>
    </row>
    <row r="188" spans="1:7" ht="43.2" x14ac:dyDescent="0.3">
      <c r="A188" t="s">
        <v>10394</v>
      </c>
      <c r="B188" t="s">
        <v>9773</v>
      </c>
      <c r="C188" t="s">
        <v>10459</v>
      </c>
      <c r="D188" s="146" t="s">
        <v>10060</v>
      </c>
      <c r="E188" s="143" t="s">
        <v>9173</v>
      </c>
      <c r="F188" s="146" t="s">
        <v>10478</v>
      </c>
      <c r="G188">
        <v>32</v>
      </c>
    </row>
    <row r="189" spans="1:7" ht="43.2" x14ac:dyDescent="0.3">
      <c r="A189" t="s">
        <v>10394</v>
      </c>
      <c r="B189" t="s">
        <v>9773</v>
      </c>
      <c r="C189" t="s">
        <v>10460</v>
      </c>
      <c r="D189" s="146" t="s">
        <v>10061</v>
      </c>
      <c r="E189" s="143" t="s">
        <v>9173</v>
      </c>
      <c r="F189" s="146" t="s">
        <v>10553</v>
      </c>
      <c r="G189">
        <v>32</v>
      </c>
    </row>
    <row r="190" spans="1:7" ht="86.4" x14ac:dyDescent="0.3">
      <c r="A190" t="s">
        <v>10394</v>
      </c>
      <c r="B190" t="s">
        <v>9773</v>
      </c>
      <c r="C190" t="s">
        <v>10461</v>
      </c>
      <c r="D190" s="146" t="s">
        <v>10062</v>
      </c>
      <c r="E190" s="143" t="s">
        <v>9173</v>
      </c>
      <c r="F190" s="146" t="s">
        <v>10496</v>
      </c>
      <c r="G190">
        <v>32</v>
      </c>
    </row>
    <row r="191" spans="1:7" ht="28.8" x14ac:dyDescent="0.3">
      <c r="A191" s="147" t="s">
        <v>10394</v>
      </c>
      <c r="B191" s="147" t="s">
        <v>9773</v>
      </c>
      <c r="C191" s="147" t="s">
        <v>10481</v>
      </c>
      <c r="D191" s="148" t="s">
        <v>10482</v>
      </c>
      <c r="E191" s="147" t="s">
        <v>9614</v>
      </c>
      <c r="F191" s="148" t="s">
        <v>10502</v>
      </c>
      <c r="G191" s="147">
        <v>32</v>
      </c>
    </row>
    <row r="192" spans="1:7" ht="129.6" x14ac:dyDescent="0.3">
      <c r="A192" t="s">
        <v>10395</v>
      </c>
      <c r="B192" t="s">
        <v>9775</v>
      </c>
      <c r="C192" t="s">
        <v>10456</v>
      </c>
      <c r="D192" s="146" t="s">
        <v>10258</v>
      </c>
      <c r="E192" s="143" t="s">
        <v>9614</v>
      </c>
      <c r="F192" s="146" t="s">
        <v>10554</v>
      </c>
      <c r="G192">
        <v>33</v>
      </c>
    </row>
    <row r="193" spans="1:7" ht="28.8" x14ac:dyDescent="0.3">
      <c r="A193" t="s">
        <v>10395</v>
      </c>
      <c r="B193" t="s">
        <v>9775</v>
      </c>
      <c r="C193" t="s">
        <v>10457</v>
      </c>
      <c r="D193" s="146" t="s">
        <v>10259</v>
      </c>
      <c r="E193" s="143" t="s">
        <v>9173</v>
      </c>
      <c r="F193" s="146" t="s">
        <v>10555</v>
      </c>
      <c r="G193">
        <v>33</v>
      </c>
    </row>
    <row r="194" spans="1:7" ht="86.4" x14ac:dyDescent="0.3">
      <c r="A194" t="s">
        <v>10395</v>
      </c>
      <c r="B194" t="s">
        <v>9775</v>
      </c>
      <c r="C194" t="s">
        <v>10458</v>
      </c>
      <c r="D194" s="146" t="s">
        <v>10260</v>
      </c>
      <c r="E194" s="143" t="s">
        <v>9173</v>
      </c>
      <c r="F194" s="146" t="s">
        <v>10477</v>
      </c>
      <c r="G194">
        <v>33</v>
      </c>
    </row>
    <row r="195" spans="1:7" ht="43.2" x14ac:dyDescent="0.3">
      <c r="A195" t="s">
        <v>10395</v>
      </c>
      <c r="B195" t="s">
        <v>9775</v>
      </c>
      <c r="C195" t="s">
        <v>10459</v>
      </c>
      <c r="D195" s="146" t="s">
        <v>10261</v>
      </c>
      <c r="E195" s="143" t="s">
        <v>9173</v>
      </c>
      <c r="F195" s="146" t="s">
        <v>10478</v>
      </c>
      <c r="G195">
        <v>33</v>
      </c>
    </row>
    <row r="196" spans="1:7" ht="57.6" x14ac:dyDescent="0.3">
      <c r="A196" t="s">
        <v>10395</v>
      </c>
      <c r="B196" t="s">
        <v>9775</v>
      </c>
      <c r="C196" t="s">
        <v>10460</v>
      </c>
      <c r="D196" s="146" t="s">
        <v>10262</v>
      </c>
      <c r="E196" s="143" t="s">
        <v>9173</v>
      </c>
      <c r="F196" s="146" t="s">
        <v>10556</v>
      </c>
      <c r="G196">
        <v>33</v>
      </c>
    </row>
    <row r="197" spans="1:7" ht="115.2" x14ac:dyDescent="0.3">
      <c r="A197" t="s">
        <v>10395</v>
      </c>
      <c r="B197" t="s">
        <v>9775</v>
      </c>
      <c r="C197" t="s">
        <v>10461</v>
      </c>
      <c r="D197" s="146" t="s">
        <v>10263</v>
      </c>
      <c r="E197" s="143" t="s">
        <v>9173</v>
      </c>
      <c r="F197" s="146" t="s">
        <v>10491</v>
      </c>
      <c r="G197">
        <v>33</v>
      </c>
    </row>
    <row r="198" spans="1:7" ht="28.8" x14ac:dyDescent="0.3">
      <c r="A198" s="147" t="s">
        <v>10395</v>
      </c>
      <c r="B198" s="147" t="s">
        <v>9775</v>
      </c>
      <c r="C198" s="147" t="s">
        <v>10481</v>
      </c>
      <c r="D198" s="148" t="s">
        <v>10482</v>
      </c>
      <c r="E198" s="147" t="s">
        <v>9614</v>
      </c>
      <c r="F198" s="148" t="s">
        <v>10497</v>
      </c>
      <c r="G198" s="147">
        <v>33</v>
      </c>
    </row>
    <row r="199" spans="1:7" ht="129.6" x14ac:dyDescent="0.3">
      <c r="A199" t="s">
        <v>10396</v>
      </c>
      <c r="B199" t="s">
        <v>9778</v>
      </c>
      <c r="C199" t="s">
        <v>10456</v>
      </c>
      <c r="D199" s="146" t="s">
        <v>10063</v>
      </c>
      <c r="E199" s="143" t="s">
        <v>9614</v>
      </c>
      <c r="F199" s="146" t="s">
        <v>10557</v>
      </c>
      <c r="G199">
        <v>34</v>
      </c>
    </row>
    <row r="200" spans="1:7" ht="43.2" x14ac:dyDescent="0.3">
      <c r="A200" t="s">
        <v>10396</v>
      </c>
      <c r="B200" t="s">
        <v>9778</v>
      </c>
      <c r="C200" t="s">
        <v>10457</v>
      </c>
      <c r="D200" s="146" t="s">
        <v>10064</v>
      </c>
      <c r="E200" s="143" t="s">
        <v>9173</v>
      </c>
      <c r="F200" s="146" t="s">
        <v>10558</v>
      </c>
      <c r="G200">
        <v>34</v>
      </c>
    </row>
    <row r="201" spans="1:7" ht="57.6" x14ac:dyDescent="0.3">
      <c r="A201" t="s">
        <v>10396</v>
      </c>
      <c r="B201" t="s">
        <v>9778</v>
      </c>
      <c r="C201" t="s">
        <v>10458</v>
      </c>
      <c r="D201" s="146" t="s">
        <v>10264</v>
      </c>
      <c r="E201" s="143" t="s">
        <v>9614</v>
      </c>
      <c r="F201" s="146" t="s">
        <v>10498</v>
      </c>
      <c r="G201">
        <v>34</v>
      </c>
    </row>
    <row r="202" spans="1:7" ht="43.2" x14ac:dyDescent="0.3">
      <c r="A202" t="s">
        <v>10396</v>
      </c>
      <c r="B202" t="s">
        <v>9778</v>
      </c>
      <c r="C202" t="s">
        <v>10459</v>
      </c>
      <c r="D202" s="146" t="s">
        <v>10065</v>
      </c>
      <c r="E202" s="143" t="s">
        <v>9173</v>
      </c>
      <c r="F202" s="146" t="s">
        <v>10478</v>
      </c>
      <c r="G202">
        <v>34</v>
      </c>
    </row>
    <row r="203" spans="1:7" ht="43.2" x14ac:dyDescent="0.3">
      <c r="A203" t="s">
        <v>10396</v>
      </c>
      <c r="B203" t="s">
        <v>9778</v>
      </c>
      <c r="C203" t="s">
        <v>10460</v>
      </c>
      <c r="D203" s="146" t="s">
        <v>10066</v>
      </c>
      <c r="E203" s="143" t="s">
        <v>9173</v>
      </c>
      <c r="F203" s="146" t="s">
        <v>10559</v>
      </c>
      <c r="G203">
        <v>34</v>
      </c>
    </row>
    <row r="204" spans="1:7" ht="115.2" x14ac:dyDescent="0.3">
      <c r="A204" t="s">
        <v>10396</v>
      </c>
      <c r="B204" t="s">
        <v>9778</v>
      </c>
      <c r="C204" t="s">
        <v>10461</v>
      </c>
      <c r="D204" s="146" t="s">
        <v>10265</v>
      </c>
      <c r="E204" s="143" t="s">
        <v>9173</v>
      </c>
      <c r="F204" s="146" t="s">
        <v>10496</v>
      </c>
      <c r="G204">
        <v>34</v>
      </c>
    </row>
    <row r="205" spans="1:7" ht="28.8" x14ac:dyDescent="0.3">
      <c r="A205" s="147" t="s">
        <v>10396</v>
      </c>
      <c r="B205" s="147" t="s">
        <v>9778</v>
      </c>
      <c r="C205" s="147" t="s">
        <v>10481</v>
      </c>
      <c r="D205" s="148" t="s">
        <v>10482</v>
      </c>
      <c r="E205" s="147" t="s">
        <v>9614</v>
      </c>
      <c r="F205" s="148" t="s">
        <v>10502</v>
      </c>
      <c r="G205" s="147">
        <v>34</v>
      </c>
    </row>
    <row r="206" spans="1:7" ht="100.8" x14ac:dyDescent="0.3">
      <c r="A206" t="s">
        <v>10397</v>
      </c>
      <c r="B206" t="s">
        <v>9062</v>
      </c>
      <c r="C206" t="s">
        <v>10456</v>
      </c>
      <c r="D206" s="146" t="s">
        <v>10266</v>
      </c>
      <c r="E206" s="143"/>
      <c r="F206" s="146" t="s">
        <v>10488</v>
      </c>
      <c r="G206">
        <v>35</v>
      </c>
    </row>
    <row r="207" spans="1:7" x14ac:dyDescent="0.3">
      <c r="A207" t="s">
        <v>10397</v>
      </c>
      <c r="B207" t="s">
        <v>9062</v>
      </c>
      <c r="C207" t="s">
        <v>10457</v>
      </c>
      <c r="D207" s="146" t="s">
        <v>10067</v>
      </c>
      <c r="E207" s="143"/>
      <c r="F207" s="146" t="s">
        <v>10489</v>
      </c>
      <c r="G207">
        <v>35</v>
      </c>
    </row>
    <row r="208" spans="1:7" ht="72" x14ac:dyDescent="0.3">
      <c r="A208" t="s">
        <v>10397</v>
      </c>
      <c r="B208" t="s">
        <v>9062</v>
      </c>
      <c r="C208" t="s">
        <v>10458</v>
      </c>
      <c r="D208" s="146" t="s">
        <v>10267</v>
      </c>
      <c r="E208" s="143" t="s">
        <v>9614</v>
      </c>
      <c r="F208" s="146" t="s">
        <v>10498</v>
      </c>
      <c r="G208">
        <v>35</v>
      </c>
    </row>
    <row r="209" spans="1:7" ht="43.2" x14ac:dyDescent="0.3">
      <c r="A209" t="s">
        <v>10397</v>
      </c>
      <c r="B209" t="s">
        <v>9062</v>
      </c>
      <c r="C209" t="s">
        <v>10459</v>
      </c>
      <c r="D209" s="146" t="s">
        <v>10068</v>
      </c>
      <c r="E209" s="143" t="s">
        <v>9173</v>
      </c>
      <c r="F209" s="146" t="s">
        <v>10478</v>
      </c>
      <c r="G209">
        <v>35</v>
      </c>
    </row>
    <row r="210" spans="1:7" ht="72" x14ac:dyDescent="0.3">
      <c r="A210" t="s">
        <v>10397</v>
      </c>
      <c r="B210" t="s">
        <v>9062</v>
      </c>
      <c r="C210" t="s">
        <v>10460</v>
      </c>
      <c r="D210" s="146" t="s">
        <v>10069</v>
      </c>
      <c r="E210" s="143" t="s">
        <v>9173</v>
      </c>
      <c r="F210" s="146" t="s">
        <v>10560</v>
      </c>
      <c r="G210">
        <v>35</v>
      </c>
    </row>
    <row r="211" spans="1:7" ht="129.6" x14ac:dyDescent="0.3">
      <c r="A211" t="s">
        <v>10397</v>
      </c>
      <c r="B211" t="s">
        <v>9062</v>
      </c>
      <c r="C211" t="s">
        <v>10461</v>
      </c>
      <c r="D211" s="146" t="s">
        <v>10268</v>
      </c>
      <c r="E211" s="143" t="s">
        <v>9173</v>
      </c>
      <c r="F211" s="146" t="s">
        <v>10496</v>
      </c>
      <c r="G211">
        <v>35</v>
      </c>
    </row>
    <row r="212" spans="1:7" ht="28.8" x14ac:dyDescent="0.3">
      <c r="A212" s="147" t="s">
        <v>10397</v>
      </c>
      <c r="B212" s="147" t="s">
        <v>9062</v>
      </c>
      <c r="C212" s="147" t="s">
        <v>10481</v>
      </c>
      <c r="D212" s="148" t="s">
        <v>10482</v>
      </c>
      <c r="E212" s="147"/>
      <c r="F212" s="148" t="s">
        <v>10492</v>
      </c>
      <c r="G212" s="147">
        <v>35</v>
      </c>
    </row>
    <row r="213" spans="1:7" ht="129.6" x14ac:dyDescent="0.3">
      <c r="A213" t="s">
        <v>10398</v>
      </c>
      <c r="B213" t="s">
        <v>9062</v>
      </c>
      <c r="C213" t="s">
        <v>10456</v>
      </c>
      <c r="D213" s="146" t="s">
        <v>10269</v>
      </c>
      <c r="E213" s="143" t="s">
        <v>9614</v>
      </c>
      <c r="F213" s="146" t="s">
        <v>10514</v>
      </c>
      <c r="G213">
        <v>36</v>
      </c>
    </row>
    <row r="214" spans="1:7" ht="72" x14ac:dyDescent="0.3">
      <c r="A214" t="s">
        <v>10398</v>
      </c>
      <c r="B214" t="s">
        <v>9062</v>
      </c>
      <c r="C214" t="s">
        <v>10457</v>
      </c>
      <c r="D214" s="146" t="s">
        <v>10270</v>
      </c>
      <c r="E214" s="143" t="s">
        <v>9614</v>
      </c>
      <c r="F214" s="146" t="s">
        <v>10544</v>
      </c>
      <c r="G214">
        <v>36</v>
      </c>
    </row>
    <row r="215" spans="1:7" ht="100.8" x14ac:dyDescent="0.3">
      <c r="A215" t="s">
        <v>10398</v>
      </c>
      <c r="B215" t="s">
        <v>9062</v>
      </c>
      <c r="C215" t="s">
        <v>10458</v>
      </c>
      <c r="D215" s="146" t="s">
        <v>10271</v>
      </c>
      <c r="E215" s="143" t="s">
        <v>9173</v>
      </c>
      <c r="F215" s="146" t="s">
        <v>10477</v>
      </c>
      <c r="G215">
        <v>36</v>
      </c>
    </row>
    <row r="216" spans="1:7" ht="57.6" x14ac:dyDescent="0.3">
      <c r="A216" t="s">
        <v>10398</v>
      </c>
      <c r="B216" t="s">
        <v>9062</v>
      </c>
      <c r="C216" t="s">
        <v>10459</v>
      </c>
      <c r="D216" s="146" t="s">
        <v>10272</v>
      </c>
      <c r="E216" s="143" t="s">
        <v>9173</v>
      </c>
      <c r="F216" s="146" t="s">
        <v>10478</v>
      </c>
      <c r="G216">
        <v>36</v>
      </c>
    </row>
    <row r="217" spans="1:7" ht="57.6" x14ac:dyDescent="0.3">
      <c r="A217" t="s">
        <v>10398</v>
      </c>
      <c r="B217" t="s">
        <v>9062</v>
      </c>
      <c r="C217" t="s">
        <v>10460</v>
      </c>
      <c r="D217" s="146" t="s">
        <v>10273</v>
      </c>
      <c r="E217" s="143" t="s">
        <v>9173</v>
      </c>
      <c r="F217" s="146" t="s">
        <v>10561</v>
      </c>
      <c r="G217">
        <v>36</v>
      </c>
    </row>
    <row r="218" spans="1:7" ht="100.8" x14ac:dyDescent="0.3">
      <c r="A218" t="s">
        <v>10398</v>
      </c>
      <c r="B218" t="s">
        <v>9062</v>
      </c>
      <c r="C218" t="s">
        <v>10461</v>
      </c>
      <c r="D218" s="146" t="s">
        <v>10274</v>
      </c>
      <c r="E218" s="143" t="s">
        <v>9173</v>
      </c>
      <c r="F218" s="146" t="s">
        <v>10496</v>
      </c>
      <c r="G218">
        <v>36</v>
      </c>
    </row>
    <row r="219" spans="1:7" ht="28.8" x14ac:dyDescent="0.3">
      <c r="A219" s="147" t="s">
        <v>10398</v>
      </c>
      <c r="B219" s="147" t="s">
        <v>9062</v>
      </c>
      <c r="C219" s="147" t="s">
        <v>10481</v>
      </c>
      <c r="D219" s="148" t="s">
        <v>10482</v>
      </c>
      <c r="E219" s="147" t="s">
        <v>9614</v>
      </c>
      <c r="F219" s="148" t="s">
        <v>10562</v>
      </c>
      <c r="G219" s="147">
        <v>36</v>
      </c>
    </row>
    <row r="220" spans="1:7" ht="86.4" x14ac:dyDescent="0.3">
      <c r="A220" t="s">
        <v>10399</v>
      </c>
      <c r="B220" t="s">
        <v>9068</v>
      </c>
      <c r="C220" t="s">
        <v>10456</v>
      </c>
      <c r="D220" s="146" t="s">
        <v>10074</v>
      </c>
      <c r="E220" s="143"/>
      <c r="F220" s="146" t="s">
        <v>10488</v>
      </c>
      <c r="G220">
        <v>37</v>
      </c>
    </row>
    <row r="221" spans="1:7" x14ac:dyDescent="0.3">
      <c r="A221" t="s">
        <v>10399</v>
      </c>
      <c r="B221" t="s">
        <v>9068</v>
      </c>
      <c r="C221" t="s">
        <v>10457</v>
      </c>
      <c r="D221" s="146" t="s">
        <v>10075</v>
      </c>
      <c r="E221" s="143"/>
      <c r="F221" s="146" t="s">
        <v>10489</v>
      </c>
      <c r="G221">
        <v>37</v>
      </c>
    </row>
    <row r="222" spans="1:7" ht="72" x14ac:dyDescent="0.3">
      <c r="A222" t="s">
        <v>10399</v>
      </c>
      <c r="B222" t="s">
        <v>9068</v>
      </c>
      <c r="C222" t="s">
        <v>10458</v>
      </c>
      <c r="D222" s="146" t="s">
        <v>10275</v>
      </c>
      <c r="E222" s="143" t="s">
        <v>9173</v>
      </c>
      <c r="F222" s="146" t="s">
        <v>10477</v>
      </c>
      <c r="G222">
        <v>37</v>
      </c>
    </row>
    <row r="223" spans="1:7" ht="43.2" x14ac:dyDescent="0.3">
      <c r="A223" t="s">
        <v>10399</v>
      </c>
      <c r="B223" t="s">
        <v>9068</v>
      </c>
      <c r="C223" t="s">
        <v>10459</v>
      </c>
      <c r="D223" s="146" t="s">
        <v>10076</v>
      </c>
      <c r="E223" s="143" t="s">
        <v>9173</v>
      </c>
      <c r="F223" s="146" t="s">
        <v>10478</v>
      </c>
      <c r="G223">
        <v>37</v>
      </c>
    </row>
    <row r="224" spans="1:7" ht="57.6" x14ac:dyDescent="0.3">
      <c r="A224" t="s">
        <v>10399</v>
      </c>
      <c r="B224" t="s">
        <v>9068</v>
      </c>
      <c r="C224" t="s">
        <v>10460</v>
      </c>
      <c r="D224" s="146" t="s">
        <v>10077</v>
      </c>
      <c r="E224" s="143" t="s">
        <v>9173</v>
      </c>
      <c r="F224" s="146" t="s">
        <v>10563</v>
      </c>
      <c r="G224">
        <v>37</v>
      </c>
    </row>
    <row r="225" spans="1:7" ht="86.4" x14ac:dyDescent="0.3">
      <c r="A225" t="s">
        <v>10399</v>
      </c>
      <c r="B225" t="s">
        <v>9068</v>
      </c>
      <c r="C225" t="s">
        <v>10461</v>
      </c>
      <c r="D225" s="146" t="s">
        <v>10276</v>
      </c>
      <c r="E225" s="143" t="s">
        <v>9173</v>
      </c>
      <c r="F225" s="146" t="s">
        <v>10491</v>
      </c>
      <c r="G225">
        <v>37</v>
      </c>
    </row>
    <row r="226" spans="1:7" ht="28.8" x14ac:dyDescent="0.3">
      <c r="A226" s="147" t="s">
        <v>10399</v>
      </c>
      <c r="B226" s="147" t="s">
        <v>9068</v>
      </c>
      <c r="C226" s="147" t="s">
        <v>10481</v>
      </c>
      <c r="D226" s="148" t="s">
        <v>10482</v>
      </c>
      <c r="E226" s="147"/>
      <c r="F226" s="148" t="s">
        <v>10492</v>
      </c>
      <c r="G226" s="147">
        <v>37</v>
      </c>
    </row>
    <row r="227" spans="1:7" ht="144" x14ac:dyDescent="0.3">
      <c r="A227" t="s">
        <v>10400</v>
      </c>
      <c r="B227" t="s">
        <v>9098</v>
      </c>
      <c r="C227" t="s">
        <v>10456</v>
      </c>
      <c r="D227" s="146" t="s">
        <v>10087</v>
      </c>
      <c r="E227" s="143" t="s">
        <v>9173</v>
      </c>
      <c r="F227" s="146" t="s">
        <v>10564</v>
      </c>
      <c r="G227">
        <v>40</v>
      </c>
    </row>
    <row r="228" spans="1:7" ht="57.6" x14ac:dyDescent="0.3">
      <c r="A228" t="s">
        <v>10400</v>
      </c>
      <c r="B228" t="s">
        <v>9098</v>
      </c>
      <c r="C228" t="s">
        <v>10457</v>
      </c>
      <c r="D228" s="146" t="s">
        <v>10088</v>
      </c>
      <c r="E228" s="143" t="s">
        <v>9173</v>
      </c>
      <c r="F228" s="146" t="s">
        <v>10548</v>
      </c>
      <c r="G228">
        <v>40</v>
      </c>
    </row>
    <row r="229" spans="1:7" ht="115.2" x14ac:dyDescent="0.3">
      <c r="A229" t="s">
        <v>10400</v>
      </c>
      <c r="B229" t="s">
        <v>9098</v>
      </c>
      <c r="C229" t="s">
        <v>10458</v>
      </c>
      <c r="D229" s="146" t="s">
        <v>10280</v>
      </c>
      <c r="E229" s="143" t="s">
        <v>9173</v>
      </c>
      <c r="F229" s="146" t="s">
        <v>10477</v>
      </c>
      <c r="G229">
        <v>40</v>
      </c>
    </row>
    <row r="230" spans="1:7" ht="43.2" x14ac:dyDescent="0.3">
      <c r="A230" t="s">
        <v>10400</v>
      </c>
      <c r="B230" t="s">
        <v>9098</v>
      </c>
      <c r="C230" t="s">
        <v>10459</v>
      </c>
      <c r="D230" s="146" t="s">
        <v>10089</v>
      </c>
      <c r="E230" s="143" t="s">
        <v>9173</v>
      </c>
      <c r="F230" s="146" t="s">
        <v>10478</v>
      </c>
      <c r="G230">
        <v>40</v>
      </c>
    </row>
    <row r="231" spans="1:7" ht="57.6" x14ac:dyDescent="0.3">
      <c r="A231" t="s">
        <v>10400</v>
      </c>
      <c r="B231" t="s">
        <v>9098</v>
      </c>
      <c r="C231" t="s">
        <v>10460</v>
      </c>
      <c r="D231" s="146" t="s">
        <v>10090</v>
      </c>
      <c r="E231" s="143" t="s">
        <v>9173</v>
      </c>
      <c r="F231" s="146" t="s">
        <v>10565</v>
      </c>
      <c r="G231">
        <v>40</v>
      </c>
    </row>
    <row r="232" spans="1:7" ht="129.6" x14ac:dyDescent="0.3">
      <c r="A232" t="s">
        <v>10400</v>
      </c>
      <c r="B232" t="s">
        <v>9098</v>
      </c>
      <c r="C232" t="s">
        <v>10461</v>
      </c>
      <c r="D232" s="146" t="s">
        <v>10281</v>
      </c>
      <c r="E232" s="143" t="s">
        <v>9173</v>
      </c>
      <c r="F232" s="146" t="s">
        <v>10491</v>
      </c>
      <c r="G232">
        <v>40</v>
      </c>
    </row>
    <row r="233" spans="1:7" ht="28.8" x14ac:dyDescent="0.3">
      <c r="A233" s="147" t="s">
        <v>10400</v>
      </c>
      <c r="B233" s="147" t="s">
        <v>9098</v>
      </c>
      <c r="C233" s="147" t="s">
        <v>10481</v>
      </c>
      <c r="D233" s="148" t="s">
        <v>10482</v>
      </c>
      <c r="E233" s="147" t="s">
        <v>9173</v>
      </c>
      <c r="F233" s="148" t="s">
        <v>10531</v>
      </c>
      <c r="G233" s="147">
        <v>40</v>
      </c>
    </row>
    <row r="234" spans="1:7" ht="158.4" x14ac:dyDescent="0.3">
      <c r="A234" t="s">
        <v>10401</v>
      </c>
      <c r="B234" t="s">
        <v>9798</v>
      </c>
      <c r="C234" t="s">
        <v>10456</v>
      </c>
      <c r="D234" s="146" t="s">
        <v>10288</v>
      </c>
      <c r="E234" s="143" t="s">
        <v>9174</v>
      </c>
      <c r="F234" s="146" t="s">
        <v>10566</v>
      </c>
      <c r="G234">
        <v>42</v>
      </c>
    </row>
    <row r="235" spans="1:7" ht="57.6" x14ac:dyDescent="0.3">
      <c r="A235" t="s">
        <v>10401</v>
      </c>
      <c r="B235" t="s">
        <v>9798</v>
      </c>
      <c r="C235" t="s">
        <v>10457</v>
      </c>
      <c r="D235" s="146" t="s">
        <v>10091</v>
      </c>
      <c r="E235" s="143" t="s">
        <v>9173</v>
      </c>
      <c r="F235" s="146" t="s">
        <v>10567</v>
      </c>
      <c r="G235">
        <v>42</v>
      </c>
    </row>
    <row r="236" spans="1:7" ht="86.4" x14ac:dyDescent="0.3">
      <c r="A236" t="s">
        <v>10401</v>
      </c>
      <c r="B236" t="s">
        <v>9798</v>
      </c>
      <c r="C236" t="s">
        <v>10458</v>
      </c>
      <c r="D236" s="146" t="s">
        <v>10289</v>
      </c>
      <c r="E236" s="143" t="s">
        <v>9173</v>
      </c>
      <c r="F236" s="146" t="s">
        <v>10477</v>
      </c>
      <c r="G236">
        <v>42</v>
      </c>
    </row>
    <row r="237" spans="1:7" ht="43.2" x14ac:dyDescent="0.3">
      <c r="A237" t="s">
        <v>10401</v>
      </c>
      <c r="B237" t="s">
        <v>9798</v>
      </c>
      <c r="C237" t="s">
        <v>10459</v>
      </c>
      <c r="D237" s="146" t="s">
        <v>10092</v>
      </c>
      <c r="E237" s="143" t="s">
        <v>9173</v>
      </c>
      <c r="F237" s="146" t="s">
        <v>10478</v>
      </c>
      <c r="G237">
        <v>42</v>
      </c>
    </row>
    <row r="238" spans="1:7" ht="72" x14ac:dyDescent="0.3">
      <c r="A238" t="s">
        <v>10401</v>
      </c>
      <c r="B238" t="s">
        <v>9798</v>
      </c>
      <c r="C238" t="s">
        <v>10460</v>
      </c>
      <c r="D238" s="146" t="s">
        <v>10093</v>
      </c>
      <c r="E238" s="143" t="s">
        <v>9173</v>
      </c>
      <c r="F238" s="146" t="s">
        <v>10568</v>
      </c>
      <c r="G238">
        <v>42</v>
      </c>
    </row>
    <row r="239" spans="1:7" ht="100.8" x14ac:dyDescent="0.3">
      <c r="A239" t="s">
        <v>10401</v>
      </c>
      <c r="B239" t="s">
        <v>9798</v>
      </c>
      <c r="C239" t="s">
        <v>10461</v>
      </c>
      <c r="D239" s="146" t="s">
        <v>10290</v>
      </c>
      <c r="E239" s="143" t="s">
        <v>9174</v>
      </c>
      <c r="F239" s="146" t="s">
        <v>10486</v>
      </c>
      <c r="G239">
        <v>42</v>
      </c>
    </row>
    <row r="240" spans="1:7" ht="28.8" x14ac:dyDescent="0.3">
      <c r="A240" s="147" t="s">
        <v>10401</v>
      </c>
      <c r="B240" s="147" t="s">
        <v>9798</v>
      </c>
      <c r="C240" s="147" t="s">
        <v>10481</v>
      </c>
      <c r="D240" s="148" t="s">
        <v>10482</v>
      </c>
      <c r="E240" s="147" t="s">
        <v>9174</v>
      </c>
      <c r="F240" s="148" t="s">
        <v>10569</v>
      </c>
      <c r="G240" s="147">
        <v>42</v>
      </c>
    </row>
    <row r="241" spans="1:7" ht="115.2" x14ac:dyDescent="0.3">
      <c r="A241" t="s">
        <v>10402</v>
      </c>
      <c r="B241" t="s">
        <v>9801</v>
      </c>
      <c r="C241" t="s">
        <v>10456</v>
      </c>
      <c r="D241" s="146" t="s">
        <v>10094</v>
      </c>
      <c r="E241" s="143"/>
      <c r="F241" s="146" t="s">
        <v>10488</v>
      </c>
      <c r="G241">
        <v>43</v>
      </c>
    </row>
    <row r="242" spans="1:7" ht="28.8" x14ac:dyDescent="0.3">
      <c r="A242" t="s">
        <v>10402</v>
      </c>
      <c r="B242" t="s">
        <v>9801</v>
      </c>
      <c r="C242" t="s">
        <v>10457</v>
      </c>
      <c r="D242" s="146" t="s">
        <v>10095</v>
      </c>
      <c r="E242" s="143"/>
      <c r="F242" s="146" t="s">
        <v>10489</v>
      </c>
      <c r="G242">
        <v>43</v>
      </c>
    </row>
    <row r="243" spans="1:7" ht="86.4" x14ac:dyDescent="0.3">
      <c r="A243" t="s">
        <v>10402</v>
      </c>
      <c r="B243" t="s">
        <v>9801</v>
      </c>
      <c r="C243" t="s">
        <v>10458</v>
      </c>
      <c r="D243" s="146" t="s">
        <v>10291</v>
      </c>
      <c r="E243" s="143" t="s">
        <v>9173</v>
      </c>
      <c r="F243" s="146" t="s">
        <v>10477</v>
      </c>
      <c r="G243">
        <v>43</v>
      </c>
    </row>
    <row r="244" spans="1:7" ht="28.8" x14ac:dyDescent="0.3">
      <c r="A244" t="s">
        <v>10402</v>
      </c>
      <c r="B244" t="s">
        <v>9801</v>
      </c>
      <c r="C244" t="s">
        <v>10459</v>
      </c>
      <c r="D244" s="146" t="s">
        <v>10096</v>
      </c>
      <c r="E244" s="143" t="s">
        <v>9173</v>
      </c>
      <c r="F244" s="146" t="s">
        <v>10478</v>
      </c>
      <c r="G244">
        <v>43</v>
      </c>
    </row>
    <row r="245" spans="1:7" ht="43.2" x14ac:dyDescent="0.3">
      <c r="A245" t="s">
        <v>10402</v>
      </c>
      <c r="B245" t="s">
        <v>9801</v>
      </c>
      <c r="C245" t="s">
        <v>10460</v>
      </c>
      <c r="D245" s="146" t="s">
        <v>10097</v>
      </c>
      <c r="E245" s="143" t="s">
        <v>9173</v>
      </c>
      <c r="F245" s="146" t="s">
        <v>10570</v>
      </c>
      <c r="G245">
        <v>43</v>
      </c>
    </row>
    <row r="246" spans="1:7" ht="115.2" x14ac:dyDescent="0.3">
      <c r="A246" t="s">
        <v>10402</v>
      </c>
      <c r="B246" t="s">
        <v>9801</v>
      </c>
      <c r="C246" t="s">
        <v>10461</v>
      </c>
      <c r="D246" s="146" t="s">
        <v>10098</v>
      </c>
      <c r="E246" s="143" t="s">
        <v>9173</v>
      </c>
      <c r="F246" s="146" t="s">
        <v>10491</v>
      </c>
      <c r="G246">
        <v>43</v>
      </c>
    </row>
    <row r="247" spans="1:7" ht="28.8" x14ac:dyDescent="0.3">
      <c r="A247" s="147" t="s">
        <v>10402</v>
      </c>
      <c r="B247" s="147" t="s">
        <v>9801</v>
      </c>
      <c r="C247" s="147" t="s">
        <v>10481</v>
      </c>
      <c r="D247" s="148" t="s">
        <v>10482</v>
      </c>
      <c r="E247" s="147"/>
      <c r="F247" s="148" t="s">
        <v>10492</v>
      </c>
      <c r="G247" s="147">
        <v>43</v>
      </c>
    </row>
    <row r="248" spans="1:7" ht="158.4" x14ac:dyDescent="0.3">
      <c r="A248" t="s">
        <v>10403</v>
      </c>
      <c r="B248" t="s">
        <v>9804</v>
      </c>
      <c r="C248" t="s">
        <v>10456</v>
      </c>
      <c r="D248" s="146" t="s">
        <v>10292</v>
      </c>
      <c r="E248" s="143" t="s">
        <v>9173</v>
      </c>
      <c r="F248" s="146" t="s">
        <v>10571</v>
      </c>
      <c r="G248">
        <v>44</v>
      </c>
    </row>
    <row r="249" spans="1:7" ht="72" x14ac:dyDescent="0.3">
      <c r="A249" t="s">
        <v>10403</v>
      </c>
      <c r="B249" t="s">
        <v>9804</v>
      </c>
      <c r="C249" t="s">
        <v>10457</v>
      </c>
      <c r="D249" s="146" t="s">
        <v>10099</v>
      </c>
      <c r="E249" s="143" t="s">
        <v>9173</v>
      </c>
      <c r="F249" s="146" t="s">
        <v>10572</v>
      </c>
      <c r="G249">
        <v>44</v>
      </c>
    </row>
    <row r="250" spans="1:7" ht="129.6" x14ac:dyDescent="0.3">
      <c r="A250" t="s">
        <v>10403</v>
      </c>
      <c r="B250" t="s">
        <v>9804</v>
      </c>
      <c r="C250" t="s">
        <v>10458</v>
      </c>
      <c r="D250" s="146" t="s">
        <v>10293</v>
      </c>
      <c r="E250" s="143" t="s">
        <v>9173</v>
      </c>
      <c r="F250" s="146" t="s">
        <v>10477</v>
      </c>
      <c r="G250">
        <v>44</v>
      </c>
    </row>
    <row r="251" spans="1:7" ht="43.2" x14ac:dyDescent="0.3">
      <c r="A251" t="s">
        <v>10403</v>
      </c>
      <c r="B251" t="s">
        <v>9804</v>
      </c>
      <c r="C251" t="s">
        <v>10459</v>
      </c>
      <c r="D251" s="146" t="s">
        <v>10100</v>
      </c>
      <c r="E251" s="143" t="s">
        <v>9173</v>
      </c>
      <c r="F251" s="146" t="s">
        <v>10478</v>
      </c>
      <c r="G251">
        <v>44</v>
      </c>
    </row>
    <row r="252" spans="1:7" ht="86.4" x14ac:dyDescent="0.3">
      <c r="A252" t="s">
        <v>10403</v>
      </c>
      <c r="B252" t="s">
        <v>9804</v>
      </c>
      <c r="C252" t="s">
        <v>10460</v>
      </c>
      <c r="D252" s="146" t="s">
        <v>10294</v>
      </c>
      <c r="E252" s="143" t="s">
        <v>9173</v>
      </c>
      <c r="F252" s="146" t="s">
        <v>10573</v>
      </c>
      <c r="G252">
        <v>44</v>
      </c>
    </row>
    <row r="253" spans="1:7" ht="144" x14ac:dyDescent="0.3">
      <c r="A253" t="s">
        <v>10403</v>
      </c>
      <c r="B253" t="s">
        <v>9804</v>
      </c>
      <c r="C253" t="s">
        <v>10461</v>
      </c>
      <c r="D253" s="146" t="s">
        <v>10295</v>
      </c>
      <c r="E253" s="143" t="s">
        <v>9173</v>
      </c>
      <c r="F253" s="146" t="s">
        <v>10496</v>
      </c>
      <c r="G253">
        <v>44</v>
      </c>
    </row>
    <row r="254" spans="1:7" ht="28.8" x14ac:dyDescent="0.3">
      <c r="A254" s="147" t="s">
        <v>10403</v>
      </c>
      <c r="B254" s="147" t="s">
        <v>9804</v>
      </c>
      <c r="C254" s="147" t="s">
        <v>10481</v>
      </c>
      <c r="D254" s="148" t="s">
        <v>10482</v>
      </c>
      <c r="E254" s="147" t="s">
        <v>9173</v>
      </c>
      <c r="F254" s="148" t="s">
        <v>10531</v>
      </c>
      <c r="G254" s="147">
        <v>44</v>
      </c>
    </row>
    <row r="255" spans="1:7" ht="144" x14ac:dyDescent="0.3">
      <c r="A255" t="s">
        <v>10404</v>
      </c>
      <c r="B255" t="s">
        <v>9810</v>
      </c>
      <c r="C255" t="s">
        <v>10456</v>
      </c>
      <c r="D255" s="146" t="s">
        <v>10101</v>
      </c>
      <c r="E255" s="143" t="s">
        <v>9614</v>
      </c>
      <c r="F255" s="146" t="s">
        <v>10547</v>
      </c>
      <c r="G255">
        <v>45</v>
      </c>
    </row>
    <row r="256" spans="1:7" ht="43.2" x14ac:dyDescent="0.3">
      <c r="A256" t="s">
        <v>10404</v>
      </c>
      <c r="B256" t="s">
        <v>9810</v>
      </c>
      <c r="C256" t="s">
        <v>10457</v>
      </c>
      <c r="D256" s="146" t="s">
        <v>10102</v>
      </c>
      <c r="E256" s="143" t="s">
        <v>9173</v>
      </c>
      <c r="F256" s="146" t="s">
        <v>10548</v>
      </c>
      <c r="G256">
        <v>45</v>
      </c>
    </row>
    <row r="257" spans="1:7" ht="115.2" x14ac:dyDescent="0.3">
      <c r="A257" t="s">
        <v>10404</v>
      </c>
      <c r="B257" t="s">
        <v>9810</v>
      </c>
      <c r="C257" t="s">
        <v>10458</v>
      </c>
      <c r="D257" s="146" t="s">
        <v>10296</v>
      </c>
      <c r="E257" s="143" t="s">
        <v>9614</v>
      </c>
      <c r="F257" s="146" t="s">
        <v>10498</v>
      </c>
      <c r="G257">
        <v>45</v>
      </c>
    </row>
    <row r="258" spans="1:7" ht="43.2" x14ac:dyDescent="0.3">
      <c r="A258" t="s">
        <v>10404</v>
      </c>
      <c r="B258" t="s">
        <v>9810</v>
      </c>
      <c r="C258" t="s">
        <v>10459</v>
      </c>
      <c r="D258" s="146" t="s">
        <v>10103</v>
      </c>
      <c r="E258" s="143" t="s">
        <v>9173</v>
      </c>
      <c r="F258" s="146" t="s">
        <v>10478</v>
      </c>
      <c r="G258">
        <v>45</v>
      </c>
    </row>
    <row r="259" spans="1:7" ht="72" x14ac:dyDescent="0.3">
      <c r="A259" t="s">
        <v>10404</v>
      </c>
      <c r="B259" t="s">
        <v>9810</v>
      </c>
      <c r="C259" t="s">
        <v>10460</v>
      </c>
      <c r="D259" s="146" t="s">
        <v>10104</v>
      </c>
      <c r="E259" s="143" t="s">
        <v>9173</v>
      </c>
      <c r="F259" s="146" t="s">
        <v>10574</v>
      </c>
      <c r="G259">
        <v>45</v>
      </c>
    </row>
    <row r="260" spans="1:7" ht="129.6" x14ac:dyDescent="0.3">
      <c r="A260" t="s">
        <v>10404</v>
      </c>
      <c r="B260" t="s">
        <v>9810</v>
      </c>
      <c r="C260" t="s">
        <v>10461</v>
      </c>
      <c r="D260" s="146" t="s">
        <v>10297</v>
      </c>
      <c r="E260" s="143" t="s">
        <v>9173</v>
      </c>
      <c r="F260" s="146" t="s">
        <v>10496</v>
      </c>
      <c r="G260">
        <v>45</v>
      </c>
    </row>
    <row r="261" spans="1:7" ht="28.8" x14ac:dyDescent="0.3">
      <c r="A261" s="147" t="s">
        <v>10404</v>
      </c>
      <c r="B261" s="147" t="s">
        <v>9810</v>
      </c>
      <c r="C261" s="147" t="s">
        <v>10481</v>
      </c>
      <c r="D261" s="148" t="s">
        <v>10482</v>
      </c>
      <c r="E261" s="147" t="s">
        <v>9614</v>
      </c>
      <c r="F261" s="148" t="s">
        <v>10502</v>
      </c>
      <c r="G261" s="147">
        <v>45</v>
      </c>
    </row>
    <row r="262" spans="1:7" ht="86.4" x14ac:dyDescent="0.3">
      <c r="A262" t="s">
        <v>10405</v>
      </c>
      <c r="B262" t="s">
        <v>9818</v>
      </c>
      <c r="C262" t="s">
        <v>10456</v>
      </c>
      <c r="D262" s="146" t="s">
        <v>10105</v>
      </c>
      <c r="E262" s="143"/>
      <c r="F262" s="146" t="s">
        <v>10488</v>
      </c>
      <c r="G262">
        <v>47</v>
      </c>
    </row>
    <row r="263" spans="1:7" x14ac:dyDescent="0.3">
      <c r="A263" t="s">
        <v>10405</v>
      </c>
      <c r="B263" t="s">
        <v>9818</v>
      </c>
      <c r="C263" t="s">
        <v>10457</v>
      </c>
      <c r="D263" s="146" t="s">
        <v>10106</v>
      </c>
      <c r="E263" s="143"/>
      <c r="F263" s="146" t="s">
        <v>10489</v>
      </c>
      <c r="G263">
        <v>47</v>
      </c>
    </row>
    <row r="264" spans="1:7" ht="43.2" x14ac:dyDescent="0.3">
      <c r="A264" t="s">
        <v>10405</v>
      </c>
      <c r="B264" t="s">
        <v>9818</v>
      </c>
      <c r="C264" t="s">
        <v>10458</v>
      </c>
      <c r="D264" s="146" t="s">
        <v>10304</v>
      </c>
      <c r="E264" s="143" t="s">
        <v>9614</v>
      </c>
      <c r="F264" s="146" t="s">
        <v>10498</v>
      </c>
      <c r="G264">
        <v>47</v>
      </c>
    </row>
    <row r="265" spans="1:7" ht="43.2" x14ac:dyDescent="0.3">
      <c r="A265" t="s">
        <v>10405</v>
      </c>
      <c r="B265" t="s">
        <v>9818</v>
      </c>
      <c r="C265" t="s">
        <v>10459</v>
      </c>
      <c r="D265" s="146" t="s">
        <v>10107</v>
      </c>
      <c r="E265" s="143" t="s">
        <v>9173</v>
      </c>
      <c r="F265" s="146" t="s">
        <v>10478</v>
      </c>
      <c r="G265">
        <v>47</v>
      </c>
    </row>
    <row r="266" spans="1:7" ht="43.2" x14ac:dyDescent="0.3">
      <c r="A266" t="s">
        <v>10405</v>
      </c>
      <c r="B266" t="s">
        <v>9818</v>
      </c>
      <c r="C266" t="s">
        <v>10460</v>
      </c>
      <c r="D266" s="146" t="s">
        <v>10108</v>
      </c>
      <c r="E266" s="143" t="s">
        <v>9173</v>
      </c>
      <c r="F266" s="146" t="s">
        <v>10575</v>
      </c>
      <c r="G266">
        <v>47</v>
      </c>
    </row>
    <row r="267" spans="1:7" ht="57.6" x14ac:dyDescent="0.3">
      <c r="A267" t="s">
        <v>10405</v>
      </c>
      <c r="B267" t="s">
        <v>9818</v>
      </c>
      <c r="C267" t="s">
        <v>10461</v>
      </c>
      <c r="D267" s="146" t="s">
        <v>10109</v>
      </c>
      <c r="E267" s="143" t="s">
        <v>9173</v>
      </c>
      <c r="F267" s="146" t="s">
        <v>10496</v>
      </c>
      <c r="G267">
        <v>47</v>
      </c>
    </row>
    <row r="268" spans="1:7" ht="28.8" x14ac:dyDescent="0.3">
      <c r="A268" s="147" t="s">
        <v>10405</v>
      </c>
      <c r="B268" s="147" t="s">
        <v>9818</v>
      </c>
      <c r="C268" s="147" t="s">
        <v>10481</v>
      </c>
      <c r="D268" s="148" t="s">
        <v>10482</v>
      </c>
      <c r="E268" s="147"/>
      <c r="F268" s="148" t="s">
        <v>10492</v>
      </c>
      <c r="G268" s="147">
        <v>47</v>
      </c>
    </row>
    <row r="269" spans="1:7" ht="158.4" x14ac:dyDescent="0.3">
      <c r="A269" t="s">
        <v>10406</v>
      </c>
      <c r="B269" t="s">
        <v>9819</v>
      </c>
      <c r="C269" t="s">
        <v>10456</v>
      </c>
      <c r="D269" s="146" t="s">
        <v>10110</v>
      </c>
      <c r="E269" s="143" t="s">
        <v>9614</v>
      </c>
      <c r="F269" s="146" t="s">
        <v>10576</v>
      </c>
      <c r="G269">
        <v>48</v>
      </c>
    </row>
    <row r="270" spans="1:7" ht="72" x14ac:dyDescent="0.3">
      <c r="A270" t="s">
        <v>10406</v>
      </c>
      <c r="B270" t="s">
        <v>9819</v>
      </c>
      <c r="C270" t="s">
        <v>10457</v>
      </c>
      <c r="D270" s="146" t="s">
        <v>10111</v>
      </c>
      <c r="E270" s="143" t="s">
        <v>9173</v>
      </c>
      <c r="F270" s="146" t="s">
        <v>10577</v>
      </c>
      <c r="G270">
        <v>48</v>
      </c>
    </row>
    <row r="271" spans="1:7" ht="129.6" x14ac:dyDescent="0.3">
      <c r="A271" t="s">
        <v>10406</v>
      </c>
      <c r="B271" t="s">
        <v>9819</v>
      </c>
      <c r="C271" t="s">
        <v>10458</v>
      </c>
      <c r="D271" s="146" t="s">
        <v>10305</v>
      </c>
      <c r="E271" s="143" t="s">
        <v>9614</v>
      </c>
      <c r="F271" s="146" t="s">
        <v>10498</v>
      </c>
      <c r="G271">
        <v>48</v>
      </c>
    </row>
    <row r="272" spans="1:7" ht="57.6" x14ac:dyDescent="0.3">
      <c r="A272" t="s">
        <v>10406</v>
      </c>
      <c r="B272" t="s">
        <v>9819</v>
      </c>
      <c r="C272" t="s">
        <v>10459</v>
      </c>
      <c r="D272" s="146" t="s">
        <v>10112</v>
      </c>
      <c r="E272" s="143" t="s">
        <v>9173</v>
      </c>
      <c r="F272" s="146" t="s">
        <v>10478</v>
      </c>
      <c r="G272">
        <v>48</v>
      </c>
    </row>
    <row r="273" spans="1:7" ht="86.4" x14ac:dyDescent="0.3">
      <c r="A273" t="s">
        <v>10406</v>
      </c>
      <c r="B273" t="s">
        <v>9819</v>
      </c>
      <c r="C273" t="s">
        <v>10460</v>
      </c>
      <c r="D273" s="146" t="s">
        <v>10306</v>
      </c>
      <c r="E273" s="143" t="s">
        <v>9173</v>
      </c>
      <c r="F273" s="146" t="s">
        <v>10578</v>
      </c>
      <c r="G273">
        <v>48</v>
      </c>
    </row>
    <row r="274" spans="1:7" ht="144" x14ac:dyDescent="0.3">
      <c r="A274" t="s">
        <v>10406</v>
      </c>
      <c r="B274" t="s">
        <v>9819</v>
      </c>
      <c r="C274" t="s">
        <v>10461</v>
      </c>
      <c r="D274" s="146" t="s">
        <v>10307</v>
      </c>
      <c r="E274" s="143" t="s">
        <v>9614</v>
      </c>
      <c r="F274" s="146" t="s">
        <v>10516</v>
      </c>
      <c r="G274">
        <v>48</v>
      </c>
    </row>
    <row r="275" spans="1:7" ht="28.8" x14ac:dyDescent="0.3">
      <c r="A275" s="147" t="s">
        <v>10406</v>
      </c>
      <c r="B275" s="147" t="s">
        <v>9819</v>
      </c>
      <c r="C275" s="147" t="s">
        <v>10481</v>
      </c>
      <c r="D275" s="148" t="s">
        <v>10482</v>
      </c>
      <c r="E275" s="147" t="s">
        <v>9614</v>
      </c>
      <c r="F275" s="148" t="s">
        <v>10579</v>
      </c>
      <c r="G275" s="147">
        <v>48</v>
      </c>
    </row>
    <row r="276" spans="1:7" ht="129.6" x14ac:dyDescent="0.3">
      <c r="A276" t="s">
        <v>10407</v>
      </c>
      <c r="B276" t="s">
        <v>9824</v>
      </c>
      <c r="C276" t="s">
        <v>10456</v>
      </c>
      <c r="D276" s="146" t="s">
        <v>10113</v>
      </c>
      <c r="E276" s="143" t="s">
        <v>9173</v>
      </c>
      <c r="F276" s="146" t="s">
        <v>10580</v>
      </c>
      <c r="G276">
        <v>49</v>
      </c>
    </row>
    <row r="277" spans="1:7" ht="43.2" x14ac:dyDescent="0.3">
      <c r="A277" t="s">
        <v>10407</v>
      </c>
      <c r="B277" t="s">
        <v>9824</v>
      </c>
      <c r="C277" t="s">
        <v>10457</v>
      </c>
      <c r="D277" s="146" t="s">
        <v>10114</v>
      </c>
      <c r="E277" s="143" t="s">
        <v>9173</v>
      </c>
      <c r="F277" s="146" t="s">
        <v>10581</v>
      </c>
      <c r="G277">
        <v>49</v>
      </c>
    </row>
    <row r="278" spans="1:7" ht="115.2" x14ac:dyDescent="0.3">
      <c r="A278" t="s">
        <v>10407</v>
      </c>
      <c r="B278" t="s">
        <v>9824</v>
      </c>
      <c r="C278" t="s">
        <v>10458</v>
      </c>
      <c r="D278" s="146" t="s">
        <v>10308</v>
      </c>
      <c r="E278" s="143" t="s">
        <v>9173</v>
      </c>
      <c r="F278" s="146" t="s">
        <v>10477</v>
      </c>
      <c r="G278">
        <v>49</v>
      </c>
    </row>
    <row r="279" spans="1:7" ht="57.6" x14ac:dyDescent="0.3">
      <c r="A279" t="s">
        <v>10407</v>
      </c>
      <c r="B279" t="s">
        <v>9824</v>
      </c>
      <c r="C279" t="s">
        <v>10459</v>
      </c>
      <c r="D279" s="146" t="s">
        <v>10115</v>
      </c>
      <c r="E279" s="143" t="s">
        <v>9173</v>
      </c>
      <c r="F279" s="146" t="s">
        <v>10478</v>
      </c>
      <c r="G279">
        <v>49</v>
      </c>
    </row>
    <row r="280" spans="1:7" ht="86.4" x14ac:dyDescent="0.3">
      <c r="A280" t="s">
        <v>10407</v>
      </c>
      <c r="B280" t="s">
        <v>9824</v>
      </c>
      <c r="C280" t="s">
        <v>10460</v>
      </c>
      <c r="D280" s="146" t="s">
        <v>10116</v>
      </c>
      <c r="E280" s="143" t="s">
        <v>9173</v>
      </c>
      <c r="F280" s="146" t="s">
        <v>10582</v>
      </c>
      <c r="G280">
        <v>49</v>
      </c>
    </row>
    <row r="281" spans="1:7" ht="115.2" x14ac:dyDescent="0.3">
      <c r="A281" t="s">
        <v>10407</v>
      </c>
      <c r="B281" t="s">
        <v>9824</v>
      </c>
      <c r="C281" t="s">
        <v>10461</v>
      </c>
      <c r="D281" s="146" t="s">
        <v>10309</v>
      </c>
      <c r="E281" s="143" t="s">
        <v>9174</v>
      </c>
      <c r="F281" s="146" t="s">
        <v>10486</v>
      </c>
      <c r="G281">
        <v>49</v>
      </c>
    </row>
    <row r="282" spans="1:7" ht="28.8" x14ac:dyDescent="0.3">
      <c r="A282" s="147" t="s">
        <v>10407</v>
      </c>
      <c r="B282" s="147" t="s">
        <v>9824</v>
      </c>
      <c r="C282" s="147" t="s">
        <v>10481</v>
      </c>
      <c r="D282" s="148" t="s">
        <v>10482</v>
      </c>
      <c r="E282" s="147" t="s">
        <v>9174</v>
      </c>
      <c r="F282" s="148" t="s">
        <v>10487</v>
      </c>
      <c r="G282" s="147">
        <v>49</v>
      </c>
    </row>
    <row r="283" spans="1:7" ht="115.2" x14ac:dyDescent="0.3">
      <c r="A283" t="s">
        <v>10408</v>
      </c>
      <c r="B283" t="s">
        <v>9827</v>
      </c>
      <c r="C283" t="s">
        <v>10456</v>
      </c>
      <c r="D283" s="146" t="s">
        <v>10117</v>
      </c>
      <c r="E283" s="143" t="s">
        <v>9614</v>
      </c>
      <c r="F283" s="146" t="s">
        <v>10547</v>
      </c>
      <c r="G283">
        <v>50</v>
      </c>
    </row>
    <row r="284" spans="1:7" ht="43.2" x14ac:dyDescent="0.3">
      <c r="A284" t="s">
        <v>10408</v>
      </c>
      <c r="B284" t="s">
        <v>9827</v>
      </c>
      <c r="C284" t="s">
        <v>10457</v>
      </c>
      <c r="D284" s="146" t="s">
        <v>10118</v>
      </c>
      <c r="E284" s="143" t="s">
        <v>9173</v>
      </c>
      <c r="F284" s="146" t="s">
        <v>10548</v>
      </c>
      <c r="G284">
        <v>50</v>
      </c>
    </row>
    <row r="285" spans="1:7" ht="86.4" x14ac:dyDescent="0.3">
      <c r="A285" t="s">
        <v>10408</v>
      </c>
      <c r="B285" t="s">
        <v>9827</v>
      </c>
      <c r="C285" t="s">
        <v>10458</v>
      </c>
      <c r="D285" s="146" t="s">
        <v>10310</v>
      </c>
      <c r="E285" s="143" t="s">
        <v>9173</v>
      </c>
      <c r="F285" s="146" t="s">
        <v>10477</v>
      </c>
      <c r="G285">
        <v>50</v>
      </c>
    </row>
    <row r="286" spans="1:7" ht="43.2" x14ac:dyDescent="0.3">
      <c r="A286" t="s">
        <v>10408</v>
      </c>
      <c r="B286" t="s">
        <v>9827</v>
      </c>
      <c r="C286" t="s">
        <v>10459</v>
      </c>
      <c r="D286" s="146" t="s">
        <v>10119</v>
      </c>
      <c r="E286" s="143" t="s">
        <v>9173</v>
      </c>
      <c r="F286" s="146" t="s">
        <v>10478</v>
      </c>
      <c r="G286">
        <v>50</v>
      </c>
    </row>
    <row r="287" spans="1:7" ht="57.6" x14ac:dyDescent="0.3">
      <c r="A287" t="s">
        <v>10408</v>
      </c>
      <c r="B287" t="s">
        <v>9827</v>
      </c>
      <c r="C287" t="s">
        <v>10460</v>
      </c>
      <c r="D287" s="146" t="s">
        <v>10120</v>
      </c>
      <c r="E287" s="143" t="s">
        <v>9173</v>
      </c>
      <c r="F287" s="146" t="s">
        <v>10556</v>
      </c>
      <c r="G287">
        <v>50</v>
      </c>
    </row>
    <row r="288" spans="1:7" ht="115.2" x14ac:dyDescent="0.3">
      <c r="A288" t="s">
        <v>10408</v>
      </c>
      <c r="B288" t="s">
        <v>9827</v>
      </c>
      <c r="C288" t="s">
        <v>10461</v>
      </c>
      <c r="D288" s="146" t="s">
        <v>10311</v>
      </c>
      <c r="E288" s="143" t="s">
        <v>9173</v>
      </c>
      <c r="F288" s="146" t="s">
        <v>10491</v>
      </c>
      <c r="G288">
        <v>50</v>
      </c>
    </row>
    <row r="289" spans="1:7" ht="28.8" x14ac:dyDescent="0.3">
      <c r="A289" s="147" t="s">
        <v>10408</v>
      </c>
      <c r="B289" s="147" t="s">
        <v>9827</v>
      </c>
      <c r="C289" s="147" t="s">
        <v>10481</v>
      </c>
      <c r="D289" s="148" t="s">
        <v>10482</v>
      </c>
      <c r="E289" s="147" t="s">
        <v>9614</v>
      </c>
      <c r="F289" s="148" t="s">
        <v>10497</v>
      </c>
      <c r="G289" s="147">
        <v>50</v>
      </c>
    </row>
    <row r="290" spans="1:7" ht="100.8" x14ac:dyDescent="0.3">
      <c r="A290" t="s">
        <v>10409</v>
      </c>
      <c r="B290" t="s">
        <v>9830</v>
      </c>
      <c r="C290" t="s">
        <v>10456</v>
      </c>
      <c r="D290" s="146" t="s">
        <v>10121</v>
      </c>
      <c r="E290" s="143" t="s">
        <v>9614</v>
      </c>
      <c r="F290" s="146" t="s">
        <v>10547</v>
      </c>
      <c r="G290">
        <v>51</v>
      </c>
    </row>
    <row r="291" spans="1:7" ht="43.2" x14ac:dyDescent="0.3">
      <c r="A291" t="s">
        <v>10409</v>
      </c>
      <c r="B291" t="s">
        <v>9830</v>
      </c>
      <c r="C291" t="s">
        <v>10457</v>
      </c>
      <c r="D291" s="146" t="s">
        <v>10122</v>
      </c>
      <c r="E291" s="143" t="s">
        <v>9173</v>
      </c>
      <c r="F291" s="146" t="s">
        <v>10548</v>
      </c>
      <c r="G291">
        <v>51</v>
      </c>
    </row>
    <row r="292" spans="1:7" ht="57.6" x14ac:dyDescent="0.3">
      <c r="A292" t="s">
        <v>10409</v>
      </c>
      <c r="B292" t="s">
        <v>9830</v>
      </c>
      <c r="C292" t="s">
        <v>10458</v>
      </c>
      <c r="D292" s="146" t="s">
        <v>10312</v>
      </c>
      <c r="E292" s="143" t="s">
        <v>9614</v>
      </c>
      <c r="F292" s="146" t="s">
        <v>10498</v>
      </c>
      <c r="G292">
        <v>51</v>
      </c>
    </row>
    <row r="293" spans="1:7" ht="43.2" x14ac:dyDescent="0.3">
      <c r="A293" t="s">
        <v>10409</v>
      </c>
      <c r="B293" t="s">
        <v>9830</v>
      </c>
      <c r="C293" t="s">
        <v>10459</v>
      </c>
      <c r="D293" s="146" t="s">
        <v>10123</v>
      </c>
      <c r="E293" s="143" t="s">
        <v>9173</v>
      </c>
      <c r="F293" s="146" t="s">
        <v>10478</v>
      </c>
      <c r="G293">
        <v>51</v>
      </c>
    </row>
    <row r="294" spans="1:7" ht="57.6" x14ac:dyDescent="0.3">
      <c r="A294" t="s">
        <v>10409</v>
      </c>
      <c r="B294" t="s">
        <v>9830</v>
      </c>
      <c r="C294" t="s">
        <v>10460</v>
      </c>
      <c r="D294" s="146" t="s">
        <v>10124</v>
      </c>
      <c r="E294" s="143" t="s">
        <v>9173</v>
      </c>
      <c r="F294" s="146" t="s">
        <v>10583</v>
      </c>
      <c r="G294">
        <v>51</v>
      </c>
    </row>
    <row r="295" spans="1:7" ht="100.8" x14ac:dyDescent="0.3">
      <c r="A295" t="s">
        <v>10409</v>
      </c>
      <c r="B295" t="s">
        <v>9830</v>
      </c>
      <c r="C295" t="s">
        <v>10461</v>
      </c>
      <c r="D295" s="146" t="s">
        <v>10125</v>
      </c>
      <c r="E295" s="143" t="s">
        <v>9174</v>
      </c>
      <c r="F295" s="146" t="s">
        <v>10486</v>
      </c>
      <c r="G295">
        <v>51</v>
      </c>
    </row>
    <row r="296" spans="1:7" ht="28.8" x14ac:dyDescent="0.3">
      <c r="A296" s="147" t="s">
        <v>10409</v>
      </c>
      <c r="B296" s="147" t="s">
        <v>9830</v>
      </c>
      <c r="C296" s="147" t="s">
        <v>10481</v>
      </c>
      <c r="D296" s="148" t="s">
        <v>10482</v>
      </c>
      <c r="E296" s="147" t="s">
        <v>9174</v>
      </c>
      <c r="F296" s="148" t="s">
        <v>10584</v>
      </c>
      <c r="G296" s="147">
        <v>51</v>
      </c>
    </row>
    <row r="297" spans="1:7" ht="158.4" x14ac:dyDescent="0.3">
      <c r="A297" t="s">
        <v>10411</v>
      </c>
      <c r="B297" t="s">
        <v>9837</v>
      </c>
      <c r="C297" t="s">
        <v>10456</v>
      </c>
      <c r="D297" s="146" t="s">
        <v>10130</v>
      </c>
      <c r="E297" s="143" t="s">
        <v>9174</v>
      </c>
      <c r="F297" s="146" t="s">
        <v>10587</v>
      </c>
      <c r="G297">
        <v>53</v>
      </c>
    </row>
    <row r="298" spans="1:7" ht="57.6" x14ac:dyDescent="0.3">
      <c r="A298" t="s">
        <v>10411</v>
      </c>
      <c r="B298" t="s">
        <v>9837</v>
      </c>
      <c r="C298" t="s">
        <v>10457</v>
      </c>
      <c r="D298" s="146" t="s">
        <v>10131</v>
      </c>
      <c r="E298" s="143" t="s">
        <v>9173</v>
      </c>
      <c r="F298" s="146" t="s">
        <v>10588</v>
      </c>
      <c r="G298">
        <v>53</v>
      </c>
    </row>
    <row r="299" spans="1:7" ht="129.6" x14ac:dyDescent="0.3">
      <c r="A299" t="s">
        <v>10411</v>
      </c>
      <c r="B299" t="s">
        <v>9837</v>
      </c>
      <c r="C299" t="s">
        <v>10458</v>
      </c>
      <c r="D299" s="146" t="s">
        <v>10315</v>
      </c>
      <c r="E299" s="143" t="s">
        <v>9173</v>
      </c>
      <c r="F299" s="146" t="s">
        <v>10477</v>
      </c>
      <c r="G299">
        <v>53</v>
      </c>
    </row>
    <row r="300" spans="1:7" ht="43.2" x14ac:dyDescent="0.3">
      <c r="A300" t="s">
        <v>10411</v>
      </c>
      <c r="B300" t="s">
        <v>9837</v>
      </c>
      <c r="C300" t="s">
        <v>10459</v>
      </c>
      <c r="D300" s="146" t="s">
        <v>10132</v>
      </c>
      <c r="E300" s="143" t="s">
        <v>9173</v>
      </c>
      <c r="F300" s="146" t="s">
        <v>10478</v>
      </c>
      <c r="G300">
        <v>53</v>
      </c>
    </row>
    <row r="301" spans="1:7" ht="100.8" x14ac:dyDescent="0.3">
      <c r="A301" t="s">
        <v>10411</v>
      </c>
      <c r="B301" t="s">
        <v>9837</v>
      </c>
      <c r="C301" t="s">
        <v>10460</v>
      </c>
      <c r="D301" s="146" t="s">
        <v>10316</v>
      </c>
      <c r="E301" s="143" t="s">
        <v>9173</v>
      </c>
      <c r="F301" s="146" t="s">
        <v>10589</v>
      </c>
      <c r="G301">
        <v>53</v>
      </c>
    </row>
    <row r="302" spans="1:7" ht="144" x14ac:dyDescent="0.3">
      <c r="A302" t="s">
        <v>10411</v>
      </c>
      <c r="B302" t="s">
        <v>9837</v>
      </c>
      <c r="C302" t="s">
        <v>10461</v>
      </c>
      <c r="D302" s="146" t="s">
        <v>10317</v>
      </c>
      <c r="E302" s="143" t="s">
        <v>9174</v>
      </c>
      <c r="F302" s="146" t="s">
        <v>10486</v>
      </c>
      <c r="G302">
        <v>53</v>
      </c>
    </row>
    <row r="303" spans="1:7" ht="28.8" x14ac:dyDescent="0.3">
      <c r="A303" s="147" t="s">
        <v>10411</v>
      </c>
      <c r="B303" s="147" t="s">
        <v>9837</v>
      </c>
      <c r="C303" s="147" t="s">
        <v>10481</v>
      </c>
      <c r="D303" s="148" t="s">
        <v>10482</v>
      </c>
      <c r="E303" s="147" t="s">
        <v>9174</v>
      </c>
      <c r="F303" s="148" t="s">
        <v>10569</v>
      </c>
      <c r="G303" s="147">
        <v>53</v>
      </c>
    </row>
    <row r="304" spans="1:7" ht="86.4" x14ac:dyDescent="0.3">
      <c r="A304" t="s">
        <v>10412</v>
      </c>
      <c r="B304" t="s">
        <v>9145</v>
      </c>
      <c r="C304" t="s">
        <v>10456</v>
      </c>
      <c r="D304" s="146" t="s">
        <v>10137</v>
      </c>
      <c r="E304" s="143"/>
      <c r="F304" s="146" t="s">
        <v>10488</v>
      </c>
      <c r="G304">
        <v>55</v>
      </c>
    </row>
    <row r="305" spans="1:7" ht="43.2" x14ac:dyDescent="0.3">
      <c r="A305" t="s">
        <v>10412</v>
      </c>
      <c r="B305" t="s">
        <v>9145</v>
      </c>
      <c r="C305" t="s">
        <v>10457</v>
      </c>
      <c r="D305" s="146" t="s">
        <v>10138</v>
      </c>
      <c r="E305" s="143"/>
      <c r="F305" s="146" t="s">
        <v>10489</v>
      </c>
      <c r="G305">
        <v>55</v>
      </c>
    </row>
    <row r="306" spans="1:7" ht="72" x14ac:dyDescent="0.3">
      <c r="A306" t="s">
        <v>10412</v>
      </c>
      <c r="B306" t="s">
        <v>9145</v>
      </c>
      <c r="C306" t="s">
        <v>10458</v>
      </c>
      <c r="D306" s="146" t="s">
        <v>10319</v>
      </c>
      <c r="E306" s="143" t="s">
        <v>9614</v>
      </c>
      <c r="F306" s="146" t="s">
        <v>10498</v>
      </c>
      <c r="G306">
        <v>55</v>
      </c>
    </row>
    <row r="307" spans="1:7" ht="28.8" x14ac:dyDescent="0.3">
      <c r="A307" t="s">
        <v>10412</v>
      </c>
      <c r="B307" t="s">
        <v>9145</v>
      </c>
      <c r="C307" t="s">
        <v>10459</v>
      </c>
      <c r="D307" s="146" t="s">
        <v>10139</v>
      </c>
      <c r="E307" s="143" t="s">
        <v>9173</v>
      </c>
      <c r="F307" s="146" t="s">
        <v>10478</v>
      </c>
      <c r="G307">
        <v>55</v>
      </c>
    </row>
    <row r="308" spans="1:7" ht="43.2" x14ac:dyDescent="0.3">
      <c r="A308" t="s">
        <v>10412</v>
      </c>
      <c r="B308" t="s">
        <v>9145</v>
      </c>
      <c r="C308" t="s">
        <v>10460</v>
      </c>
      <c r="D308" s="146" t="s">
        <v>10140</v>
      </c>
      <c r="E308" s="143" t="s">
        <v>9173</v>
      </c>
      <c r="F308" s="146" t="s">
        <v>10590</v>
      </c>
      <c r="G308">
        <v>55</v>
      </c>
    </row>
    <row r="309" spans="1:7" ht="72" x14ac:dyDescent="0.3">
      <c r="A309" t="s">
        <v>10412</v>
      </c>
      <c r="B309" t="s">
        <v>9145</v>
      </c>
      <c r="C309" t="s">
        <v>10461</v>
      </c>
      <c r="D309" s="146" t="s">
        <v>10141</v>
      </c>
      <c r="E309" s="143" t="s">
        <v>9173</v>
      </c>
      <c r="F309" s="146" t="s">
        <v>10491</v>
      </c>
      <c r="G309">
        <v>55</v>
      </c>
    </row>
    <row r="310" spans="1:7" ht="28.8" x14ac:dyDescent="0.3">
      <c r="A310" s="147" t="s">
        <v>10412</v>
      </c>
      <c r="B310" s="147" t="s">
        <v>9145</v>
      </c>
      <c r="C310" s="147" t="s">
        <v>10481</v>
      </c>
      <c r="D310" s="148" t="s">
        <v>10482</v>
      </c>
      <c r="E310" s="147"/>
      <c r="F310" s="148" t="s">
        <v>10492</v>
      </c>
      <c r="G310" s="147">
        <v>55</v>
      </c>
    </row>
    <row r="311" spans="1:7" ht="86.4" x14ac:dyDescent="0.3">
      <c r="A311" t="s">
        <v>10413</v>
      </c>
      <c r="B311" t="s">
        <v>9847</v>
      </c>
      <c r="C311" t="s">
        <v>10456</v>
      </c>
      <c r="D311" s="146" t="s">
        <v>10142</v>
      </c>
      <c r="E311" s="143"/>
      <c r="F311" s="146" t="s">
        <v>10488</v>
      </c>
      <c r="G311">
        <v>56</v>
      </c>
    </row>
    <row r="312" spans="1:7" ht="43.2" x14ac:dyDescent="0.3">
      <c r="A312" t="s">
        <v>10413</v>
      </c>
      <c r="B312" t="s">
        <v>9847</v>
      </c>
      <c r="C312" t="s">
        <v>10457</v>
      </c>
      <c r="D312" s="146" t="s">
        <v>10143</v>
      </c>
      <c r="E312" s="143"/>
      <c r="F312" s="146" t="s">
        <v>10489</v>
      </c>
      <c r="G312">
        <v>56</v>
      </c>
    </row>
    <row r="313" spans="1:7" ht="57.6" x14ac:dyDescent="0.3">
      <c r="A313" t="s">
        <v>10413</v>
      </c>
      <c r="B313" t="s">
        <v>9847</v>
      </c>
      <c r="C313" t="s">
        <v>10458</v>
      </c>
      <c r="D313" s="146" t="s">
        <v>10320</v>
      </c>
      <c r="E313" s="143" t="s">
        <v>9614</v>
      </c>
      <c r="F313" s="146" t="s">
        <v>10498</v>
      </c>
      <c r="G313">
        <v>56</v>
      </c>
    </row>
    <row r="314" spans="1:7" ht="28.8" x14ac:dyDescent="0.3">
      <c r="A314" t="s">
        <v>10413</v>
      </c>
      <c r="B314" t="s">
        <v>9847</v>
      </c>
      <c r="C314" t="s">
        <v>10459</v>
      </c>
      <c r="D314" s="146" t="s">
        <v>10144</v>
      </c>
      <c r="E314" s="143" t="s">
        <v>9173</v>
      </c>
      <c r="F314" s="146" t="s">
        <v>10478</v>
      </c>
      <c r="G314">
        <v>56</v>
      </c>
    </row>
    <row r="315" spans="1:7" ht="28.8" x14ac:dyDescent="0.3">
      <c r="A315" t="s">
        <v>10413</v>
      </c>
      <c r="B315" t="s">
        <v>9847</v>
      </c>
      <c r="C315" t="s">
        <v>10460</v>
      </c>
      <c r="D315" s="146" t="s">
        <v>10145</v>
      </c>
      <c r="E315" s="143" t="s">
        <v>9614</v>
      </c>
      <c r="F315" s="146" t="s">
        <v>10490</v>
      </c>
      <c r="G315">
        <v>56</v>
      </c>
    </row>
    <row r="316" spans="1:7" ht="57.6" x14ac:dyDescent="0.3">
      <c r="A316" t="s">
        <v>10413</v>
      </c>
      <c r="B316" t="s">
        <v>9847</v>
      </c>
      <c r="C316" t="s">
        <v>10461</v>
      </c>
      <c r="D316" s="146" t="s">
        <v>10146</v>
      </c>
      <c r="E316" s="143" t="s">
        <v>9174</v>
      </c>
      <c r="F316" s="146" t="s">
        <v>10486</v>
      </c>
      <c r="G316">
        <v>56</v>
      </c>
    </row>
    <row r="317" spans="1:7" ht="28.8" x14ac:dyDescent="0.3">
      <c r="A317" s="147" t="s">
        <v>10413</v>
      </c>
      <c r="B317" s="147" t="s">
        <v>9847</v>
      </c>
      <c r="C317" s="147" t="s">
        <v>10481</v>
      </c>
      <c r="D317" s="148" t="s">
        <v>10482</v>
      </c>
      <c r="E317" s="147"/>
      <c r="F317" s="148" t="s">
        <v>10492</v>
      </c>
      <c r="G317" s="147">
        <v>56</v>
      </c>
    </row>
    <row r="318" spans="1:7" ht="86.4" x14ac:dyDescent="0.3">
      <c r="A318" t="s">
        <v>10414</v>
      </c>
      <c r="B318" t="s">
        <v>9847</v>
      </c>
      <c r="C318" t="s">
        <v>10456</v>
      </c>
      <c r="D318" s="146" t="s">
        <v>10147</v>
      </c>
      <c r="E318" s="143" t="s">
        <v>9614</v>
      </c>
      <c r="F318" s="146" t="s">
        <v>10547</v>
      </c>
      <c r="G318">
        <v>57</v>
      </c>
    </row>
    <row r="319" spans="1:7" ht="43.2" x14ac:dyDescent="0.3">
      <c r="A319" t="s">
        <v>10414</v>
      </c>
      <c r="B319" t="s">
        <v>9847</v>
      </c>
      <c r="C319" t="s">
        <v>10457</v>
      </c>
      <c r="D319" s="146" t="s">
        <v>10148</v>
      </c>
      <c r="E319" s="143" t="s">
        <v>9173</v>
      </c>
      <c r="F319" s="146" t="s">
        <v>10548</v>
      </c>
      <c r="G319">
        <v>57</v>
      </c>
    </row>
    <row r="320" spans="1:7" ht="72" x14ac:dyDescent="0.3">
      <c r="A320" t="s">
        <v>10414</v>
      </c>
      <c r="B320" t="s">
        <v>9847</v>
      </c>
      <c r="C320" t="s">
        <v>10458</v>
      </c>
      <c r="D320" s="146" t="s">
        <v>10321</v>
      </c>
      <c r="E320" s="143" t="s">
        <v>9614</v>
      </c>
      <c r="F320" s="146" t="s">
        <v>10498</v>
      </c>
      <c r="G320">
        <v>57</v>
      </c>
    </row>
    <row r="321" spans="1:7" ht="28.8" x14ac:dyDescent="0.3">
      <c r="A321" t="s">
        <v>10414</v>
      </c>
      <c r="B321" t="s">
        <v>9847</v>
      </c>
      <c r="C321" t="s">
        <v>10459</v>
      </c>
      <c r="D321" s="146" t="s">
        <v>10149</v>
      </c>
      <c r="E321" s="143" t="s">
        <v>9173</v>
      </c>
      <c r="F321" s="146" t="s">
        <v>10478</v>
      </c>
      <c r="G321">
        <v>57</v>
      </c>
    </row>
    <row r="322" spans="1:7" ht="28.8" x14ac:dyDescent="0.3">
      <c r="A322" t="s">
        <v>10414</v>
      </c>
      <c r="B322" t="s">
        <v>9847</v>
      </c>
      <c r="C322" t="s">
        <v>10460</v>
      </c>
      <c r="D322" s="146" t="s">
        <v>10150</v>
      </c>
      <c r="E322" s="143" t="s">
        <v>9173</v>
      </c>
      <c r="F322" s="146" t="s">
        <v>10591</v>
      </c>
      <c r="G322">
        <v>57</v>
      </c>
    </row>
    <row r="323" spans="1:7" ht="57.6" x14ac:dyDescent="0.3">
      <c r="A323" t="s">
        <v>10414</v>
      </c>
      <c r="B323" t="s">
        <v>9847</v>
      </c>
      <c r="C323" t="s">
        <v>10461</v>
      </c>
      <c r="D323" s="146" t="s">
        <v>10151</v>
      </c>
      <c r="E323" s="143" t="s">
        <v>9173</v>
      </c>
      <c r="F323" s="146" t="s">
        <v>10491</v>
      </c>
      <c r="G323">
        <v>57</v>
      </c>
    </row>
    <row r="324" spans="1:7" ht="28.8" x14ac:dyDescent="0.3">
      <c r="A324" s="147" t="s">
        <v>10414</v>
      </c>
      <c r="B324" s="147" t="s">
        <v>9847</v>
      </c>
      <c r="C324" s="147" t="s">
        <v>10481</v>
      </c>
      <c r="D324" s="148" t="s">
        <v>10482</v>
      </c>
      <c r="E324" s="147" t="s">
        <v>9614</v>
      </c>
      <c r="F324" s="148" t="s">
        <v>10502</v>
      </c>
      <c r="G324" s="147">
        <v>57</v>
      </c>
    </row>
    <row r="325" spans="1:7" ht="115.2" x14ac:dyDescent="0.3">
      <c r="A325" t="s">
        <v>10415</v>
      </c>
      <c r="B325" t="s">
        <v>9848</v>
      </c>
      <c r="C325" t="s">
        <v>10456</v>
      </c>
      <c r="D325" s="146" t="s">
        <v>10152</v>
      </c>
      <c r="E325" s="143" t="s">
        <v>9614</v>
      </c>
      <c r="F325" s="146" t="s">
        <v>10547</v>
      </c>
      <c r="G325">
        <v>58</v>
      </c>
    </row>
    <row r="326" spans="1:7" ht="43.2" x14ac:dyDescent="0.3">
      <c r="A326" t="s">
        <v>10415</v>
      </c>
      <c r="B326" t="s">
        <v>9848</v>
      </c>
      <c r="C326" t="s">
        <v>10457</v>
      </c>
      <c r="D326" s="146" t="s">
        <v>10153</v>
      </c>
      <c r="E326" s="143" t="s">
        <v>9173</v>
      </c>
      <c r="F326" s="146" t="s">
        <v>10548</v>
      </c>
      <c r="G326">
        <v>58</v>
      </c>
    </row>
    <row r="327" spans="1:7" ht="100.8" x14ac:dyDescent="0.3">
      <c r="A327" t="s">
        <v>10415</v>
      </c>
      <c r="B327" t="s">
        <v>9848</v>
      </c>
      <c r="C327" t="s">
        <v>10458</v>
      </c>
      <c r="D327" s="146" t="s">
        <v>10322</v>
      </c>
      <c r="E327" s="143" t="s">
        <v>9174</v>
      </c>
      <c r="F327" s="146" t="s">
        <v>10537</v>
      </c>
      <c r="G327">
        <v>58</v>
      </c>
    </row>
    <row r="328" spans="1:7" ht="28.8" x14ac:dyDescent="0.3">
      <c r="A328" t="s">
        <v>10415</v>
      </c>
      <c r="B328" t="s">
        <v>9848</v>
      </c>
      <c r="C328" t="s">
        <v>10459</v>
      </c>
      <c r="D328" s="146" t="s">
        <v>10154</v>
      </c>
      <c r="E328" s="143" t="s">
        <v>9173</v>
      </c>
      <c r="F328" s="146" t="s">
        <v>10478</v>
      </c>
      <c r="G328">
        <v>58</v>
      </c>
    </row>
    <row r="329" spans="1:7" ht="43.2" x14ac:dyDescent="0.3">
      <c r="A329" t="s">
        <v>10415</v>
      </c>
      <c r="B329" t="s">
        <v>9848</v>
      </c>
      <c r="C329" t="s">
        <v>10460</v>
      </c>
      <c r="D329" s="146" t="s">
        <v>10155</v>
      </c>
      <c r="E329" s="143" t="s">
        <v>9614</v>
      </c>
      <c r="F329" s="146" t="s">
        <v>10490</v>
      </c>
      <c r="G329">
        <v>58</v>
      </c>
    </row>
    <row r="330" spans="1:7" ht="100.8" x14ac:dyDescent="0.3">
      <c r="A330" t="s">
        <v>10415</v>
      </c>
      <c r="B330" t="s">
        <v>9848</v>
      </c>
      <c r="C330" t="s">
        <v>10461</v>
      </c>
      <c r="D330" s="146" t="s">
        <v>10156</v>
      </c>
      <c r="E330" s="143" t="s">
        <v>9614</v>
      </c>
      <c r="F330" s="146" t="s">
        <v>10592</v>
      </c>
      <c r="G330">
        <v>58</v>
      </c>
    </row>
    <row r="331" spans="1:7" ht="28.8" x14ac:dyDescent="0.3">
      <c r="A331" s="147" t="s">
        <v>10415</v>
      </c>
      <c r="B331" s="147" t="s">
        <v>9848</v>
      </c>
      <c r="C331" s="147" t="s">
        <v>10481</v>
      </c>
      <c r="D331" s="148" t="s">
        <v>10482</v>
      </c>
      <c r="E331" s="147" t="s">
        <v>9174</v>
      </c>
      <c r="F331" s="148" t="s">
        <v>10593</v>
      </c>
      <c r="G331" s="147">
        <v>58</v>
      </c>
    </row>
    <row r="332" spans="1:7" ht="129.6" x14ac:dyDescent="0.3">
      <c r="A332" t="s">
        <v>10416</v>
      </c>
      <c r="B332" t="s">
        <v>9850</v>
      </c>
      <c r="C332" t="s">
        <v>10456</v>
      </c>
      <c r="D332" s="146" t="s">
        <v>10323</v>
      </c>
      <c r="E332" s="143" t="s">
        <v>9173</v>
      </c>
      <c r="F332" s="146" t="s">
        <v>10594</v>
      </c>
      <c r="G332">
        <v>59</v>
      </c>
    </row>
    <row r="333" spans="1:7" ht="72" x14ac:dyDescent="0.3">
      <c r="A333" t="s">
        <v>10416</v>
      </c>
      <c r="B333" t="s">
        <v>9850</v>
      </c>
      <c r="C333" t="s">
        <v>10457</v>
      </c>
      <c r="D333" s="146" t="s">
        <v>10157</v>
      </c>
      <c r="E333" s="143" t="s">
        <v>9173</v>
      </c>
      <c r="F333" s="146" t="s">
        <v>10595</v>
      </c>
      <c r="G333">
        <v>59</v>
      </c>
    </row>
    <row r="334" spans="1:7" ht="72" x14ac:dyDescent="0.3">
      <c r="A334" t="s">
        <v>10416</v>
      </c>
      <c r="B334" t="s">
        <v>9850</v>
      </c>
      <c r="C334" t="s">
        <v>10458</v>
      </c>
      <c r="D334" s="146" t="s">
        <v>10324</v>
      </c>
      <c r="E334" s="143" t="s">
        <v>9173</v>
      </c>
      <c r="F334" s="146" t="s">
        <v>10477</v>
      </c>
      <c r="G334">
        <v>59</v>
      </c>
    </row>
    <row r="335" spans="1:7" ht="43.2" x14ac:dyDescent="0.3">
      <c r="A335" t="s">
        <v>10416</v>
      </c>
      <c r="B335" t="s">
        <v>9850</v>
      </c>
      <c r="C335" t="s">
        <v>10459</v>
      </c>
      <c r="D335" s="146" t="s">
        <v>10158</v>
      </c>
      <c r="E335" s="143" t="s">
        <v>9614</v>
      </c>
      <c r="F335" s="146" t="s">
        <v>10545</v>
      </c>
      <c r="G335">
        <v>59</v>
      </c>
    </row>
    <row r="336" spans="1:7" ht="72" x14ac:dyDescent="0.3">
      <c r="A336" t="s">
        <v>10416</v>
      </c>
      <c r="B336" t="s">
        <v>9850</v>
      </c>
      <c r="C336" t="s">
        <v>10460</v>
      </c>
      <c r="D336" s="146" t="s">
        <v>10159</v>
      </c>
      <c r="E336" s="143" t="s">
        <v>9173</v>
      </c>
      <c r="F336" s="146" t="s">
        <v>10596</v>
      </c>
      <c r="G336">
        <v>59</v>
      </c>
    </row>
    <row r="337" spans="1:7" ht="100.8" x14ac:dyDescent="0.3">
      <c r="A337" t="s">
        <v>10416</v>
      </c>
      <c r="B337" t="s">
        <v>9850</v>
      </c>
      <c r="C337" t="s">
        <v>10461</v>
      </c>
      <c r="D337" s="146" t="s">
        <v>10325</v>
      </c>
      <c r="E337" s="143" t="s">
        <v>9173</v>
      </c>
      <c r="F337" s="146" t="s">
        <v>10491</v>
      </c>
      <c r="G337">
        <v>59</v>
      </c>
    </row>
    <row r="338" spans="1:7" ht="28.8" x14ac:dyDescent="0.3">
      <c r="A338" s="147" t="s">
        <v>10416</v>
      </c>
      <c r="B338" s="147" t="s">
        <v>9850</v>
      </c>
      <c r="C338" s="147" t="s">
        <v>10481</v>
      </c>
      <c r="D338" s="148" t="s">
        <v>10482</v>
      </c>
      <c r="E338" s="147" t="s">
        <v>9614</v>
      </c>
      <c r="F338" s="148" t="s">
        <v>10597</v>
      </c>
      <c r="G338" s="147">
        <v>59</v>
      </c>
    </row>
    <row r="339" spans="1:7" ht="144" x14ac:dyDescent="0.3">
      <c r="A339" t="s">
        <v>10417</v>
      </c>
      <c r="B339" t="s">
        <v>9854</v>
      </c>
      <c r="C339" t="s">
        <v>10456</v>
      </c>
      <c r="D339" s="146" t="s">
        <v>10160</v>
      </c>
      <c r="E339" s="143" t="s">
        <v>9174</v>
      </c>
      <c r="F339" s="146" t="s">
        <v>10598</v>
      </c>
      <c r="G339">
        <v>60</v>
      </c>
    </row>
    <row r="340" spans="1:7" ht="57.6" x14ac:dyDescent="0.3">
      <c r="A340" t="s">
        <v>10417</v>
      </c>
      <c r="B340" t="s">
        <v>9854</v>
      </c>
      <c r="C340" t="s">
        <v>10457</v>
      </c>
      <c r="D340" s="146" t="s">
        <v>10161</v>
      </c>
      <c r="E340" s="143" t="s">
        <v>9173</v>
      </c>
      <c r="F340" s="146" t="s">
        <v>10599</v>
      </c>
      <c r="G340">
        <v>60</v>
      </c>
    </row>
    <row r="341" spans="1:7" ht="100.8" x14ac:dyDescent="0.3">
      <c r="A341" t="s">
        <v>10417</v>
      </c>
      <c r="B341" t="s">
        <v>9854</v>
      </c>
      <c r="C341" t="s">
        <v>10458</v>
      </c>
      <c r="D341" s="146" t="s">
        <v>10326</v>
      </c>
      <c r="E341" s="143" t="s">
        <v>9614</v>
      </c>
      <c r="F341" s="146" t="s">
        <v>10498</v>
      </c>
      <c r="G341">
        <v>60</v>
      </c>
    </row>
    <row r="342" spans="1:7" ht="43.2" x14ac:dyDescent="0.3">
      <c r="A342" t="s">
        <v>10417</v>
      </c>
      <c r="B342" t="s">
        <v>9854</v>
      </c>
      <c r="C342" t="s">
        <v>10459</v>
      </c>
      <c r="D342" s="146" t="s">
        <v>10162</v>
      </c>
      <c r="E342" s="143" t="s">
        <v>9173</v>
      </c>
      <c r="F342" s="146" t="s">
        <v>10478</v>
      </c>
      <c r="G342">
        <v>60</v>
      </c>
    </row>
    <row r="343" spans="1:7" ht="57.6" x14ac:dyDescent="0.3">
      <c r="A343" t="s">
        <v>10417</v>
      </c>
      <c r="B343" t="s">
        <v>9854</v>
      </c>
      <c r="C343" t="s">
        <v>10460</v>
      </c>
      <c r="D343" s="146" t="s">
        <v>10163</v>
      </c>
      <c r="E343" s="143" t="s">
        <v>9173</v>
      </c>
      <c r="F343" s="146" t="s">
        <v>10600</v>
      </c>
      <c r="G343">
        <v>60</v>
      </c>
    </row>
    <row r="344" spans="1:7" ht="100.8" x14ac:dyDescent="0.3">
      <c r="A344" t="s">
        <v>10417</v>
      </c>
      <c r="B344" t="s">
        <v>9854</v>
      </c>
      <c r="C344" t="s">
        <v>10461</v>
      </c>
      <c r="D344" s="146" t="s">
        <v>10164</v>
      </c>
      <c r="E344" s="143" t="s">
        <v>9173</v>
      </c>
      <c r="F344" s="146" t="s">
        <v>10491</v>
      </c>
      <c r="G344">
        <v>60</v>
      </c>
    </row>
    <row r="345" spans="1:7" ht="28.8" x14ac:dyDescent="0.3">
      <c r="A345" s="147" t="s">
        <v>10417</v>
      </c>
      <c r="B345" s="147" t="s">
        <v>9854</v>
      </c>
      <c r="C345" s="147" t="s">
        <v>10481</v>
      </c>
      <c r="D345" s="148" t="s">
        <v>10482</v>
      </c>
      <c r="E345" s="147" t="s">
        <v>9174</v>
      </c>
      <c r="F345" s="148" t="s">
        <v>10601</v>
      </c>
      <c r="G345" s="147">
        <v>60</v>
      </c>
    </row>
    <row r="346" spans="1:7" ht="129.6" x14ac:dyDescent="0.3">
      <c r="A346" t="s">
        <v>10418</v>
      </c>
      <c r="B346" t="s">
        <v>9854</v>
      </c>
      <c r="C346" t="s">
        <v>10456</v>
      </c>
      <c r="D346" s="146" t="s">
        <v>10165</v>
      </c>
      <c r="E346" s="143" t="s">
        <v>9173</v>
      </c>
      <c r="F346" s="146" t="s">
        <v>10602</v>
      </c>
      <c r="G346">
        <v>61</v>
      </c>
    </row>
    <row r="347" spans="1:7" ht="72" x14ac:dyDescent="0.3">
      <c r="A347" t="s">
        <v>10418</v>
      </c>
      <c r="B347" t="s">
        <v>9854</v>
      </c>
      <c r="C347" t="s">
        <v>10457</v>
      </c>
      <c r="D347" s="146" t="s">
        <v>10166</v>
      </c>
      <c r="E347" s="143" t="s">
        <v>9173</v>
      </c>
      <c r="F347" s="146" t="s">
        <v>10603</v>
      </c>
      <c r="G347">
        <v>61</v>
      </c>
    </row>
    <row r="348" spans="1:7" ht="86.4" x14ac:dyDescent="0.3">
      <c r="A348" t="s">
        <v>10418</v>
      </c>
      <c r="B348" t="s">
        <v>9854</v>
      </c>
      <c r="C348" t="s">
        <v>10458</v>
      </c>
      <c r="D348" s="146" t="s">
        <v>10327</v>
      </c>
      <c r="E348" s="143" t="s">
        <v>9173</v>
      </c>
      <c r="F348" s="146" t="s">
        <v>10477</v>
      </c>
      <c r="G348">
        <v>61</v>
      </c>
    </row>
    <row r="349" spans="1:7" ht="43.2" x14ac:dyDescent="0.3">
      <c r="A349" t="s">
        <v>10418</v>
      </c>
      <c r="B349" t="s">
        <v>9854</v>
      </c>
      <c r="C349" t="s">
        <v>10459</v>
      </c>
      <c r="D349" s="146" t="s">
        <v>10167</v>
      </c>
      <c r="E349" s="143" t="s">
        <v>9173</v>
      </c>
      <c r="F349" s="146" t="s">
        <v>10478</v>
      </c>
      <c r="G349">
        <v>61</v>
      </c>
    </row>
    <row r="350" spans="1:7" ht="57.6" x14ac:dyDescent="0.3">
      <c r="A350" t="s">
        <v>10418</v>
      </c>
      <c r="B350" t="s">
        <v>9854</v>
      </c>
      <c r="C350" t="s">
        <v>10460</v>
      </c>
      <c r="D350" s="146" t="s">
        <v>10168</v>
      </c>
      <c r="E350" s="143" t="s">
        <v>9173</v>
      </c>
      <c r="F350" s="146" t="s">
        <v>10604</v>
      </c>
      <c r="G350">
        <v>61</v>
      </c>
    </row>
    <row r="351" spans="1:7" ht="115.2" x14ac:dyDescent="0.3">
      <c r="A351" t="s">
        <v>10418</v>
      </c>
      <c r="B351" t="s">
        <v>9854</v>
      </c>
      <c r="C351" t="s">
        <v>10461</v>
      </c>
      <c r="D351" s="146" t="s">
        <v>10328</v>
      </c>
      <c r="E351" s="143" t="s">
        <v>9173</v>
      </c>
      <c r="F351" s="146" t="s">
        <v>10496</v>
      </c>
      <c r="G351">
        <v>61</v>
      </c>
    </row>
    <row r="352" spans="1:7" ht="28.8" x14ac:dyDescent="0.3">
      <c r="A352" s="147" t="s">
        <v>10418</v>
      </c>
      <c r="B352" s="147" t="s">
        <v>9854</v>
      </c>
      <c r="C352" s="147" t="s">
        <v>10481</v>
      </c>
      <c r="D352" s="148" t="s">
        <v>10482</v>
      </c>
      <c r="E352" s="147" t="s">
        <v>9173</v>
      </c>
      <c r="F352" s="148" t="s">
        <v>10531</v>
      </c>
      <c r="G352" s="147">
        <v>61</v>
      </c>
    </row>
    <row r="353" spans="1:7" ht="144" x14ac:dyDescent="0.3">
      <c r="A353" t="s">
        <v>10419</v>
      </c>
      <c r="B353" t="s">
        <v>9159</v>
      </c>
      <c r="C353" t="s">
        <v>10456</v>
      </c>
      <c r="D353" s="146" t="s">
        <v>10329</v>
      </c>
      <c r="E353" s="143" t="s">
        <v>9614</v>
      </c>
      <c r="F353" s="146" t="s">
        <v>10605</v>
      </c>
      <c r="G353">
        <v>62</v>
      </c>
    </row>
    <row r="354" spans="1:7" ht="72" x14ac:dyDescent="0.3">
      <c r="A354" t="s">
        <v>10419</v>
      </c>
      <c r="B354" t="s">
        <v>9159</v>
      </c>
      <c r="C354" t="s">
        <v>10457</v>
      </c>
      <c r="D354" s="146" t="s">
        <v>10330</v>
      </c>
      <c r="E354" s="143" t="s">
        <v>9173</v>
      </c>
      <c r="F354" s="146" t="s">
        <v>10606</v>
      </c>
      <c r="G354">
        <v>62</v>
      </c>
    </row>
    <row r="355" spans="1:7" ht="129.6" x14ac:dyDescent="0.3">
      <c r="A355" t="s">
        <v>10419</v>
      </c>
      <c r="B355" t="s">
        <v>9159</v>
      </c>
      <c r="C355" t="s">
        <v>10458</v>
      </c>
      <c r="D355" s="146" t="s">
        <v>10331</v>
      </c>
      <c r="E355" s="143" t="s">
        <v>9614</v>
      </c>
      <c r="F355" s="146" t="s">
        <v>10498</v>
      </c>
      <c r="G355">
        <v>62</v>
      </c>
    </row>
    <row r="356" spans="1:7" ht="43.2" x14ac:dyDescent="0.3">
      <c r="A356" t="s">
        <v>10419</v>
      </c>
      <c r="B356" t="s">
        <v>9159</v>
      </c>
      <c r="C356" t="s">
        <v>10459</v>
      </c>
      <c r="D356" s="146" t="s">
        <v>10332</v>
      </c>
      <c r="E356" s="143" t="s">
        <v>9173</v>
      </c>
      <c r="F356" s="146" t="s">
        <v>10478</v>
      </c>
      <c r="G356">
        <v>62</v>
      </c>
    </row>
    <row r="357" spans="1:7" ht="72" x14ac:dyDescent="0.3">
      <c r="A357" t="s">
        <v>10419</v>
      </c>
      <c r="B357" t="s">
        <v>9159</v>
      </c>
      <c r="C357" t="s">
        <v>10460</v>
      </c>
      <c r="D357" s="146" t="s">
        <v>10333</v>
      </c>
      <c r="E357" s="143" t="s">
        <v>9614</v>
      </c>
      <c r="F357" s="146" t="s">
        <v>10490</v>
      </c>
      <c r="G357">
        <v>62</v>
      </c>
    </row>
    <row r="358" spans="1:7" ht="129.6" x14ac:dyDescent="0.3">
      <c r="A358" t="s">
        <v>10419</v>
      </c>
      <c r="B358" t="s">
        <v>9159</v>
      </c>
      <c r="C358" t="s">
        <v>10461</v>
      </c>
      <c r="D358" s="146" t="s">
        <v>10334</v>
      </c>
      <c r="E358" s="143" t="s">
        <v>9614</v>
      </c>
      <c r="F358" s="146" t="s">
        <v>10480</v>
      </c>
      <c r="G358">
        <v>62</v>
      </c>
    </row>
    <row r="359" spans="1:7" ht="28.8" x14ac:dyDescent="0.3">
      <c r="A359" s="147" t="s">
        <v>10419</v>
      </c>
      <c r="B359" s="147" t="s">
        <v>9159</v>
      </c>
      <c r="C359" s="147" t="s">
        <v>10481</v>
      </c>
      <c r="D359" s="148" t="s">
        <v>10482</v>
      </c>
      <c r="E359" s="147" t="s">
        <v>9614</v>
      </c>
      <c r="F359" s="148" t="s">
        <v>10607</v>
      </c>
      <c r="G359" s="147">
        <v>62</v>
      </c>
    </row>
    <row r="360" spans="1:7" ht="129.6" x14ac:dyDescent="0.3">
      <c r="A360" t="s">
        <v>10420</v>
      </c>
      <c r="B360" t="s">
        <v>9866</v>
      </c>
      <c r="C360" t="s">
        <v>10456</v>
      </c>
      <c r="D360" s="146" t="s">
        <v>10172</v>
      </c>
      <c r="E360" s="143" t="s">
        <v>9173</v>
      </c>
      <c r="F360" s="146" t="s">
        <v>10519</v>
      </c>
      <c r="G360">
        <v>63</v>
      </c>
    </row>
    <row r="361" spans="1:7" ht="57.6" x14ac:dyDescent="0.3">
      <c r="A361" t="s">
        <v>10420</v>
      </c>
      <c r="B361" t="s">
        <v>9866</v>
      </c>
      <c r="C361" t="s">
        <v>10457</v>
      </c>
      <c r="D361" s="146" t="s">
        <v>10173</v>
      </c>
      <c r="E361" s="143" t="s">
        <v>9173</v>
      </c>
      <c r="F361" s="146" t="s">
        <v>10512</v>
      </c>
      <c r="G361">
        <v>63</v>
      </c>
    </row>
    <row r="362" spans="1:7" ht="86.4" x14ac:dyDescent="0.3">
      <c r="A362" t="s">
        <v>10420</v>
      </c>
      <c r="B362" t="s">
        <v>9866</v>
      </c>
      <c r="C362" t="s">
        <v>10458</v>
      </c>
      <c r="D362" s="146" t="s">
        <v>10335</v>
      </c>
      <c r="E362" s="143" t="s">
        <v>9173</v>
      </c>
      <c r="F362" s="146" t="s">
        <v>10477</v>
      </c>
      <c r="G362">
        <v>63</v>
      </c>
    </row>
    <row r="363" spans="1:7" ht="43.2" x14ac:dyDescent="0.3">
      <c r="A363" t="s">
        <v>10420</v>
      </c>
      <c r="B363" t="s">
        <v>9866</v>
      </c>
      <c r="C363" t="s">
        <v>10459</v>
      </c>
      <c r="D363" s="146" t="s">
        <v>10174</v>
      </c>
      <c r="E363" s="143" t="s">
        <v>9173</v>
      </c>
      <c r="F363" s="146" t="s">
        <v>10478</v>
      </c>
      <c r="G363">
        <v>63</v>
      </c>
    </row>
    <row r="364" spans="1:7" ht="86.4" x14ac:dyDescent="0.3">
      <c r="A364" t="s">
        <v>10420</v>
      </c>
      <c r="B364" t="s">
        <v>9866</v>
      </c>
      <c r="C364" t="s">
        <v>10460</v>
      </c>
      <c r="D364" s="146" t="s">
        <v>10336</v>
      </c>
      <c r="E364" s="143" t="s">
        <v>9173</v>
      </c>
      <c r="F364" s="146" t="s">
        <v>10608</v>
      </c>
      <c r="G364">
        <v>63</v>
      </c>
    </row>
    <row r="365" spans="1:7" ht="115.2" x14ac:dyDescent="0.3">
      <c r="A365" t="s">
        <v>10420</v>
      </c>
      <c r="B365" t="s">
        <v>9866</v>
      </c>
      <c r="C365" t="s">
        <v>10461</v>
      </c>
      <c r="D365" s="146" t="s">
        <v>10337</v>
      </c>
      <c r="E365" s="143" t="s">
        <v>9173</v>
      </c>
      <c r="F365" s="146" t="s">
        <v>10491</v>
      </c>
      <c r="G365">
        <v>63</v>
      </c>
    </row>
    <row r="366" spans="1:7" ht="28.8" x14ac:dyDescent="0.3">
      <c r="A366" s="147" t="s">
        <v>10420</v>
      </c>
      <c r="B366" s="147" t="s">
        <v>9866</v>
      </c>
      <c r="C366" s="147" t="s">
        <v>10481</v>
      </c>
      <c r="D366" s="148" t="s">
        <v>10482</v>
      </c>
      <c r="E366" s="147" t="s">
        <v>9173</v>
      </c>
      <c r="F366" s="148" t="s">
        <v>10531</v>
      </c>
      <c r="G366" s="147">
        <v>63</v>
      </c>
    </row>
    <row r="367" spans="1:7" ht="72" x14ac:dyDescent="0.3">
      <c r="A367" t="s">
        <v>10708</v>
      </c>
      <c r="B367" t="s">
        <v>9062</v>
      </c>
      <c r="C367" t="s">
        <v>10456</v>
      </c>
      <c r="D367" s="146" t="s">
        <v>10758</v>
      </c>
      <c r="E367" s="143" t="s">
        <v>9174</v>
      </c>
      <c r="F367" s="146" t="s">
        <v>10759</v>
      </c>
      <c r="G367">
        <v>64</v>
      </c>
    </row>
    <row r="368" spans="1:7" ht="28.8" x14ac:dyDescent="0.3">
      <c r="A368" t="s">
        <v>10708</v>
      </c>
      <c r="B368" t="s">
        <v>9062</v>
      </c>
      <c r="C368" t="s">
        <v>10457</v>
      </c>
      <c r="D368" s="146" t="s">
        <v>10760</v>
      </c>
      <c r="E368" s="143" t="s">
        <v>9173</v>
      </c>
      <c r="F368" s="146" t="s">
        <v>10761</v>
      </c>
      <c r="G368">
        <v>64</v>
      </c>
    </row>
    <row r="369" spans="1:7" ht="57.6" x14ac:dyDescent="0.3">
      <c r="A369" t="s">
        <v>10708</v>
      </c>
      <c r="B369" t="s">
        <v>9062</v>
      </c>
      <c r="C369" t="s">
        <v>10458</v>
      </c>
      <c r="D369" s="146" t="s">
        <v>10762</v>
      </c>
      <c r="E369" s="143" t="s">
        <v>9614</v>
      </c>
      <c r="F369" s="146" t="s">
        <v>10498</v>
      </c>
      <c r="G369">
        <v>64</v>
      </c>
    </row>
    <row r="370" spans="1:7" ht="43.2" x14ac:dyDescent="0.3">
      <c r="A370" t="s">
        <v>10708</v>
      </c>
      <c r="B370" t="s">
        <v>9062</v>
      </c>
      <c r="C370" t="s">
        <v>10459</v>
      </c>
      <c r="D370" s="146" t="s">
        <v>10763</v>
      </c>
      <c r="E370" s="143" t="s">
        <v>9173</v>
      </c>
      <c r="F370" s="146" t="s">
        <v>10478</v>
      </c>
      <c r="G370">
        <v>64</v>
      </c>
    </row>
    <row r="371" spans="1:7" ht="43.2" x14ac:dyDescent="0.3">
      <c r="A371" t="s">
        <v>10708</v>
      </c>
      <c r="B371" t="s">
        <v>9062</v>
      </c>
      <c r="C371" t="s">
        <v>10460</v>
      </c>
      <c r="D371" s="146" t="s">
        <v>10764</v>
      </c>
      <c r="E371" s="143" t="s">
        <v>9173</v>
      </c>
      <c r="F371" s="146" t="s">
        <v>10765</v>
      </c>
      <c r="G371">
        <v>64</v>
      </c>
    </row>
    <row r="372" spans="1:7" ht="72" x14ac:dyDescent="0.3">
      <c r="A372" t="s">
        <v>10708</v>
      </c>
      <c r="B372" t="s">
        <v>9062</v>
      </c>
      <c r="C372" t="s">
        <v>10461</v>
      </c>
      <c r="D372" s="146" t="s">
        <v>10766</v>
      </c>
      <c r="E372" s="143" t="s">
        <v>9614</v>
      </c>
      <c r="F372" s="146" t="s">
        <v>10480</v>
      </c>
      <c r="G372">
        <v>64</v>
      </c>
    </row>
    <row r="373" spans="1:7" ht="28.8" x14ac:dyDescent="0.3">
      <c r="A373" s="147" t="s">
        <v>10708</v>
      </c>
      <c r="B373" s="147" t="s">
        <v>9062</v>
      </c>
      <c r="C373" s="147" t="s">
        <v>10481</v>
      </c>
      <c r="D373" s="148" t="s">
        <v>10482</v>
      </c>
      <c r="E373" s="147" t="s">
        <v>9174</v>
      </c>
      <c r="F373" s="148" t="s">
        <v>10767</v>
      </c>
      <c r="G373" s="147">
        <v>64</v>
      </c>
    </row>
    <row r="374" spans="1:7" ht="72" x14ac:dyDescent="0.3">
      <c r="A374" t="s">
        <v>10717</v>
      </c>
      <c r="B374" t="s">
        <v>9098</v>
      </c>
      <c r="C374" t="s">
        <v>10456</v>
      </c>
      <c r="D374" s="146" t="s">
        <v>10768</v>
      </c>
      <c r="E374" s="143" t="s">
        <v>9614</v>
      </c>
      <c r="F374" s="146" t="s">
        <v>10769</v>
      </c>
      <c r="G374">
        <v>65</v>
      </c>
    </row>
    <row r="375" spans="1:7" ht="28.8" x14ac:dyDescent="0.3">
      <c r="A375" t="s">
        <v>10717</v>
      </c>
      <c r="B375" t="s">
        <v>9098</v>
      </c>
      <c r="C375" t="s">
        <v>10457</v>
      </c>
      <c r="D375" s="146" t="s">
        <v>10770</v>
      </c>
      <c r="E375" s="143" t="s">
        <v>9173</v>
      </c>
      <c r="F375" s="146" t="s">
        <v>10771</v>
      </c>
      <c r="G375">
        <v>65</v>
      </c>
    </row>
    <row r="376" spans="1:7" ht="72" x14ac:dyDescent="0.3">
      <c r="A376" t="s">
        <v>10717</v>
      </c>
      <c r="B376" t="s">
        <v>9098</v>
      </c>
      <c r="C376" t="s">
        <v>10458</v>
      </c>
      <c r="D376" s="146" t="s">
        <v>10772</v>
      </c>
      <c r="E376" s="143" t="s">
        <v>9614</v>
      </c>
      <c r="F376" s="146" t="s">
        <v>10498</v>
      </c>
      <c r="G376">
        <v>65</v>
      </c>
    </row>
    <row r="377" spans="1:7" ht="28.8" x14ac:dyDescent="0.3">
      <c r="A377" t="s">
        <v>10717</v>
      </c>
      <c r="B377" t="s">
        <v>9098</v>
      </c>
      <c r="C377" t="s">
        <v>10459</v>
      </c>
      <c r="D377" s="146" t="s">
        <v>10773</v>
      </c>
      <c r="E377" s="143" t="s">
        <v>9173</v>
      </c>
      <c r="F377" s="146" t="s">
        <v>10478</v>
      </c>
      <c r="G377">
        <v>65</v>
      </c>
    </row>
    <row r="378" spans="1:7" ht="43.2" x14ac:dyDescent="0.3">
      <c r="A378" t="s">
        <v>10717</v>
      </c>
      <c r="B378" t="s">
        <v>9098</v>
      </c>
      <c r="C378" t="s">
        <v>10460</v>
      </c>
      <c r="D378" s="146" t="s">
        <v>10774</v>
      </c>
      <c r="E378" s="143" t="s">
        <v>9614</v>
      </c>
      <c r="F378" s="146" t="s">
        <v>10490</v>
      </c>
      <c r="G378">
        <v>65</v>
      </c>
    </row>
    <row r="379" spans="1:7" ht="57.6" x14ac:dyDescent="0.3">
      <c r="A379" t="s">
        <v>10717</v>
      </c>
      <c r="B379" t="s">
        <v>9098</v>
      </c>
      <c r="C379" t="s">
        <v>10461</v>
      </c>
      <c r="D379" s="146" t="s">
        <v>10775</v>
      </c>
      <c r="E379" s="143" t="s">
        <v>9173</v>
      </c>
      <c r="F379" s="146" t="s">
        <v>10491</v>
      </c>
      <c r="G379">
        <v>65</v>
      </c>
    </row>
    <row r="380" spans="1:7" ht="28.8" x14ac:dyDescent="0.3">
      <c r="A380" s="147" t="s">
        <v>10717</v>
      </c>
      <c r="B380" s="147" t="s">
        <v>9098</v>
      </c>
      <c r="C380" s="147" t="s">
        <v>10481</v>
      </c>
      <c r="D380" s="148" t="s">
        <v>10482</v>
      </c>
      <c r="E380" s="147" t="s">
        <v>9614</v>
      </c>
      <c r="F380" s="148" t="s">
        <v>10535</v>
      </c>
      <c r="G380" s="147">
        <v>65</v>
      </c>
    </row>
    <row r="381" spans="1:7" ht="72" x14ac:dyDescent="0.3">
      <c r="A381" t="s">
        <v>10725</v>
      </c>
      <c r="B381" t="s">
        <v>9098</v>
      </c>
      <c r="C381" t="s">
        <v>10456</v>
      </c>
      <c r="D381" s="146" t="s">
        <v>10776</v>
      </c>
      <c r="E381" s="143" t="s">
        <v>9614</v>
      </c>
      <c r="F381" s="146" t="s">
        <v>10777</v>
      </c>
      <c r="G381">
        <v>66</v>
      </c>
    </row>
    <row r="382" spans="1:7" ht="28.8" x14ac:dyDescent="0.3">
      <c r="A382" t="s">
        <v>10725</v>
      </c>
      <c r="B382" t="s">
        <v>9098</v>
      </c>
      <c r="C382" t="s">
        <v>10457</v>
      </c>
      <c r="D382" s="146" t="s">
        <v>10778</v>
      </c>
      <c r="E382" s="143" t="s">
        <v>9173</v>
      </c>
      <c r="F382" s="146" t="s">
        <v>10779</v>
      </c>
      <c r="G382">
        <v>66</v>
      </c>
    </row>
    <row r="383" spans="1:7" ht="43.2" x14ac:dyDescent="0.3">
      <c r="A383" t="s">
        <v>10725</v>
      </c>
      <c r="B383" t="s">
        <v>9098</v>
      </c>
      <c r="C383" t="s">
        <v>10458</v>
      </c>
      <c r="D383" s="146" t="s">
        <v>10780</v>
      </c>
      <c r="E383" s="143" t="s">
        <v>9614</v>
      </c>
      <c r="F383" s="146" t="s">
        <v>10498</v>
      </c>
      <c r="G383">
        <v>66</v>
      </c>
    </row>
    <row r="384" spans="1:7" ht="43.2" x14ac:dyDescent="0.3">
      <c r="A384" t="s">
        <v>10725</v>
      </c>
      <c r="B384" t="s">
        <v>9098</v>
      </c>
      <c r="C384" t="s">
        <v>10459</v>
      </c>
      <c r="D384" s="146" t="s">
        <v>10781</v>
      </c>
      <c r="E384" s="143" t="s">
        <v>9173</v>
      </c>
      <c r="F384" s="146" t="s">
        <v>10478</v>
      </c>
      <c r="G384">
        <v>66</v>
      </c>
    </row>
    <row r="385" spans="1:7" ht="28.8" x14ac:dyDescent="0.3">
      <c r="A385" t="s">
        <v>10725</v>
      </c>
      <c r="B385" t="s">
        <v>9098</v>
      </c>
      <c r="C385" t="s">
        <v>10460</v>
      </c>
      <c r="D385" s="146" t="s">
        <v>10782</v>
      </c>
      <c r="E385" s="143" t="s">
        <v>9173</v>
      </c>
      <c r="F385" s="146" t="s">
        <v>10783</v>
      </c>
      <c r="G385">
        <v>66</v>
      </c>
    </row>
    <row r="386" spans="1:7" ht="57.6" x14ac:dyDescent="0.3">
      <c r="A386" t="s">
        <v>10725</v>
      </c>
      <c r="B386" t="s">
        <v>9098</v>
      </c>
      <c r="C386" t="s">
        <v>10461</v>
      </c>
      <c r="D386" s="146" t="s">
        <v>10784</v>
      </c>
      <c r="E386" s="143" t="s">
        <v>9173</v>
      </c>
      <c r="F386" s="146" t="s">
        <v>10496</v>
      </c>
      <c r="G386">
        <v>66</v>
      </c>
    </row>
    <row r="387" spans="1:7" ht="28.8" x14ac:dyDescent="0.3">
      <c r="A387" s="147" t="s">
        <v>10725</v>
      </c>
      <c r="B387" s="147" t="s">
        <v>9098</v>
      </c>
      <c r="C387" s="147" t="s">
        <v>10481</v>
      </c>
      <c r="D387" s="148" t="s">
        <v>10482</v>
      </c>
      <c r="E387" s="147" t="s">
        <v>9614</v>
      </c>
      <c r="F387" s="148" t="s">
        <v>10502</v>
      </c>
      <c r="G387" s="147">
        <v>66</v>
      </c>
    </row>
    <row r="388" spans="1:7" ht="100.8" x14ac:dyDescent="0.3">
      <c r="A388" t="s">
        <v>10731</v>
      </c>
      <c r="B388" t="s">
        <v>9130</v>
      </c>
      <c r="C388" t="s">
        <v>10456</v>
      </c>
      <c r="D388" s="146" t="s">
        <v>10785</v>
      </c>
      <c r="E388" s="143" t="s">
        <v>9173</v>
      </c>
      <c r="F388" s="146" t="s">
        <v>10786</v>
      </c>
      <c r="G388">
        <v>68</v>
      </c>
    </row>
    <row r="389" spans="1:7" ht="28.8" x14ac:dyDescent="0.3">
      <c r="A389" t="s">
        <v>10731</v>
      </c>
      <c r="B389" t="s">
        <v>9130</v>
      </c>
      <c r="C389" t="s">
        <v>10457</v>
      </c>
      <c r="D389" s="146" t="s">
        <v>10787</v>
      </c>
      <c r="E389" s="143" t="s">
        <v>9173</v>
      </c>
      <c r="F389" s="146" t="s">
        <v>10788</v>
      </c>
      <c r="G389">
        <v>68</v>
      </c>
    </row>
    <row r="390" spans="1:7" ht="57.6" x14ac:dyDescent="0.3">
      <c r="A390" t="s">
        <v>10731</v>
      </c>
      <c r="B390" t="s">
        <v>9130</v>
      </c>
      <c r="C390" t="s">
        <v>10458</v>
      </c>
      <c r="D390" s="146" t="s">
        <v>10789</v>
      </c>
      <c r="E390" s="143" t="s">
        <v>9173</v>
      </c>
      <c r="F390" s="146" t="s">
        <v>10477</v>
      </c>
      <c r="G390">
        <v>68</v>
      </c>
    </row>
    <row r="391" spans="1:7" ht="43.2" x14ac:dyDescent="0.3">
      <c r="A391" t="s">
        <v>10731</v>
      </c>
      <c r="B391" t="s">
        <v>9130</v>
      </c>
      <c r="C391" t="s">
        <v>10459</v>
      </c>
      <c r="D391" s="146" t="s">
        <v>10790</v>
      </c>
      <c r="E391" s="143" t="s">
        <v>9173</v>
      </c>
      <c r="F391" s="146" t="s">
        <v>10478</v>
      </c>
      <c r="G391">
        <v>68</v>
      </c>
    </row>
    <row r="392" spans="1:7" ht="57.6" x14ac:dyDescent="0.3">
      <c r="A392" t="s">
        <v>10731</v>
      </c>
      <c r="B392" t="s">
        <v>9130</v>
      </c>
      <c r="C392" t="s">
        <v>10460</v>
      </c>
      <c r="D392" s="146" t="s">
        <v>10791</v>
      </c>
      <c r="E392" s="143" t="s">
        <v>9173</v>
      </c>
      <c r="F392" s="146" t="s">
        <v>10792</v>
      </c>
      <c r="G392">
        <v>68</v>
      </c>
    </row>
    <row r="393" spans="1:7" ht="100.8" x14ac:dyDescent="0.3">
      <c r="A393" t="s">
        <v>10731</v>
      </c>
      <c r="B393" t="s">
        <v>9130</v>
      </c>
      <c r="C393" t="s">
        <v>10461</v>
      </c>
      <c r="D393" s="146" t="s">
        <v>10793</v>
      </c>
      <c r="E393" s="143" t="s">
        <v>9173</v>
      </c>
      <c r="F393" s="146" t="s">
        <v>10491</v>
      </c>
      <c r="G393">
        <v>68</v>
      </c>
    </row>
    <row r="394" spans="1:7" ht="28.8" x14ac:dyDescent="0.3">
      <c r="A394" s="147" t="s">
        <v>10731</v>
      </c>
      <c r="B394" s="147" t="s">
        <v>9130</v>
      </c>
      <c r="C394" s="147" t="s">
        <v>10481</v>
      </c>
      <c r="D394" s="148" t="s">
        <v>10482</v>
      </c>
      <c r="E394" s="147" t="s">
        <v>9173</v>
      </c>
      <c r="F394" s="148" t="s">
        <v>10531</v>
      </c>
      <c r="G394" s="147">
        <v>68</v>
      </c>
    </row>
    <row r="395" spans="1:7" ht="100.8" x14ac:dyDescent="0.3">
      <c r="A395" t="s">
        <v>10741</v>
      </c>
      <c r="B395" t="s">
        <v>9145</v>
      </c>
      <c r="C395" t="s">
        <v>10456</v>
      </c>
      <c r="D395" s="146" t="s">
        <v>10794</v>
      </c>
      <c r="E395" s="143" t="s">
        <v>9614</v>
      </c>
      <c r="F395" s="146" t="s">
        <v>10795</v>
      </c>
      <c r="G395">
        <v>69</v>
      </c>
    </row>
    <row r="396" spans="1:7" ht="43.2" x14ac:dyDescent="0.3">
      <c r="A396" t="s">
        <v>10741</v>
      </c>
      <c r="B396" t="s">
        <v>9145</v>
      </c>
      <c r="C396" t="s">
        <v>10457</v>
      </c>
      <c r="D396" s="146" t="s">
        <v>10796</v>
      </c>
      <c r="E396" s="143" t="s">
        <v>9173</v>
      </c>
      <c r="F396" s="146" t="s">
        <v>10797</v>
      </c>
      <c r="G396">
        <v>69</v>
      </c>
    </row>
    <row r="397" spans="1:7" ht="86.4" x14ac:dyDescent="0.3">
      <c r="A397" t="s">
        <v>10741</v>
      </c>
      <c r="B397" t="s">
        <v>9145</v>
      </c>
      <c r="C397" t="s">
        <v>10458</v>
      </c>
      <c r="D397" s="146" t="s">
        <v>10798</v>
      </c>
      <c r="E397" s="143" t="s">
        <v>9614</v>
      </c>
      <c r="F397" s="146" t="s">
        <v>10498</v>
      </c>
      <c r="G397">
        <v>69</v>
      </c>
    </row>
    <row r="398" spans="1:7" ht="43.2" x14ac:dyDescent="0.3">
      <c r="A398" t="s">
        <v>10741</v>
      </c>
      <c r="B398" t="s">
        <v>9145</v>
      </c>
      <c r="C398" t="s">
        <v>10459</v>
      </c>
      <c r="D398" s="146" t="s">
        <v>10799</v>
      </c>
      <c r="E398" s="143" t="s">
        <v>9173</v>
      </c>
      <c r="F398" s="146" t="s">
        <v>10478</v>
      </c>
      <c r="G398">
        <v>69</v>
      </c>
    </row>
    <row r="399" spans="1:7" ht="43.2" x14ac:dyDescent="0.3">
      <c r="A399" t="s">
        <v>10741</v>
      </c>
      <c r="B399" t="s">
        <v>9145</v>
      </c>
      <c r="C399" t="s">
        <v>10460</v>
      </c>
      <c r="D399" s="146" t="s">
        <v>10800</v>
      </c>
      <c r="E399" s="143" t="s">
        <v>9173</v>
      </c>
      <c r="F399" s="146" t="s">
        <v>10801</v>
      </c>
      <c r="G399">
        <v>69</v>
      </c>
    </row>
    <row r="400" spans="1:7" ht="100.8" x14ac:dyDescent="0.3">
      <c r="A400" t="s">
        <v>10741</v>
      </c>
      <c r="B400" t="s">
        <v>9145</v>
      </c>
      <c r="C400" t="s">
        <v>10461</v>
      </c>
      <c r="D400" s="146" t="s">
        <v>10802</v>
      </c>
      <c r="E400" s="143" t="s">
        <v>9173</v>
      </c>
      <c r="F400" s="146" t="s">
        <v>10491</v>
      </c>
      <c r="G400">
        <v>69</v>
      </c>
    </row>
    <row r="401" spans="1:7" ht="28.8" x14ac:dyDescent="0.3">
      <c r="A401" s="147" t="s">
        <v>10741</v>
      </c>
      <c r="B401" s="147" t="s">
        <v>9145</v>
      </c>
      <c r="C401" s="147" t="s">
        <v>10481</v>
      </c>
      <c r="D401" s="148" t="s">
        <v>10482</v>
      </c>
      <c r="E401" s="147" t="s">
        <v>9614</v>
      </c>
      <c r="F401" s="148" t="s">
        <v>10502</v>
      </c>
      <c r="G401" s="147">
        <v>69</v>
      </c>
    </row>
    <row r="402" spans="1:7" x14ac:dyDescent="0.3">
      <c r="D402" s="146"/>
      <c r="F402" s="146"/>
    </row>
    <row r="403" spans="1:7" x14ac:dyDescent="0.3">
      <c r="A403" s="169" t="s">
        <v>10803</v>
      </c>
      <c r="B403" s="169"/>
      <c r="C403" s="169"/>
      <c r="D403" s="170"/>
      <c r="E403" s="169"/>
      <c r="F403" s="170"/>
      <c r="G403" s="169"/>
    </row>
    <row r="404" spans="1:7" ht="115.2" x14ac:dyDescent="0.3">
      <c r="A404" t="s">
        <v>10364</v>
      </c>
      <c r="B404" t="s">
        <v>9017</v>
      </c>
      <c r="C404" t="s">
        <v>10456</v>
      </c>
      <c r="D404" s="146" t="s">
        <v>10198</v>
      </c>
      <c r="E404" s="143" t="s">
        <v>9173</v>
      </c>
      <c r="F404" s="146" t="s">
        <v>10475</v>
      </c>
      <c r="G404">
        <v>2</v>
      </c>
    </row>
    <row r="405" spans="1:7" ht="43.2" x14ac:dyDescent="0.3">
      <c r="A405" t="s">
        <v>10364</v>
      </c>
      <c r="B405" t="s">
        <v>9017</v>
      </c>
      <c r="C405" t="s">
        <v>10457</v>
      </c>
      <c r="D405" s="146" t="s">
        <v>9983</v>
      </c>
      <c r="E405" s="143" t="s">
        <v>9173</v>
      </c>
      <c r="F405" s="146" t="s">
        <v>10476</v>
      </c>
      <c r="G405">
        <v>2</v>
      </c>
    </row>
    <row r="406" spans="1:7" ht="129.6" x14ac:dyDescent="0.3">
      <c r="A406" t="s">
        <v>10364</v>
      </c>
      <c r="B406" t="s">
        <v>9017</v>
      </c>
      <c r="C406" t="s">
        <v>10458</v>
      </c>
      <c r="D406" s="146" t="s">
        <v>10199</v>
      </c>
      <c r="E406" s="143" t="s">
        <v>9173</v>
      </c>
      <c r="F406" s="146" t="s">
        <v>10477</v>
      </c>
      <c r="G406">
        <v>2</v>
      </c>
    </row>
    <row r="407" spans="1:7" ht="57.6" x14ac:dyDescent="0.3">
      <c r="A407" t="s">
        <v>10364</v>
      </c>
      <c r="B407" t="s">
        <v>9017</v>
      </c>
      <c r="C407" t="s">
        <v>10459</v>
      </c>
      <c r="D407" s="146" t="s">
        <v>9984</v>
      </c>
      <c r="E407" s="143" t="s">
        <v>9173</v>
      </c>
      <c r="F407" s="146" t="s">
        <v>10478</v>
      </c>
      <c r="G407">
        <v>2</v>
      </c>
    </row>
    <row r="408" spans="1:7" ht="100.8" x14ac:dyDescent="0.3">
      <c r="A408" s="147" t="s">
        <v>10364</v>
      </c>
      <c r="B408" s="147" t="s">
        <v>9017</v>
      </c>
      <c r="C408" s="147" t="s">
        <v>10460</v>
      </c>
      <c r="D408" s="148" t="s">
        <v>10200</v>
      </c>
      <c r="E408" s="147" t="s">
        <v>9173</v>
      </c>
      <c r="F408" s="148" t="s">
        <v>10479</v>
      </c>
      <c r="G408" s="147">
        <v>2</v>
      </c>
    </row>
    <row r="409" spans="1:7" ht="144" x14ac:dyDescent="0.3">
      <c r="A409" t="s">
        <v>10364</v>
      </c>
      <c r="B409" t="s">
        <v>9017</v>
      </c>
      <c r="C409" t="s">
        <v>10461</v>
      </c>
      <c r="D409" s="146" t="s">
        <v>10201</v>
      </c>
      <c r="E409" s="143" t="s">
        <v>9614</v>
      </c>
      <c r="F409" s="146" t="s">
        <v>10480</v>
      </c>
      <c r="G409">
        <v>2</v>
      </c>
    </row>
    <row r="410" spans="1:7" ht="43.2" x14ac:dyDescent="0.3">
      <c r="A410" t="s">
        <v>10364</v>
      </c>
      <c r="B410" t="s">
        <v>9017</v>
      </c>
      <c r="C410" t="s">
        <v>10481</v>
      </c>
      <c r="D410" s="146" t="s">
        <v>10482</v>
      </c>
      <c r="E410" s="143" t="s">
        <v>9614</v>
      </c>
      <c r="F410" s="146" t="s">
        <v>10804</v>
      </c>
      <c r="G410">
        <v>2</v>
      </c>
    </row>
    <row r="411" spans="1:7" ht="86.4" x14ac:dyDescent="0.3">
      <c r="A411" t="s">
        <v>10371</v>
      </c>
      <c r="B411" t="s">
        <v>9062</v>
      </c>
      <c r="C411" t="s">
        <v>10456</v>
      </c>
      <c r="D411" s="146" t="s">
        <v>10070</v>
      </c>
      <c r="E411" s="143"/>
      <c r="F411" s="146" t="s">
        <v>10488</v>
      </c>
      <c r="G411">
        <v>9</v>
      </c>
    </row>
    <row r="412" spans="1:7" x14ac:dyDescent="0.3">
      <c r="A412" t="s">
        <v>10371</v>
      </c>
      <c r="B412" t="s">
        <v>9062</v>
      </c>
      <c r="C412" t="s">
        <v>10457</v>
      </c>
      <c r="D412" s="146" t="s">
        <v>10071</v>
      </c>
      <c r="E412" s="143"/>
      <c r="F412" s="146" t="s">
        <v>10489</v>
      </c>
      <c r="G412">
        <v>9</v>
      </c>
    </row>
    <row r="413" spans="1:7" ht="57.6" x14ac:dyDescent="0.3">
      <c r="A413" t="s">
        <v>10371</v>
      </c>
      <c r="B413" t="s">
        <v>9062</v>
      </c>
      <c r="C413" t="s">
        <v>10458</v>
      </c>
      <c r="D413" s="146" t="s">
        <v>10442</v>
      </c>
      <c r="E413" s="143" t="s">
        <v>9614</v>
      </c>
      <c r="F413" s="146" t="s">
        <v>10498</v>
      </c>
      <c r="G413">
        <v>9</v>
      </c>
    </row>
    <row r="414" spans="1:7" ht="28.8" x14ac:dyDescent="0.3">
      <c r="A414" t="s">
        <v>10371</v>
      </c>
      <c r="B414" t="s">
        <v>9062</v>
      </c>
      <c r="C414" t="s">
        <v>10459</v>
      </c>
      <c r="D414" s="146" t="s">
        <v>10072</v>
      </c>
      <c r="E414" s="143" t="s">
        <v>9173</v>
      </c>
      <c r="F414" s="146" t="s">
        <v>10478</v>
      </c>
      <c r="G414">
        <v>9</v>
      </c>
    </row>
    <row r="415" spans="1:7" ht="28.8" x14ac:dyDescent="0.3">
      <c r="A415" s="147" t="s">
        <v>10371</v>
      </c>
      <c r="B415" s="147" t="s">
        <v>9062</v>
      </c>
      <c r="C415" s="147" t="s">
        <v>10460</v>
      </c>
      <c r="D415" s="148" t="s">
        <v>10073</v>
      </c>
      <c r="E415" s="147" t="s">
        <v>9614</v>
      </c>
      <c r="F415" s="148" t="s">
        <v>10490</v>
      </c>
      <c r="G415" s="147">
        <v>9</v>
      </c>
    </row>
    <row r="416" spans="1:7" ht="86.4" x14ac:dyDescent="0.3">
      <c r="A416" t="s">
        <v>10371</v>
      </c>
      <c r="B416" t="s">
        <v>9062</v>
      </c>
      <c r="C416" t="s">
        <v>10461</v>
      </c>
      <c r="D416" s="146" t="s">
        <v>10443</v>
      </c>
      <c r="E416" s="143" t="s">
        <v>9173</v>
      </c>
      <c r="F416" s="146" t="s">
        <v>10496</v>
      </c>
      <c r="G416">
        <v>9</v>
      </c>
    </row>
    <row r="417" spans="1:7" ht="43.2" x14ac:dyDescent="0.3">
      <c r="A417" t="s">
        <v>10371</v>
      </c>
      <c r="B417" t="s">
        <v>9062</v>
      </c>
      <c r="C417" t="s">
        <v>10481</v>
      </c>
      <c r="D417" s="146" t="s">
        <v>10482</v>
      </c>
      <c r="E417" s="143"/>
      <c r="F417" s="146" t="s">
        <v>10805</v>
      </c>
      <c r="G417">
        <v>9</v>
      </c>
    </row>
    <row r="418" spans="1:7" ht="144" x14ac:dyDescent="0.3">
      <c r="A418" t="s">
        <v>10387</v>
      </c>
      <c r="B418" t="s">
        <v>9742</v>
      </c>
      <c r="C418" t="s">
        <v>10456</v>
      </c>
      <c r="D418" s="146" t="s">
        <v>10238</v>
      </c>
      <c r="E418" s="143"/>
      <c r="F418" s="146" t="s">
        <v>10488</v>
      </c>
      <c r="G418">
        <v>25</v>
      </c>
    </row>
    <row r="419" spans="1:7" ht="57.6" x14ac:dyDescent="0.3">
      <c r="A419" t="s">
        <v>10387</v>
      </c>
      <c r="B419" t="s">
        <v>9742</v>
      </c>
      <c r="C419" t="s">
        <v>10457</v>
      </c>
      <c r="D419" s="146" t="s">
        <v>10035</v>
      </c>
      <c r="E419" s="143"/>
      <c r="F419" s="146" t="s">
        <v>10489</v>
      </c>
      <c r="G419">
        <v>25</v>
      </c>
    </row>
    <row r="420" spans="1:7" ht="100.8" x14ac:dyDescent="0.3">
      <c r="A420" t="s">
        <v>10387</v>
      </c>
      <c r="B420" t="s">
        <v>9742</v>
      </c>
      <c r="C420" t="s">
        <v>10458</v>
      </c>
      <c r="D420" s="146" t="s">
        <v>10239</v>
      </c>
      <c r="E420" s="143" t="s">
        <v>9614</v>
      </c>
      <c r="F420" s="146" t="s">
        <v>10498</v>
      </c>
      <c r="G420">
        <v>25</v>
      </c>
    </row>
    <row r="421" spans="1:7" ht="72" x14ac:dyDescent="0.3">
      <c r="A421" t="s">
        <v>10387</v>
      </c>
      <c r="B421" t="s">
        <v>9742</v>
      </c>
      <c r="C421" t="s">
        <v>10459</v>
      </c>
      <c r="D421" s="146" t="s">
        <v>10036</v>
      </c>
      <c r="E421" s="143" t="s">
        <v>9173</v>
      </c>
      <c r="F421" s="146" t="s">
        <v>10478</v>
      </c>
      <c r="G421">
        <v>25</v>
      </c>
    </row>
    <row r="422" spans="1:7" ht="57.6" x14ac:dyDescent="0.3">
      <c r="A422" s="147" t="s">
        <v>10387</v>
      </c>
      <c r="B422" s="147" t="s">
        <v>9742</v>
      </c>
      <c r="C422" s="147" t="s">
        <v>10460</v>
      </c>
      <c r="D422" s="148" t="s">
        <v>10037</v>
      </c>
      <c r="E422" s="147" t="s">
        <v>9173</v>
      </c>
      <c r="F422" s="148" t="s">
        <v>10542</v>
      </c>
      <c r="G422" s="147">
        <v>25</v>
      </c>
    </row>
    <row r="423" spans="1:7" ht="144" x14ac:dyDescent="0.3">
      <c r="A423" t="s">
        <v>10387</v>
      </c>
      <c r="B423" t="s">
        <v>9742</v>
      </c>
      <c r="C423" t="s">
        <v>10461</v>
      </c>
      <c r="D423" s="146" t="s">
        <v>10240</v>
      </c>
      <c r="E423" s="143" t="s">
        <v>9173</v>
      </c>
      <c r="F423" s="146" t="s">
        <v>10491</v>
      </c>
      <c r="G423">
        <v>25</v>
      </c>
    </row>
    <row r="424" spans="1:7" ht="57.6" x14ac:dyDescent="0.3">
      <c r="A424" t="s">
        <v>10387</v>
      </c>
      <c r="B424" t="s">
        <v>9742</v>
      </c>
      <c r="C424" t="s">
        <v>10481</v>
      </c>
      <c r="D424" s="146" t="s">
        <v>10482</v>
      </c>
      <c r="E424" s="143"/>
      <c r="F424" s="146" t="s">
        <v>10806</v>
      </c>
      <c r="G424">
        <v>25</v>
      </c>
    </row>
    <row r="425" spans="1:7" ht="158.4" x14ac:dyDescent="0.3">
      <c r="A425" t="s">
        <v>10388</v>
      </c>
      <c r="B425" t="s">
        <v>9743</v>
      </c>
      <c r="C425" t="s">
        <v>10456</v>
      </c>
      <c r="D425" s="146" t="s">
        <v>10241</v>
      </c>
      <c r="E425" s="143" t="s">
        <v>9173</v>
      </c>
      <c r="F425" s="146" t="s">
        <v>10543</v>
      </c>
      <c r="G425">
        <v>26</v>
      </c>
    </row>
    <row r="426" spans="1:7" ht="86.4" x14ac:dyDescent="0.3">
      <c r="A426" t="s">
        <v>10388</v>
      </c>
      <c r="B426" t="s">
        <v>9743</v>
      </c>
      <c r="C426" t="s">
        <v>10457</v>
      </c>
      <c r="D426" s="146" t="s">
        <v>10242</v>
      </c>
      <c r="E426" s="143" t="s">
        <v>9614</v>
      </c>
      <c r="F426" s="146" t="s">
        <v>10544</v>
      </c>
      <c r="G426">
        <v>26</v>
      </c>
    </row>
    <row r="427" spans="1:7" ht="115.2" x14ac:dyDescent="0.3">
      <c r="A427" t="s">
        <v>10388</v>
      </c>
      <c r="B427" t="s">
        <v>9743</v>
      </c>
      <c r="C427" t="s">
        <v>10458</v>
      </c>
      <c r="D427" s="146" t="s">
        <v>10243</v>
      </c>
      <c r="E427" s="143" t="s">
        <v>9173</v>
      </c>
      <c r="F427" s="146" t="s">
        <v>10477</v>
      </c>
      <c r="G427">
        <v>26</v>
      </c>
    </row>
    <row r="428" spans="1:7" ht="57.6" x14ac:dyDescent="0.3">
      <c r="A428" t="s">
        <v>10388</v>
      </c>
      <c r="B428" t="s">
        <v>9743</v>
      </c>
      <c r="C428" t="s">
        <v>10459</v>
      </c>
      <c r="D428" s="146" t="s">
        <v>10244</v>
      </c>
      <c r="E428" s="143" t="s">
        <v>9614</v>
      </c>
      <c r="F428" s="146" t="s">
        <v>10545</v>
      </c>
      <c r="G428">
        <v>26</v>
      </c>
    </row>
    <row r="429" spans="1:7" ht="72" x14ac:dyDescent="0.3">
      <c r="A429" s="147" t="s">
        <v>10388</v>
      </c>
      <c r="B429" s="147" t="s">
        <v>9743</v>
      </c>
      <c r="C429" s="147" t="s">
        <v>10460</v>
      </c>
      <c r="D429" s="148" t="s">
        <v>10245</v>
      </c>
      <c r="E429" s="147" t="s">
        <v>9173</v>
      </c>
      <c r="F429" s="148" t="s">
        <v>10546</v>
      </c>
      <c r="G429" s="147">
        <v>26</v>
      </c>
    </row>
    <row r="430" spans="1:7" ht="129.6" x14ac:dyDescent="0.3">
      <c r="A430" t="s">
        <v>10388</v>
      </c>
      <c r="B430" t="s">
        <v>9743</v>
      </c>
      <c r="C430" t="s">
        <v>10461</v>
      </c>
      <c r="D430" s="146" t="s">
        <v>10246</v>
      </c>
      <c r="E430" s="143" t="s">
        <v>9614</v>
      </c>
      <c r="F430" s="146" t="s">
        <v>10480</v>
      </c>
      <c r="G430">
        <v>26</v>
      </c>
    </row>
    <row r="431" spans="1:7" ht="57.6" x14ac:dyDescent="0.3">
      <c r="A431" t="s">
        <v>10388</v>
      </c>
      <c r="B431" t="s">
        <v>9743</v>
      </c>
      <c r="C431" t="s">
        <v>10481</v>
      </c>
      <c r="D431" s="146" t="s">
        <v>10482</v>
      </c>
      <c r="E431" s="143" t="s">
        <v>9614</v>
      </c>
      <c r="F431" s="146" t="s">
        <v>10807</v>
      </c>
      <c r="G431">
        <v>26</v>
      </c>
    </row>
    <row r="432" spans="1:7" ht="129.6" x14ac:dyDescent="0.3">
      <c r="A432" t="s">
        <v>10410</v>
      </c>
      <c r="B432" t="s">
        <v>9834</v>
      </c>
      <c r="C432" t="s">
        <v>10456</v>
      </c>
      <c r="D432" s="146" t="s">
        <v>10126</v>
      </c>
      <c r="E432" s="143" t="s">
        <v>9173</v>
      </c>
      <c r="F432" s="146" t="s">
        <v>10585</v>
      </c>
      <c r="G432">
        <v>52</v>
      </c>
    </row>
    <row r="433" spans="1:7" ht="43.2" x14ac:dyDescent="0.3">
      <c r="A433" t="s">
        <v>10410</v>
      </c>
      <c r="B433" t="s">
        <v>9834</v>
      </c>
      <c r="C433" t="s">
        <v>10457</v>
      </c>
      <c r="D433" s="146" t="s">
        <v>10127</v>
      </c>
      <c r="E433" s="143" t="s">
        <v>9173</v>
      </c>
      <c r="F433" s="146" t="s">
        <v>10586</v>
      </c>
      <c r="G433">
        <v>52</v>
      </c>
    </row>
    <row r="434" spans="1:7" ht="115.2" x14ac:dyDescent="0.3">
      <c r="A434" t="s">
        <v>10410</v>
      </c>
      <c r="B434" t="s">
        <v>9834</v>
      </c>
      <c r="C434" t="s">
        <v>10458</v>
      </c>
      <c r="D434" s="146" t="s">
        <v>10313</v>
      </c>
      <c r="E434" s="143" t="s">
        <v>9173</v>
      </c>
      <c r="F434" s="146" t="s">
        <v>10477</v>
      </c>
      <c r="G434">
        <v>52</v>
      </c>
    </row>
    <row r="435" spans="1:7" ht="43.2" x14ac:dyDescent="0.3">
      <c r="A435" t="s">
        <v>10410</v>
      </c>
      <c r="B435" t="s">
        <v>9834</v>
      </c>
      <c r="C435" t="s">
        <v>10459</v>
      </c>
      <c r="D435" s="146" t="s">
        <v>10128</v>
      </c>
      <c r="E435" s="143" t="s">
        <v>9173</v>
      </c>
      <c r="F435" s="146" t="s">
        <v>10478</v>
      </c>
      <c r="G435">
        <v>52</v>
      </c>
    </row>
    <row r="436" spans="1:7" ht="86.4" x14ac:dyDescent="0.3">
      <c r="A436" s="147" t="s">
        <v>10410</v>
      </c>
      <c r="B436" s="147" t="s">
        <v>9834</v>
      </c>
      <c r="C436" s="147" t="s">
        <v>10460</v>
      </c>
      <c r="D436" s="148" t="s">
        <v>10129</v>
      </c>
      <c r="E436" s="147" t="s">
        <v>9614</v>
      </c>
      <c r="F436" s="148" t="s">
        <v>10490</v>
      </c>
      <c r="G436" s="147">
        <v>52</v>
      </c>
    </row>
    <row r="437" spans="1:7" ht="100.8" x14ac:dyDescent="0.3">
      <c r="A437" t="s">
        <v>10410</v>
      </c>
      <c r="B437" t="s">
        <v>9834</v>
      </c>
      <c r="C437" t="s">
        <v>10461</v>
      </c>
      <c r="D437" s="146" t="s">
        <v>10314</v>
      </c>
      <c r="E437" s="143" t="s">
        <v>9173</v>
      </c>
      <c r="F437" s="146" t="s">
        <v>10491</v>
      </c>
      <c r="G437">
        <v>52</v>
      </c>
    </row>
    <row r="438" spans="1:7" ht="43.2" x14ac:dyDescent="0.3">
      <c r="A438" t="s">
        <v>10410</v>
      </c>
      <c r="B438" t="s">
        <v>9834</v>
      </c>
      <c r="C438" t="s">
        <v>10481</v>
      </c>
      <c r="D438" s="146" t="s">
        <v>10482</v>
      </c>
      <c r="E438" s="143" t="s">
        <v>9614</v>
      </c>
      <c r="F438" s="146" t="s">
        <v>10808</v>
      </c>
      <c r="G438">
        <v>52</v>
      </c>
    </row>
  </sheetData>
  <mergeCells count="1">
    <mergeCell ref="A1:G1"/>
  </mergeCells>
  <dataValidations count="1">
    <dataValidation type="list" allowBlank="1" showInputMessage="1" showErrorMessage="1" errorTitle="Rating" error="Only Low, Moderate or High." sqref="E3:E401" xr:uid="{DACADA98-8443-4592-B141-EF5EC21EB72B}">
      <formula1>"Low,Moderate,High"</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94491-3211-43E6-944D-7C41BBB8D954}">
  <sheetPr filterMode="1"/>
  <dimension ref="A1:H314"/>
  <sheetViews>
    <sheetView zoomScale="80" zoomScaleNormal="80" workbookViewId="0">
      <pane ySplit="2" topLeftCell="A13" activePane="bottomLeft" state="frozen"/>
      <selection pane="bottomLeft" sqref="A1:XFD1048576"/>
    </sheetView>
  </sheetViews>
  <sheetFormatPr defaultRowHeight="14.4" x14ac:dyDescent="0.3"/>
  <cols>
    <col min="1" max="1" width="11.109375" customWidth="1"/>
    <col min="2" max="2" width="17.5546875" customWidth="1"/>
    <col min="3" max="3" width="27.77734375" customWidth="1"/>
    <col min="4" max="4" width="59.21875" customWidth="1"/>
    <col min="5" max="5" width="15.21875" customWidth="1"/>
    <col min="6" max="6" width="53.6640625" customWidth="1"/>
    <col min="7" max="7" width="11.109375" customWidth="1"/>
    <col min="8" max="8" width="19.44140625" customWidth="1"/>
    <col min="9" max="10" width="20.33203125" customWidth="1"/>
  </cols>
  <sheetData>
    <row r="1" spans="1:8" ht="18" x14ac:dyDescent="0.35">
      <c r="A1" s="207" t="s">
        <v>10886</v>
      </c>
      <c r="B1" s="208"/>
      <c r="C1" s="208"/>
      <c r="D1" s="208"/>
      <c r="E1" s="208"/>
      <c r="F1" s="208"/>
      <c r="G1" s="208"/>
    </row>
    <row r="2" spans="1:8" ht="15" thickBot="1" x14ac:dyDescent="0.35">
      <c r="A2" s="145" t="s">
        <v>10423</v>
      </c>
      <c r="B2" s="145" t="s">
        <v>9544</v>
      </c>
      <c r="C2" s="145" t="s">
        <v>10175</v>
      </c>
      <c r="D2" s="145" t="s">
        <v>10454</v>
      </c>
      <c r="E2" s="145" t="s">
        <v>9590</v>
      </c>
      <c r="F2" s="145" t="s">
        <v>10678</v>
      </c>
      <c r="G2" s="145" t="s">
        <v>10455</v>
      </c>
      <c r="H2" s="145" t="s">
        <v>10609</v>
      </c>
    </row>
    <row r="3" spans="1:8" ht="115.8" hidden="1" thickTop="1" x14ac:dyDescent="0.3">
      <c r="A3" t="s">
        <v>10365</v>
      </c>
      <c r="B3" t="s">
        <v>9019</v>
      </c>
      <c r="C3" t="s">
        <v>10176</v>
      </c>
      <c r="D3" s="146" t="s">
        <v>9985</v>
      </c>
      <c r="E3" s="143"/>
      <c r="F3" s="146" t="s">
        <v>10610</v>
      </c>
      <c r="G3">
        <v>3</v>
      </c>
      <c r="H3" s="143"/>
    </row>
    <row r="4" spans="1:8" ht="58.2" hidden="1" thickTop="1" x14ac:dyDescent="0.3">
      <c r="A4" t="s">
        <v>10365</v>
      </c>
      <c r="B4" t="s">
        <v>9019</v>
      </c>
      <c r="C4" t="s">
        <v>10177</v>
      </c>
      <c r="D4" s="146" t="s">
        <v>10202</v>
      </c>
      <c r="E4" s="143"/>
      <c r="F4" s="146" t="s">
        <v>10610</v>
      </c>
      <c r="G4">
        <v>3</v>
      </c>
      <c r="H4" s="143"/>
    </row>
    <row r="5" spans="1:8" ht="29.4" hidden="1" thickTop="1" x14ac:dyDescent="0.3">
      <c r="A5" t="s">
        <v>10365</v>
      </c>
      <c r="B5" t="s">
        <v>9019</v>
      </c>
      <c r="C5" t="s">
        <v>10178</v>
      </c>
      <c r="D5" s="146" t="s">
        <v>9987</v>
      </c>
      <c r="E5" s="143"/>
      <c r="F5" s="146" t="s">
        <v>10610</v>
      </c>
      <c r="G5">
        <v>3</v>
      </c>
      <c r="H5" s="143"/>
    </row>
    <row r="6" spans="1:8" ht="187.8" hidden="1" thickTop="1" x14ac:dyDescent="0.3">
      <c r="A6" t="s">
        <v>10365</v>
      </c>
      <c r="B6" t="s">
        <v>9019</v>
      </c>
      <c r="C6" t="s">
        <v>10179</v>
      </c>
      <c r="D6" s="146" t="s">
        <v>10463</v>
      </c>
      <c r="E6" s="143"/>
      <c r="F6" s="146" t="s">
        <v>10610</v>
      </c>
      <c r="G6">
        <v>3</v>
      </c>
      <c r="H6" s="143"/>
    </row>
    <row r="7" spans="1:8" ht="29.4" hidden="1" thickTop="1" x14ac:dyDescent="0.3">
      <c r="A7" s="147" t="s">
        <v>10365</v>
      </c>
      <c r="B7" s="147" t="s">
        <v>9019</v>
      </c>
      <c r="C7" s="147" t="s">
        <v>10481</v>
      </c>
      <c r="D7" s="148" t="s">
        <v>10611</v>
      </c>
      <c r="E7" s="147"/>
      <c r="F7" s="148" t="s">
        <v>10612</v>
      </c>
      <c r="G7" s="147">
        <v>3</v>
      </c>
      <c r="H7" s="147" t="s">
        <v>6438</v>
      </c>
    </row>
    <row r="8" spans="1:8" ht="159" hidden="1" thickTop="1" x14ac:dyDescent="0.3">
      <c r="A8" t="s">
        <v>10366</v>
      </c>
      <c r="B8" t="s">
        <v>9019</v>
      </c>
      <c r="C8" t="s">
        <v>10176</v>
      </c>
      <c r="D8" s="146" t="s">
        <v>9990</v>
      </c>
      <c r="E8" s="143" t="s">
        <v>10613</v>
      </c>
      <c r="F8" s="146" t="s">
        <v>10614</v>
      </c>
      <c r="G8">
        <v>4</v>
      </c>
      <c r="H8" s="143"/>
    </row>
    <row r="9" spans="1:8" ht="130.19999999999999" hidden="1" thickTop="1" x14ac:dyDescent="0.3">
      <c r="A9" t="s">
        <v>10366</v>
      </c>
      <c r="B9" t="s">
        <v>9019</v>
      </c>
      <c r="C9" t="s">
        <v>10177</v>
      </c>
      <c r="D9" s="146" t="s">
        <v>10434</v>
      </c>
      <c r="E9" s="143" t="s">
        <v>9173</v>
      </c>
      <c r="F9" s="146" t="s">
        <v>10615</v>
      </c>
      <c r="G9">
        <v>4</v>
      </c>
      <c r="H9" s="143"/>
    </row>
    <row r="10" spans="1:8" ht="58.2" hidden="1" thickTop="1" x14ac:dyDescent="0.3">
      <c r="A10" t="s">
        <v>10366</v>
      </c>
      <c r="B10" t="s">
        <v>9019</v>
      </c>
      <c r="C10" t="s">
        <v>10178</v>
      </c>
      <c r="D10" s="146" t="s">
        <v>9992</v>
      </c>
      <c r="E10" s="143" t="s">
        <v>9173</v>
      </c>
      <c r="F10" s="146" t="s">
        <v>10616</v>
      </c>
      <c r="G10">
        <v>4</v>
      </c>
      <c r="H10" s="143"/>
    </row>
    <row r="11" spans="1:8" ht="202.2" hidden="1" thickTop="1" x14ac:dyDescent="0.3">
      <c r="A11" t="s">
        <v>10366</v>
      </c>
      <c r="B11" t="s">
        <v>9019</v>
      </c>
      <c r="C11" t="s">
        <v>10179</v>
      </c>
      <c r="D11" s="146" t="s">
        <v>10439</v>
      </c>
      <c r="E11" s="143" t="s">
        <v>10613</v>
      </c>
      <c r="F11" s="146" t="s">
        <v>10617</v>
      </c>
      <c r="G11">
        <v>4</v>
      </c>
      <c r="H11" s="143"/>
    </row>
    <row r="12" spans="1:8" ht="29.4" hidden="1" thickTop="1" x14ac:dyDescent="0.3">
      <c r="A12" s="147" t="s">
        <v>10366</v>
      </c>
      <c r="B12" s="147" t="s">
        <v>9019</v>
      </c>
      <c r="C12" s="147" t="s">
        <v>10481</v>
      </c>
      <c r="D12" s="148" t="s">
        <v>10611</v>
      </c>
      <c r="E12" s="147" t="s">
        <v>10613</v>
      </c>
      <c r="F12" s="148" t="s">
        <v>10618</v>
      </c>
      <c r="G12" s="147">
        <v>4</v>
      </c>
      <c r="H12" s="147" t="s">
        <v>6461</v>
      </c>
    </row>
    <row r="13" spans="1:8" ht="130.19999999999999" thickTop="1" x14ac:dyDescent="0.3">
      <c r="A13" t="s">
        <v>10367</v>
      </c>
      <c r="B13" t="s">
        <v>9040</v>
      </c>
      <c r="C13" t="s">
        <v>10176</v>
      </c>
      <c r="D13" s="146" t="s">
        <v>9994</v>
      </c>
      <c r="E13" s="143" t="s">
        <v>10613</v>
      </c>
      <c r="F13" s="146" t="s">
        <v>10619</v>
      </c>
      <c r="G13">
        <v>5</v>
      </c>
      <c r="H13" s="143"/>
    </row>
    <row r="14" spans="1:8" ht="86.4" x14ac:dyDescent="0.3">
      <c r="A14" t="s">
        <v>10367</v>
      </c>
      <c r="B14" t="s">
        <v>9040</v>
      </c>
      <c r="C14" t="s">
        <v>10177</v>
      </c>
      <c r="D14" s="146" t="s">
        <v>10203</v>
      </c>
      <c r="E14" s="143" t="s">
        <v>9173</v>
      </c>
      <c r="F14" s="146" t="s">
        <v>10615</v>
      </c>
      <c r="G14">
        <v>5</v>
      </c>
      <c r="H14" s="143"/>
    </row>
    <row r="15" spans="1:8" ht="43.2" x14ac:dyDescent="0.3">
      <c r="A15" t="s">
        <v>10367</v>
      </c>
      <c r="B15" t="s">
        <v>9040</v>
      </c>
      <c r="C15" t="s">
        <v>10178</v>
      </c>
      <c r="D15" s="146" t="s">
        <v>9996</v>
      </c>
      <c r="E15" s="143" t="s">
        <v>9173</v>
      </c>
      <c r="F15" s="146" t="s">
        <v>10616</v>
      </c>
      <c r="G15">
        <v>5</v>
      </c>
      <c r="H15" s="143"/>
    </row>
    <row r="16" spans="1:8" ht="129.6" x14ac:dyDescent="0.3">
      <c r="A16" t="s">
        <v>10367</v>
      </c>
      <c r="B16" t="s">
        <v>9040</v>
      </c>
      <c r="C16" t="s">
        <v>10179</v>
      </c>
      <c r="D16" s="146" t="s">
        <v>10338</v>
      </c>
      <c r="E16" s="143" t="s">
        <v>9173</v>
      </c>
      <c r="F16" s="146" t="s">
        <v>10620</v>
      </c>
      <c r="G16">
        <v>5</v>
      </c>
      <c r="H16" s="143"/>
    </row>
    <row r="17" spans="1:8" ht="28.8" x14ac:dyDescent="0.3">
      <c r="A17" s="147" t="s">
        <v>10367</v>
      </c>
      <c r="B17" s="147" t="s">
        <v>9040</v>
      </c>
      <c r="C17" s="147" t="s">
        <v>10481</v>
      </c>
      <c r="D17" s="148" t="s">
        <v>10611</v>
      </c>
      <c r="E17" s="147" t="s">
        <v>10613</v>
      </c>
      <c r="F17" s="148" t="s">
        <v>10621</v>
      </c>
      <c r="G17" s="147">
        <v>5</v>
      </c>
      <c r="H17" s="147" t="s">
        <v>6461</v>
      </c>
    </row>
    <row r="18" spans="1:8" ht="115.2" x14ac:dyDescent="0.3">
      <c r="A18" t="s">
        <v>10368</v>
      </c>
      <c r="B18" t="s">
        <v>9048</v>
      </c>
      <c r="C18" t="s">
        <v>10176</v>
      </c>
      <c r="D18" s="146" t="s">
        <v>9998</v>
      </c>
      <c r="E18" s="143" t="s">
        <v>10613</v>
      </c>
      <c r="F18" s="146" t="s">
        <v>10614</v>
      </c>
      <c r="G18">
        <v>6</v>
      </c>
      <c r="H18" s="143"/>
    </row>
    <row r="19" spans="1:8" ht="100.8" x14ac:dyDescent="0.3">
      <c r="A19" t="s">
        <v>10368</v>
      </c>
      <c r="B19" t="s">
        <v>9048</v>
      </c>
      <c r="C19" t="s">
        <v>10177</v>
      </c>
      <c r="D19" s="146" t="s">
        <v>10205</v>
      </c>
      <c r="E19" s="143" t="s">
        <v>10613</v>
      </c>
      <c r="F19" s="146" t="s">
        <v>10622</v>
      </c>
      <c r="G19">
        <v>6</v>
      </c>
      <c r="H19" s="143"/>
    </row>
    <row r="20" spans="1:8" ht="43.2" x14ac:dyDescent="0.3">
      <c r="A20" t="s">
        <v>10368</v>
      </c>
      <c r="B20" t="s">
        <v>9048</v>
      </c>
      <c r="C20" t="s">
        <v>10178</v>
      </c>
      <c r="D20" s="146" t="s">
        <v>10000</v>
      </c>
      <c r="E20" s="143" t="s">
        <v>9173</v>
      </c>
      <c r="F20" s="146" t="s">
        <v>10616</v>
      </c>
      <c r="G20">
        <v>6</v>
      </c>
      <c r="H20" s="143"/>
    </row>
    <row r="21" spans="1:8" ht="144" x14ac:dyDescent="0.3">
      <c r="A21" t="s">
        <v>10368</v>
      </c>
      <c r="B21" t="s">
        <v>9048</v>
      </c>
      <c r="C21" t="s">
        <v>10179</v>
      </c>
      <c r="D21" s="146" t="s">
        <v>10180</v>
      </c>
      <c r="E21" s="143" t="s">
        <v>10613</v>
      </c>
      <c r="F21" s="146" t="s">
        <v>10617</v>
      </c>
      <c r="G21">
        <v>6</v>
      </c>
      <c r="H21" s="143"/>
    </row>
    <row r="22" spans="1:8" ht="28.8" x14ac:dyDescent="0.3">
      <c r="A22" s="147" t="s">
        <v>10368</v>
      </c>
      <c r="B22" s="147" t="s">
        <v>9048</v>
      </c>
      <c r="C22" s="147" t="s">
        <v>10481</v>
      </c>
      <c r="D22" s="148" t="s">
        <v>10611</v>
      </c>
      <c r="E22" s="147" t="s">
        <v>10613</v>
      </c>
      <c r="F22" s="148" t="s">
        <v>10623</v>
      </c>
      <c r="G22" s="147">
        <v>6</v>
      </c>
      <c r="H22" s="147" t="s">
        <v>6461</v>
      </c>
    </row>
    <row r="23" spans="1:8" ht="100.8" x14ac:dyDescent="0.3">
      <c r="A23" t="s">
        <v>10369</v>
      </c>
      <c r="B23" t="s">
        <v>9056</v>
      </c>
      <c r="C23" t="s">
        <v>10176</v>
      </c>
      <c r="D23" s="146" t="s">
        <v>10206</v>
      </c>
      <c r="E23" s="143" t="s">
        <v>10613</v>
      </c>
      <c r="F23" s="146" t="s">
        <v>10624</v>
      </c>
      <c r="G23">
        <v>7</v>
      </c>
      <c r="H23" s="143"/>
    </row>
    <row r="24" spans="1:8" ht="57.6" x14ac:dyDescent="0.3">
      <c r="A24" t="s">
        <v>10369</v>
      </c>
      <c r="B24" t="s">
        <v>9056</v>
      </c>
      <c r="C24" t="s">
        <v>10177</v>
      </c>
      <c r="D24" s="146" t="s">
        <v>10208</v>
      </c>
      <c r="E24" s="143" t="s">
        <v>10613</v>
      </c>
      <c r="F24" s="146" t="s">
        <v>10622</v>
      </c>
      <c r="G24">
        <v>7</v>
      </c>
      <c r="H24" s="143"/>
    </row>
    <row r="25" spans="1:8" ht="43.2" x14ac:dyDescent="0.3">
      <c r="A25" t="s">
        <v>10369</v>
      </c>
      <c r="B25" t="s">
        <v>9056</v>
      </c>
      <c r="C25" t="s">
        <v>10178</v>
      </c>
      <c r="D25" s="146" t="s">
        <v>10209</v>
      </c>
      <c r="E25" s="143" t="s">
        <v>9173</v>
      </c>
      <c r="F25" s="146" t="s">
        <v>10616</v>
      </c>
      <c r="G25">
        <v>7</v>
      </c>
      <c r="H25" s="143"/>
    </row>
    <row r="26" spans="1:8" ht="115.2" x14ac:dyDescent="0.3">
      <c r="A26" t="s">
        <v>10369</v>
      </c>
      <c r="B26" t="s">
        <v>9056</v>
      </c>
      <c r="C26" t="s">
        <v>10179</v>
      </c>
      <c r="D26" s="146" t="s">
        <v>10339</v>
      </c>
      <c r="E26" s="143" t="s">
        <v>9173</v>
      </c>
      <c r="F26" s="146" t="s">
        <v>10625</v>
      </c>
      <c r="G26">
        <v>7</v>
      </c>
      <c r="H26" s="143"/>
    </row>
    <row r="27" spans="1:8" ht="28.8" x14ac:dyDescent="0.3">
      <c r="A27" s="147" t="s">
        <v>10369</v>
      </c>
      <c r="B27" s="147" t="s">
        <v>9056</v>
      </c>
      <c r="C27" s="147" t="s">
        <v>10481</v>
      </c>
      <c r="D27" s="148" t="s">
        <v>10611</v>
      </c>
      <c r="E27" s="147" t="s">
        <v>10613</v>
      </c>
      <c r="F27" s="148" t="s">
        <v>10626</v>
      </c>
      <c r="G27" s="147">
        <v>7</v>
      </c>
      <c r="H27" s="147" t="s">
        <v>6461</v>
      </c>
    </row>
    <row r="28" spans="1:8" ht="144" x14ac:dyDescent="0.3">
      <c r="A28" t="s">
        <v>10370</v>
      </c>
      <c r="B28" t="s">
        <v>9062</v>
      </c>
      <c r="C28" t="s">
        <v>10176</v>
      </c>
      <c r="D28" s="146" t="s">
        <v>10003</v>
      </c>
      <c r="E28" s="143"/>
      <c r="F28" s="146" t="s">
        <v>10610</v>
      </c>
      <c r="G28">
        <v>8</v>
      </c>
      <c r="H28" s="143"/>
    </row>
    <row r="29" spans="1:8" ht="86.4" x14ac:dyDescent="0.3">
      <c r="A29" t="s">
        <v>10370</v>
      </c>
      <c r="B29" t="s">
        <v>9062</v>
      </c>
      <c r="C29" t="s">
        <v>10177</v>
      </c>
      <c r="D29" s="146" t="s">
        <v>10212</v>
      </c>
      <c r="E29" s="143"/>
      <c r="F29" s="146" t="s">
        <v>10610</v>
      </c>
      <c r="G29">
        <v>8</v>
      </c>
      <c r="H29" s="143"/>
    </row>
    <row r="30" spans="1:8" ht="57.6" x14ac:dyDescent="0.3">
      <c r="A30" t="s">
        <v>10370</v>
      </c>
      <c r="B30" t="s">
        <v>9062</v>
      </c>
      <c r="C30" t="s">
        <v>10178</v>
      </c>
      <c r="D30" s="146" t="s">
        <v>10005</v>
      </c>
      <c r="E30" s="143"/>
      <c r="F30" s="146" t="s">
        <v>10610</v>
      </c>
      <c r="G30">
        <v>8</v>
      </c>
      <c r="H30" s="143"/>
    </row>
    <row r="31" spans="1:8" ht="201.6" x14ac:dyDescent="0.3">
      <c r="A31" t="s">
        <v>10370</v>
      </c>
      <c r="B31" t="s">
        <v>9062</v>
      </c>
      <c r="C31" t="s">
        <v>10179</v>
      </c>
      <c r="D31" s="146" t="s">
        <v>10464</v>
      </c>
      <c r="E31" s="143"/>
      <c r="F31" s="146" t="s">
        <v>10610</v>
      </c>
      <c r="G31">
        <v>8</v>
      </c>
      <c r="H31" s="143"/>
    </row>
    <row r="32" spans="1:8" ht="28.8" x14ac:dyDescent="0.3">
      <c r="A32" s="147" t="s">
        <v>10370</v>
      </c>
      <c r="B32" s="147" t="s">
        <v>9062</v>
      </c>
      <c r="C32" s="147" t="s">
        <v>10481</v>
      </c>
      <c r="D32" s="148" t="s">
        <v>10611</v>
      </c>
      <c r="E32" s="147"/>
      <c r="F32" s="148" t="s">
        <v>10612</v>
      </c>
      <c r="G32" s="147">
        <v>8</v>
      </c>
      <c r="H32" s="147" t="s">
        <v>6438</v>
      </c>
    </row>
    <row r="33" spans="1:8" ht="115.2" hidden="1" x14ac:dyDescent="0.3">
      <c r="A33" t="s">
        <v>10372</v>
      </c>
      <c r="B33" t="s">
        <v>9068</v>
      </c>
      <c r="C33" t="s">
        <v>10176</v>
      </c>
      <c r="D33" s="146" t="s">
        <v>10215</v>
      </c>
      <c r="E33" s="143" t="s">
        <v>10613</v>
      </c>
      <c r="F33" s="146" t="s">
        <v>10628</v>
      </c>
      <c r="G33">
        <v>10</v>
      </c>
      <c r="H33" s="143"/>
    </row>
    <row r="34" spans="1:8" ht="86.4" hidden="1" x14ac:dyDescent="0.3">
      <c r="A34" t="s">
        <v>10372</v>
      </c>
      <c r="B34" t="s">
        <v>9068</v>
      </c>
      <c r="C34" t="s">
        <v>10177</v>
      </c>
      <c r="D34" s="146" t="s">
        <v>10216</v>
      </c>
      <c r="E34" s="143" t="s">
        <v>10613</v>
      </c>
      <c r="F34" s="146" t="s">
        <v>10622</v>
      </c>
      <c r="G34">
        <v>10</v>
      </c>
      <c r="H34" s="143"/>
    </row>
    <row r="35" spans="1:8" ht="43.2" hidden="1" x14ac:dyDescent="0.3">
      <c r="A35" t="s">
        <v>10372</v>
      </c>
      <c r="B35" t="s">
        <v>9068</v>
      </c>
      <c r="C35" t="s">
        <v>10178</v>
      </c>
      <c r="D35" s="146" t="s">
        <v>10007</v>
      </c>
      <c r="E35" s="143" t="s">
        <v>9173</v>
      </c>
      <c r="F35" s="146" t="s">
        <v>10616</v>
      </c>
      <c r="G35">
        <v>10</v>
      </c>
      <c r="H35" s="143"/>
    </row>
    <row r="36" spans="1:8" ht="144" hidden="1" x14ac:dyDescent="0.3">
      <c r="A36" t="s">
        <v>10372</v>
      </c>
      <c r="B36" t="s">
        <v>9068</v>
      </c>
      <c r="C36" t="s">
        <v>10179</v>
      </c>
      <c r="D36" s="146" t="s">
        <v>10340</v>
      </c>
      <c r="E36" s="143" t="s">
        <v>9173</v>
      </c>
      <c r="F36" s="146" t="s">
        <v>10629</v>
      </c>
      <c r="G36">
        <v>10</v>
      </c>
      <c r="H36" s="143"/>
    </row>
    <row r="37" spans="1:8" ht="28.8" hidden="1" x14ac:dyDescent="0.3">
      <c r="A37" s="147" t="s">
        <v>10372</v>
      </c>
      <c r="B37" s="147" t="s">
        <v>9068</v>
      </c>
      <c r="C37" s="147" t="s">
        <v>10481</v>
      </c>
      <c r="D37" s="148" t="s">
        <v>10611</v>
      </c>
      <c r="E37" s="147" t="s">
        <v>10613</v>
      </c>
      <c r="F37" s="148" t="s">
        <v>10626</v>
      </c>
      <c r="G37" s="147">
        <v>10</v>
      </c>
      <c r="H37" s="147" t="s">
        <v>6461</v>
      </c>
    </row>
    <row r="38" spans="1:8" ht="72" x14ac:dyDescent="0.3">
      <c r="A38" t="s">
        <v>10373</v>
      </c>
      <c r="B38" t="s">
        <v>9075</v>
      </c>
      <c r="C38" t="s">
        <v>10176</v>
      </c>
      <c r="D38" s="146" t="s">
        <v>10218</v>
      </c>
      <c r="E38" s="143"/>
      <c r="F38" s="146" t="s">
        <v>10610</v>
      </c>
      <c r="G38">
        <v>11</v>
      </c>
      <c r="H38" s="143"/>
    </row>
    <row r="39" spans="1:8" ht="72" x14ac:dyDescent="0.3">
      <c r="A39" t="s">
        <v>10373</v>
      </c>
      <c r="B39" t="s">
        <v>9075</v>
      </c>
      <c r="C39" t="s">
        <v>10177</v>
      </c>
      <c r="D39" s="146" t="s">
        <v>10220</v>
      </c>
      <c r="E39" s="143"/>
      <c r="F39" s="146" t="s">
        <v>10610</v>
      </c>
      <c r="G39">
        <v>11</v>
      </c>
      <c r="H39" s="143"/>
    </row>
    <row r="40" spans="1:8" ht="28.8" x14ac:dyDescent="0.3">
      <c r="A40" t="s">
        <v>10373</v>
      </c>
      <c r="B40" t="s">
        <v>9075</v>
      </c>
      <c r="C40" t="s">
        <v>10178</v>
      </c>
      <c r="D40" s="146" t="s">
        <v>10221</v>
      </c>
      <c r="E40" s="143"/>
      <c r="F40" s="146" t="s">
        <v>10610</v>
      </c>
      <c r="G40">
        <v>11</v>
      </c>
      <c r="H40" s="143"/>
    </row>
    <row r="41" spans="1:8" ht="100.8" x14ac:dyDescent="0.3">
      <c r="A41" t="s">
        <v>10373</v>
      </c>
      <c r="B41" t="s">
        <v>9075</v>
      </c>
      <c r="C41" t="s">
        <v>10179</v>
      </c>
      <c r="D41" s="146" t="s">
        <v>10465</v>
      </c>
      <c r="E41" s="143"/>
      <c r="F41" s="146" t="s">
        <v>10610</v>
      </c>
      <c r="G41">
        <v>11</v>
      </c>
      <c r="H41" s="143"/>
    </row>
    <row r="42" spans="1:8" ht="28.8" x14ac:dyDescent="0.3">
      <c r="A42" s="147" t="s">
        <v>10373</v>
      </c>
      <c r="B42" s="147" t="s">
        <v>9075</v>
      </c>
      <c r="C42" s="147" t="s">
        <v>10481</v>
      </c>
      <c r="D42" s="148" t="s">
        <v>10611</v>
      </c>
      <c r="E42" s="147"/>
      <c r="F42" s="148" t="s">
        <v>10612</v>
      </c>
      <c r="G42" s="147">
        <v>11</v>
      </c>
      <c r="H42" s="147" t="s">
        <v>6438</v>
      </c>
    </row>
    <row r="43" spans="1:8" ht="100.8" x14ac:dyDescent="0.3">
      <c r="A43" t="s">
        <v>10374</v>
      </c>
      <c r="B43" t="s">
        <v>9083</v>
      </c>
      <c r="C43" t="s">
        <v>10176</v>
      </c>
      <c r="D43" s="146" t="s">
        <v>10009</v>
      </c>
      <c r="E43" s="143" t="s">
        <v>10613</v>
      </c>
      <c r="F43" s="146" t="s">
        <v>10630</v>
      </c>
      <c r="G43">
        <v>12</v>
      </c>
      <c r="H43" s="143"/>
    </row>
    <row r="44" spans="1:8" ht="72" x14ac:dyDescent="0.3">
      <c r="A44" t="s">
        <v>10374</v>
      </c>
      <c r="B44" t="s">
        <v>9083</v>
      </c>
      <c r="C44" t="s">
        <v>10177</v>
      </c>
      <c r="D44" s="146" t="s">
        <v>10436</v>
      </c>
      <c r="E44" s="143" t="s">
        <v>10613</v>
      </c>
      <c r="F44" s="146" t="s">
        <v>10622</v>
      </c>
      <c r="G44">
        <v>12</v>
      </c>
      <c r="H44" s="143"/>
    </row>
    <row r="45" spans="1:8" ht="43.2" x14ac:dyDescent="0.3">
      <c r="A45" t="s">
        <v>10374</v>
      </c>
      <c r="B45" t="s">
        <v>9083</v>
      </c>
      <c r="C45" t="s">
        <v>10178</v>
      </c>
      <c r="D45" s="146" t="s">
        <v>10011</v>
      </c>
      <c r="E45" s="143" t="s">
        <v>9173</v>
      </c>
      <c r="F45" s="146" t="s">
        <v>10616</v>
      </c>
      <c r="G45">
        <v>12</v>
      </c>
      <c r="H45" s="143"/>
    </row>
    <row r="46" spans="1:8" ht="129.6" x14ac:dyDescent="0.3">
      <c r="A46" t="s">
        <v>10374</v>
      </c>
      <c r="B46" t="s">
        <v>9083</v>
      </c>
      <c r="C46" t="s">
        <v>10179</v>
      </c>
      <c r="D46" s="146" t="s">
        <v>10181</v>
      </c>
      <c r="E46" s="143" t="s">
        <v>9173</v>
      </c>
      <c r="F46" s="146" t="s">
        <v>10631</v>
      </c>
      <c r="G46">
        <v>12</v>
      </c>
      <c r="H46" s="143"/>
    </row>
    <row r="47" spans="1:8" ht="28.8" x14ac:dyDescent="0.3">
      <c r="A47" s="147" t="s">
        <v>10374</v>
      </c>
      <c r="B47" s="147" t="s">
        <v>9083</v>
      </c>
      <c r="C47" s="147" t="s">
        <v>10481</v>
      </c>
      <c r="D47" s="148" t="s">
        <v>10611</v>
      </c>
      <c r="E47" s="147" t="s">
        <v>10613</v>
      </c>
      <c r="F47" s="148" t="s">
        <v>10626</v>
      </c>
      <c r="G47" s="147">
        <v>12</v>
      </c>
      <c r="H47" s="147" t="s">
        <v>6461</v>
      </c>
    </row>
    <row r="48" spans="1:8" ht="86.4" hidden="1" x14ac:dyDescent="0.3">
      <c r="A48" t="s">
        <v>10375</v>
      </c>
      <c r="B48" t="s">
        <v>9090</v>
      </c>
      <c r="C48" t="s">
        <v>10176</v>
      </c>
      <c r="D48" s="146" t="s">
        <v>10224</v>
      </c>
      <c r="E48" s="143"/>
      <c r="F48" s="146" t="s">
        <v>10610</v>
      </c>
      <c r="G48">
        <v>13</v>
      </c>
      <c r="H48" s="143"/>
    </row>
    <row r="49" spans="1:8" ht="86.4" hidden="1" x14ac:dyDescent="0.3">
      <c r="A49" t="s">
        <v>10375</v>
      </c>
      <c r="B49" t="s">
        <v>9090</v>
      </c>
      <c r="C49" t="s">
        <v>10177</v>
      </c>
      <c r="D49" s="146" t="s">
        <v>10226</v>
      </c>
      <c r="E49" s="143"/>
      <c r="F49" s="146" t="s">
        <v>10610</v>
      </c>
      <c r="G49">
        <v>13</v>
      </c>
      <c r="H49" s="143"/>
    </row>
    <row r="50" spans="1:8" ht="43.2" hidden="1" x14ac:dyDescent="0.3">
      <c r="A50" t="s">
        <v>10375</v>
      </c>
      <c r="B50" t="s">
        <v>9090</v>
      </c>
      <c r="C50" t="s">
        <v>10178</v>
      </c>
      <c r="D50" s="146" t="s">
        <v>10227</v>
      </c>
      <c r="E50" s="143"/>
      <c r="F50" s="146" t="s">
        <v>10610</v>
      </c>
      <c r="G50">
        <v>13</v>
      </c>
      <c r="H50" s="143"/>
    </row>
    <row r="51" spans="1:8" ht="201.6" hidden="1" x14ac:dyDescent="0.3">
      <c r="A51" t="s">
        <v>10375</v>
      </c>
      <c r="B51" t="s">
        <v>9090</v>
      </c>
      <c r="C51" t="s">
        <v>10179</v>
      </c>
      <c r="D51" s="146" t="s">
        <v>10466</v>
      </c>
      <c r="E51" s="143"/>
      <c r="F51" s="146" t="s">
        <v>10610</v>
      </c>
      <c r="G51">
        <v>13</v>
      </c>
      <c r="H51" s="143"/>
    </row>
    <row r="52" spans="1:8" ht="28.8" hidden="1" x14ac:dyDescent="0.3">
      <c r="A52" s="147" t="s">
        <v>10375</v>
      </c>
      <c r="B52" s="147" t="s">
        <v>9090</v>
      </c>
      <c r="C52" s="147" t="s">
        <v>10481</v>
      </c>
      <c r="D52" s="148" t="s">
        <v>10611</v>
      </c>
      <c r="E52" s="147"/>
      <c r="F52" s="148" t="s">
        <v>10612</v>
      </c>
      <c r="G52" s="147">
        <v>13</v>
      </c>
      <c r="H52" s="147" t="s">
        <v>6438</v>
      </c>
    </row>
    <row r="53" spans="1:8" ht="100.8" x14ac:dyDescent="0.3">
      <c r="A53" t="s">
        <v>10376</v>
      </c>
      <c r="B53" t="s">
        <v>9098</v>
      </c>
      <c r="C53" t="s">
        <v>10176</v>
      </c>
      <c r="D53" s="146" t="s">
        <v>10014</v>
      </c>
      <c r="E53" s="143" t="s">
        <v>10613</v>
      </c>
      <c r="F53" s="146" t="s">
        <v>10614</v>
      </c>
      <c r="G53">
        <v>14</v>
      </c>
      <c r="H53" s="143"/>
    </row>
    <row r="54" spans="1:8" ht="57.6" x14ac:dyDescent="0.3">
      <c r="A54" t="s">
        <v>10376</v>
      </c>
      <c r="B54" t="s">
        <v>9098</v>
      </c>
      <c r="C54" t="s">
        <v>10177</v>
      </c>
      <c r="D54" s="146" t="s">
        <v>10230</v>
      </c>
      <c r="E54" s="143" t="s">
        <v>9173</v>
      </c>
      <c r="F54" s="146" t="s">
        <v>10615</v>
      </c>
      <c r="G54">
        <v>14</v>
      </c>
      <c r="H54" s="143"/>
    </row>
    <row r="55" spans="1:8" ht="43.2" x14ac:dyDescent="0.3">
      <c r="A55" t="s">
        <v>10376</v>
      </c>
      <c r="B55" t="s">
        <v>9098</v>
      </c>
      <c r="C55" t="s">
        <v>10178</v>
      </c>
      <c r="D55" s="146" t="s">
        <v>10016</v>
      </c>
      <c r="E55" s="143" t="s">
        <v>9173</v>
      </c>
      <c r="F55" s="146" t="s">
        <v>10616</v>
      </c>
      <c r="G55">
        <v>14</v>
      </c>
      <c r="H55" s="143"/>
    </row>
    <row r="56" spans="1:8" ht="144" x14ac:dyDescent="0.3">
      <c r="A56" t="s">
        <v>10376</v>
      </c>
      <c r="B56" t="s">
        <v>9098</v>
      </c>
      <c r="C56" t="s">
        <v>10179</v>
      </c>
      <c r="D56" s="146" t="s">
        <v>10182</v>
      </c>
      <c r="E56" s="143" t="s">
        <v>10613</v>
      </c>
      <c r="F56" s="146" t="s">
        <v>10627</v>
      </c>
      <c r="G56">
        <v>14</v>
      </c>
      <c r="H56" s="143"/>
    </row>
    <row r="57" spans="1:8" ht="28.8" x14ac:dyDescent="0.3">
      <c r="A57" s="147" t="s">
        <v>10376</v>
      </c>
      <c r="B57" s="147" t="s">
        <v>9098</v>
      </c>
      <c r="C57" s="147" t="s">
        <v>10481</v>
      </c>
      <c r="D57" s="148" t="s">
        <v>10611</v>
      </c>
      <c r="E57" s="147" t="s">
        <v>10613</v>
      </c>
      <c r="F57" s="148" t="s">
        <v>10618</v>
      </c>
      <c r="G57" s="147">
        <v>14</v>
      </c>
      <c r="H57" s="147" t="s">
        <v>6461</v>
      </c>
    </row>
    <row r="58" spans="1:8" ht="158.4" hidden="1" x14ac:dyDescent="0.3">
      <c r="A58" t="s">
        <v>10377</v>
      </c>
      <c r="B58" t="s">
        <v>9098</v>
      </c>
      <c r="C58" t="s">
        <v>10176</v>
      </c>
      <c r="D58" s="146" t="s">
        <v>10078</v>
      </c>
      <c r="E58" s="143" t="s">
        <v>9173</v>
      </c>
      <c r="F58" s="146" t="s">
        <v>10632</v>
      </c>
      <c r="G58">
        <v>15</v>
      </c>
      <c r="H58" s="143"/>
    </row>
    <row r="59" spans="1:8" ht="115.2" hidden="1" x14ac:dyDescent="0.3">
      <c r="A59" t="s">
        <v>10377</v>
      </c>
      <c r="B59" t="s">
        <v>9098</v>
      </c>
      <c r="C59" t="s">
        <v>10177</v>
      </c>
      <c r="D59" s="146" t="s">
        <v>10277</v>
      </c>
      <c r="E59" s="143" t="s">
        <v>10613</v>
      </c>
      <c r="F59" s="146" t="s">
        <v>10622</v>
      </c>
      <c r="G59">
        <v>15</v>
      </c>
      <c r="H59" s="143"/>
    </row>
    <row r="60" spans="1:8" ht="57.6" hidden="1" x14ac:dyDescent="0.3">
      <c r="A60" t="s">
        <v>10377</v>
      </c>
      <c r="B60" t="s">
        <v>9098</v>
      </c>
      <c r="C60" t="s">
        <v>10178</v>
      </c>
      <c r="D60" s="146" t="s">
        <v>10080</v>
      </c>
      <c r="E60" s="143" t="s">
        <v>9173</v>
      </c>
      <c r="F60" s="146" t="s">
        <v>10616</v>
      </c>
      <c r="G60">
        <v>15</v>
      </c>
      <c r="H60" s="143"/>
    </row>
    <row r="61" spans="1:8" ht="201.6" hidden="1" x14ac:dyDescent="0.3">
      <c r="A61" t="s">
        <v>10377</v>
      </c>
      <c r="B61" t="s">
        <v>9098</v>
      </c>
      <c r="C61" t="s">
        <v>10179</v>
      </c>
      <c r="D61" s="146" t="s">
        <v>10351</v>
      </c>
      <c r="E61" s="143" t="s">
        <v>9173</v>
      </c>
      <c r="F61" s="146" t="s">
        <v>10631</v>
      </c>
      <c r="G61">
        <v>15</v>
      </c>
      <c r="H61" s="143"/>
    </row>
    <row r="62" spans="1:8" ht="28.8" hidden="1" x14ac:dyDescent="0.3">
      <c r="A62" s="147" t="s">
        <v>10377</v>
      </c>
      <c r="B62" s="147" t="s">
        <v>9098</v>
      </c>
      <c r="C62" s="147" t="s">
        <v>10481</v>
      </c>
      <c r="D62" s="148" t="s">
        <v>10611</v>
      </c>
      <c r="E62" s="147" t="s">
        <v>10613</v>
      </c>
      <c r="F62" s="148" t="s">
        <v>10633</v>
      </c>
      <c r="G62" s="147">
        <v>15</v>
      </c>
      <c r="H62" s="147" t="s">
        <v>6461</v>
      </c>
    </row>
    <row r="63" spans="1:8" ht="129.6" x14ac:dyDescent="0.3">
      <c r="A63" t="s">
        <v>10378</v>
      </c>
      <c r="B63" t="s">
        <v>9098</v>
      </c>
      <c r="C63" t="s">
        <v>10176</v>
      </c>
      <c r="D63" s="146" t="s">
        <v>10082</v>
      </c>
      <c r="E63" s="143" t="s">
        <v>9173</v>
      </c>
      <c r="F63" s="146" t="s">
        <v>10634</v>
      </c>
      <c r="G63">
        <v>16</v>
      </c>
      <c r="H63" s="143"/>
    </row>
    <row r="64" spans="1:8" ht="72" x14ac:dyDescent="0.3">
      <c r="A64" t="s">
        <v>10378</v>
      </c>
      <c r="B64" t="s">
        <v>9098</v>
      </c>
      <c r="C64" t="s">
        <v>10177</v>
      </c>
      <c r="D64" s="146" t="s">
        <v>10279</v>
      </c>
      <c r="E64" s="143" t="s">
        <v>10613</v>
      </c>
      <c r="F64" s="146" t="s">
        <v>10622</v>
      </c>
      <c r="G64">
        <v>16</v>
      </c>
      <c r="H64" s="143"/>
    </row>
    <row r="65" spans="1:8" ht="43.2" x14ac:dyDescent="0.3">
      <c r="A65" t="s">
        <v>10378</v>
      </c>
      <c r="B65" t="s">
        <v>9098</v>
      </c>
      <c r="C65" t="s">
        <v>10178</v>
      </c>
      <c r="D65" s="146" t="s">
        <v>10084</v>
      </c>
      <c r="E65" s="143" t="s">
        <v>9173</v>
      </c>
      <c r="F65" s="146" t="s">
        <v>10616</v>
      </c>
      <c r="G65">
        <v>16</v>
      </c>
      <c r="H65" s="143"/>
    </row>
    <row r="66" spans="1:8" ht="172.8" x14ac:dyDescent="0.3">
      <c r="A66" t="s">
        <v>10378</v>
      </c>
      <c r="B66" t="s">
        <v>9098</v>
      </c>
      <c r="C66" t="s">
        <v>10179</v>
      </c>
      <c r="D66" s="146" t="s">
        <v>10186</v>
      </c>
      <c r="E66" s="143" t="s">
        <v>9173</v>
      </c>
      <c r="F66" s="146" t="s">
        <v>10635</v>
      </c>
      <c r="G66">
        <v>16</v>
      </c>
      <c r="H66" s="143"/>
    </row>
    <row r="67" spans="1:8" ht="28.8" x14ac:dyDescent="0.3">
      <c r="A67" s="147" t="s">
        <v>10378</v>
      </c>
      <c r="B67" s="147" t="s">
        <v>9098</v>
      </c>
      <c r="C67" s="147" t="s">
        <v>10481</v>
      </c>
      <c r="D67" s="148" t="s">
        <v>10611</v>
      </c>
      <c r="E67" s="147" t="s">
        <v>10613</v>
      </c>
      <c r="F67" s="148" t="s">
        <v>10633</v>
      </c>
      <c r="G67" s="147">
        <v>16</v>
      </c>
      <c r="H67" s="147" t="s">
        <v>6461</v>
      </c>
    </row>
    <row r="68" spans="1:8" ht="129.6" x14ac:dyDescent="0.3">
      <c r="A68" t="s">
        <v>10379</v>
      </c>
      <c r="B68" t="s">
        <v>9098</v>
      </c>
      <c r="C68" t="s">
        <v>10176</v>
      </c>
      <c r="D68" s="146" t="s">
        <v>10282</v>
      </c>
      <c r="E68" s="143" t="s">
        <v>9173</v>
      </c>
      <c r="F68" s="146" t="s">
        <v>10636</v>
      </c>
      <c r="G68">
        <v>17</v>
      </c>
      <c r="H68" s="143"/>
    </row>
    <row r="69" spans="1:8" ht="57.6" x14ac:dyDescent="0.3">
      <c r="A69" t="s">
        <v>10379</v>
      </c>
      <c r="B69" t="s">
        <v>9098</v>
      </c>
      <c r="C69" t="s">
        <v>10177</v>
      </c>
      <c r="D69" s="146" t="s">
        <v>10284</v>
      </c>
      <c r="E69" s="143" t="s">
        <v>10613</v>
      </c>
      <c r="F69" s="146" t="s">
        <v>10622</v>
      </c>
      <c r="G69">
        <v>17</v>
      </c>
      <c r="H69" s="143"/>
    </row>
    <row r="70" spans="1:8" ht="43.2" x14ac:dyDescent="0.3">
      <c r="A70" t="s">
        <v>10379</v>
      </c>
      <c r="B70" t="s">
        <v>9098</v>
      </c>
      <c r="C70" t="s">
        <v>10178</v>
      </c>
      <c r="D70" s="146" t="s">
        <v>10285</v>
      </c>
      <c r="E70" s="143" t="s">
        <v>9173</v>
      </c>
      <c r="F70" s="146" t="s">
        <v>10616</v>
      </c>
      <c r="G70">
        <v>17</v>
      </c>
      <c r="H70" s="143"/>
    </row>
    <row r="71" spans="1:8" ht="115.2" x14ac:dyDescent="0.3">
      <c r="A71" t="s">
        <v>10379</v>
      </c>
      <c r="B71" t="s">
        <v>9098</v>
      </c>
      <c r="C71" t="s">
        <v>10179</v>
      </c>
      <c r="D71" s="146" t="s">
        <v>10352</v>
      </c>
      <c r="E71" s="143" t="s">
        <v>9173</v>
      </c>
      <c r="F71" s="146" t="s">
        <v>10637</v>
      </c>
      <c r="G71">
        <v>17</v>
      </c>
      <c r="H71" s="143"/>
    </row>
    <row r="72" spans="1:8" ht="28.8" x14ac:dyDescent="0.3">
      <c r="A72" s="147" t="s">
        <v>10379</v>
      </c>
      <c r="B72" s="147" t="s">
        <v>9098</v>
      </c>
      <c r="C72" s="147" t="s">
        <v>10481</v>
      </c>
      <c r="D72" s="148" t="s">
        <v>10611</v>
      </c>
      <c r="E72" s="147" t="s">
        <v>10613</v>
      </c>
      <c r="F72" s="148" t="s">
        <v>10633</v>
      </c>
      <c r="G72" s="147">
        <v>17</v>
      </c>
      <c r="H72" s="147" t="s">
        <v>6461</v>
      </c>
    </row>
    <row r="73" spans="1:8" ht="158.4" x14ac:dyDescent="0.3">
      <c r="A73" t="s">
        <v>10380</v>
      </c>
      <c r="B73" t="s">
        <v>9123</v>
      </c>
      <c r="C73" t="s">
        <v>10176</v>
      </c>
      <c r="D73" s="146" t="s">
        <v>10019</v>
      </c>
      <c r="E73" s="143" t="s">
        <v>9173</v>
      </c>
      <c r="F73" s="146" t="s">
        <v>10638</v>
      </c>
      <c r="G73">
        <v>18</v>
      </c>
      <c r="H73" s="143"/>
    </row>
    <row r="74" spans="1:8" ht="129.6" x14ac:dyDescent="0.3">
      <c r="A74" t="s">
        <v>10380</v>
      </c>
      <c r="B74" t="s">
        <v>9123</v>
      </c>
      <c r="C74" t="s">
        <v>10177</v>
      </c>
      <c r="D74" s="146" t="s">
        <v>10231</v>
      </c>
      <c r="E74" s="143" t="s">
        <v>9173</v>
      </c>
      <c r="F74" s="146" t="s">
        <v>10615</v>
      </c>
      <c r="G74">
        <v>18</v>
      </c>
      <c r="H74" s="143"/>
    </row>
    <row r="75" spans="1:8" ht="57.6" x14ac:dyDescent="0.3">
      <c r="A75" t="s">
        <v>10380</v>
      </c>
      <c r="B75" t="s">
        <v>9123</v>
      </c>
      <c r="C75" t="s">
        <v>10178</v>
      </c>
      <c r="D75" s="146" t="s">
        <v>10021</v>
      </c>
      <c r="E75" s="143" t="s">
        <v>9173</v>
      </c>
      <c r="F75" s="146" t="s">
        <v>10616</v>
      </c>
      <c r="G75">
        <v>18</v>
      </c>
      <c r="H75" s="143"/>
    </row>
    <row r="76" spans="1:8" ht="216" x14ac:dyDescent="0.3">
      <c r="A76" t="s">
        <v>10380</v>
      </c>
      <c r="B76" t="s">
        <v>9123</v>
      </c>
      <c r="C76" t="s">
        <v>10179</v>
      </c>
      <c r="D76" s="146" t="s">
        <v>10341</v>
      </c>
      <c r="E76" s="143" t="s">
        <v>9173</v>
      </c>
      <c r="F76" s="146" t="s">
        <v>10639</v>
      </c>
      <c r="G76">
        <v>18</v>
      </c>
      <c r="H76" s="143"/>
    </row>
    <row r="77" spans="1:8" ht="28.8" x14ac:dyDescent="0.3">
      <c r="A77" s="147" t="s">
        <v>10380</v>
      </c>
      <c r="B77" s="147" t="s">
        <v>9123</v>
      </c>
      <c r="C77" s="147" t="s">
        <v>10481</v>
      </c>
      <c r="D77" s="148" t="s">
        <v>10611</v>
      </c>
      <c r="E77" s="147" t="s">
        <v>9173</v>
      </c>
      <c r="F77" s="148" t="s">
        <v>10640</v>
      </c>
      <c r="G77" s="147">
        <v>18</v>
      </c>
      <c r="H77" s="147" t="s">
        <v>6461</v>
      </c>
    </row>
    <row r="78" spans="1:8" ht="144" x14ac:dyDescent="0.3">
      <c r="A78" t="s">
        <v>10381</v>
      </c>
      <c r="B78" t="s">
        <v>9130</v>
      </c>
      <c r="C78" t="s">
        <v>10176</v>
      </c>
      <c r="D78" s="146" t="s">
        <v>10298</v>
      </c>
      <c r="E78" s="143" t="s">
        <v>10613</v>
      </c>
      <c r="F78" s="146" t="s">
        <v>10614</v>
      </c>
      <c r="G78">
        <v>19</v>
      </c>
      <c r="H78" s="143"/>
    </row>
    <row r="79" spans="1:8" ht="86.4" x14ac:dyDescent="0.3">
      <c r="A79" t="s">
        <v>10381</v>
      </c>
      <c r="B79" t="s">
        <v>9130</v>
      </c>
      <c r="C79" t="s">
        <v>10177</v>
      </c>
      <c r="D79" s="146" t="s">
        <v>10300</v>
      </c>
      <c r="E79" s="143" t="s">
        <v>10613</v>
      </c>
      <c r="F79" s="146" t="s">
        <v>10622</v>
      </c>
      <c r="G79">
        <v>19</v>
      </c>
      <c r="H79" s="143"/>
    </row>
    <row r="80" spans="1:8" ht="43.2" x14ac:dyDescent="0.3">
      <c r="A80" t="s">
        <v>10381</v>
      </c>
      <c r="B80" t="s">
        <v>9130</v>
      </c>
      <c r="C80" t="s">
        <v>10178</v>
      </c>
      <c r="D80" s="146" t="s">
        <v>10301</v>
      </c>
      <c r="E80" s="143" t="s">
        <v>9173</v>
      </c>
      <c r="F80" s="146" t="s">
        <v>10616</v>
      </c>
      <c r="G80">
        <v>19</v>
      </c>
      <c r="H80" s="143"/>
    </row>
    <row r="81" spans="1:8" ht="158.4" x14ac:dyDescent="0.3">
      <c r="A81" t="s">
        <v>10381</v>
      </c>
      <c r="B81" t="s">
        <v>9130</v>
      </c>
      <c r="C81" t="s">
        <v>10179</v>
      </c>
      <c r="D81" s="146" t="s">
        <v>10355</v>
      </c>
      <c r="E81" s="143" t="s">
        <v>10613</v>
      </c>
      <c r="F81" s="146" t="s">
        <v>10617</v>
      </c>
      <c r="G81">
        <v>19</v>
      </c>
      <c r="H81" s="143"/>
    </row>
    <row r="82" spans="1:8" ht="28.8" x14ac:dyDescent="0.3">
      <c r="A82" s="147" t="s">
        <v>10381</v>
      </c>
      <c r="B82" s="147" t="s">
        <v>9130</v>
      </c>
      <c r="C82" s="147" t="s">
        <v>10481</v>
      </c>
      <c r="D82" s="148" t="s">
        <v>10611</v>
      </c>
      <c r="E82" s="147" t="s">
        <v>10613</v>
      </c>
      <c r="F82" s="148" t="s">
        <v>10623</v>
      </c>
      <c r="G82" s="147">
        <v>19</v>
      </c>
      <c r="H82" s="147" t="s">
        <v>6461</v>
      </c>
    </row>
    <row r="83" spans="1:8" ht="129.6" x14ac:dyDescent="0.3">
      <c r="A83" t="s">
        <v>10382</v>
      </c>
      <c r="B83" t="s">
        <v>9138</v>
      </c>
      <c r="C83" t="s">
        <v>10176</v>
      </c>
      <c r="D83" s="146" t="s">
        <v>10022</v>
      </c>
      <c r="E83" s="143" t="s">
        <v>10613</v>
      </c>
      <c r="F83" s="146" t="s">
        <v>10641</v>
      </c>
      <c r="G83">
        <v>20</v>
      </c>
      <c r="H83" s="143"/>
    </row>
    <row r="84" spans="1:8" ht="115.2" x14ac:dyDescent="0.3">
      <c r="A84" t="s">
        <v>10382</v>
      </c>
      <c r="B84" t="s">
        <v>9138</v>
      </c>
      <c r="C84" t="s">
        <v>10177</v>
      </c>
      <c r="D84" s="146" t="s">
        <v>10437</v>
      </c>
      <c r="E84" s="143" t="s">
        <v>10613</v>
      </c>
      <c r="F84" s="146" t="s">
        <v>10622</v>
      </c>
      <c r="G84">
        <v>20</v>
      </c>
      <c r="H84" s="143"/>
    </row>
    <row r="85" spans="1:8" ht="57.6" x14ac:dyDescent="0.3">
      <c r="A85" t="s">
        <v>10382</v>
      </c>
      <c r="B85" t="s">
        <v>9138</v>
      </c>
      <c r="C85" t="s">
        <v>10178</v>
      </c>
      <c r="D85" s="146" t="s">
        <v>10024</v>
      </c>
      <c r="E85" s="143" t="s">
        <v>9173</v>
      </c>
      <c r="F85" s="146" t="s">
        <v>10616</v>
      </c>
      <c r="G85">
        <v>20</v>
      </c>
      <c r="H85" s="143"/>
    </row>
    <row r="86" spans="1:8" ht="216" x14ac:dyDescent="0.3">
      <c r="A86" t="s">
        <v>10382</v>
      </c>
      <c r="B86" t="s">
        <v>9138</v>
      </c>
      <c r="C86" t="s">
        <v>10179</v>
      </c>
      <c r="D86" s="146" t="s">
        <v>10440</v>
      </c>
      <c r="E86" s="143" t="s">
        <v>9173</v>
      </c>
      <c r="F86" s="146" t="s">
        <v>10642</v>
      </c>
      <c r="G86">
        <v>20</v>
      </c>
      <c r="H86" s="143"/>
    </row>
    <row r="87" spans="1:8" ht="28.8" x14ac:dyDescent="0.3">
      <c r="A87" s="147" t="s">
        <v>10382</v>
      </c>
      <c r="B87" s="147" t="s">
        <v>9138</v>
      </c>
      <c r="C87" s="147" t="s">
        <v>10481</v>
      </c>
      <c r="D87" s="148" t="s">
        <v>10611</v>
      </c>
      <c r="E87" s="147" t="s">
        <v>10613</v>
      </c>
      <c r="F87" s="148" t="s">
        <v>10626</v>
      </c>
      <c r="G87" s="147">
        <v>20</v>
      </c>
      <c r="H87" s="147" t="s">
        <v>6461</v>
      </c>
    </row>
    <row r="88" spans="1:8" ht="100.8" x14ac:dyDescent="0.3">
      <c r="A88" t="s">
        <v>10383</v>
      </c>
      <c r="B88" t="s">
        <v>9145</v>
      </c>
      <c r="C88" t="s">
        <v>10176</v>
      </c>
      <c r="D88" s="146" t="s">
        <v>10026</v>
      </c>
      <c r="E88" s="143" t="s">
        <v>10613</v>
      </c>
      <c r="F88" s="146" t="s">
        <v>10614</v>
      </c>
      <c r="G88">
        <v>21</v>
      </c>
      <c r="H88" s="143"/>
    </row>
    <row r="89" spans="1:8" ht="115.2" x14ac:dyDescent="0.3">
      <c r="A89" t="s">
        <v>10383</v>
      </c>
      <c r="B89" t="s">
        <v>9145</v>
      </c>
      <c r="C89" t="s">
        <v>10177</v>
      </c>
      <c r="D89" s="146" t="s">
        <v>10444</v>
      </c>
      <c r="E89" s="143" t="s">
        <v>10613</v>
      </c>
      <c r="F89" s="146" t="s">
        <v>10622</v>
      </c>
      <c r="G89">
        <v>21</v>
      </c>
      <c r="H89" s="143"/>
    </row>
    <row r="90" spans="1:8" ht="43.2" x14ac:dyDescent="0.3">
      <c r="A90" t="s">
        <v>10383</v>
      </c>
      <c r="B90" t="s">
        <v>9145</v>
      </c>
      <c r="C90" t="s">
        <v>10178</v>
      </c>
      <c r="D90" s="146" t="s">
        <v>10028</v>
      </c>
      <c r="E90" s="143" t="s">
        <v>9173</v>
      </c>
      <c r="F90" s="146" t="s">
        <v>10616</v>
      </c>
      <c r="G90">
        <v>21</v>
      </c>
      <c r="H90" s="143"/>
    </row>
    <row r="91" spans="1:8" ht="144" x14ac:dyDescent="0.3">
      <c r="A91" t="s">
        <v>10383</v>
      </c>
      <c r="B91" t="s">
        <v>9145</v>
      </c>
      <c r="C91" t="s">
        <v>10179</v>
      </c>
      <c r="D91" s="146" t="s">
        <v>10447</v>
      </c>
      <c r="E91" s="143" t="s">
        <v>10613</v>
      </c>
      <c r="F91" s="146" t="s">
        <v>10617</v>
      </c>
      <c r="G91">
        <v>21</v>
      </c>
      <c r="H91" s="143"/>
    </row>
    <row r="92" spans="1:8" ht="28.8" x14ac:dyDescent="0.3">
      <c r="A92" s="147" t="s">
        <v>10383</v>
      </c>
      <c r="B92" s="147" t="s">
        <v>9145</v>
      </c>
      <c r="C92" s="147" t="s">
        <v>10481</v>
      </c>
      <c r="D92" s="148" t="s">
        <v>10611</v>
      </c>
      <c r="E92" s="147" t="s">
        <v>10613</v>
      </c>
      <c r="F92" s="148" t="s">
        <v>10623</v>
      </c>
      <c r="G92" s="147">
        <v>21</v>
      </c>
      <c r="H92" s="147" t="s">
        <v>6461</v>
      </c>
    </row>
    <row r="93" spans="1:8" ht="100.8" x14ac:dyDescent="0.3">
      <c r="A93" t="s">
        <v>10384</v>
      </c>
      <c r="B93" t="s">
        <v>9145</v>
      </c>
      <c r="C93" t="s">
        <v>10176</v>
      </c>
      <c r="D93" s="146" t="s">
        <v>10133</v>
      </c>
      <c r="E93" s="143" t="s">
        <v>10613</v>
      </c>
      <c r="F93" s="146" t="s">
        <v>10614</v>
      </c>
      <c r="G93">
        <v>22</v>
      </c>
      <c r="H93" s="143"/>
    </row>
    <row r="94" spans="1:8" ht="72" x14ac:dyDescent="0.3">
      <c r="A94" t="s">
        <v>10384</v>
      </c>
      <c r="B94" t="s">
        <v>9145</v>
      </c>
      <c r="C94" t="s">
        <v>10177</v>
      </c>
      <c r="D94" s="146" t="s">
        <v>10318</v>
      </c>
      <c r="E94" s="143" t="s">
        <v>9174</v>
      </c>
      <c r="F94" s="146" t="s">
        <v>10643</v>
      </c>
      <c r="G94">
        <v>22</v>
      </c>
      <c r="H94" s="143"/>
    </row>
    <row r="95" spans="1:8" ht="43.2" x14ac:dyDescent="0.3">
      <c r="A95" t="s">
        <v>10384</v>
      </c>
      <c r="B95" t="s">
        <v>9145</v>
      </c>
      <c r="C95" t="s">
        <v>10178</v>
      </c>
      <c r="D95" s="146" t="s">
        <v>10134</v>
      </c>
      <c r="E95" s="143" t="s">
        <v>9173</v>
      </c>
      <c r="F95" s="146" t="s">
        <v>10616</v>
      </c>
      <c r="G95">
        <v>22</v>
      </c>
      <c r="H95" s="143"/>
    </row>
    <row r="96" spans="1:8" ht="129.6" x14ac:dyDescent="0.3">
      <c r="A96" t="s">
        <v>10384</v>
      </c>
      <c r="B96" t="s">
        <v>9145</v>
      </c>
      <c r="C96" t="s">
        <v>10179</v>
      </c>
      <c r="D96" s="146" t="s">
        <v>10189</v>
      </c>
      <c r="E96" s="143" t="s">
        <v>10613</v>
      </c>
      <c r="F96" s="146" t="s">
        <v>10617</v>
      </c>
      <c r="G96">
        <v>22</v>
      </c>
      <c r="H96" s="143"/>
    </row>
    <row r="97" spans="1:8" ht="28.8" x14ac:dyDescent="0.3">
      <c r="A97" s="147" t="s">
        <v>10384</v>
      </c>
      <c r="B97" s="147" t="s">
        <v>9145</v>
      </c>
      <c r="C97" s="147" t="s">
        <v>10481</v>
      </c>
      <c r="D97" s="148" t="s">
        <v>10611</v>
      </c>
      <c r="E97" s="147" t="s">
        <v>9174</v>
      </c>
      <c r="F97" s="148" t="s">
        <v>10644</v>
      </c>
      <c r="G97" s="147">
        <v>22</v>
      </c>
      <c r="H97" s="147" t="s">
        <v>6461</v>
      </c>
    </row>
    <row r="98" spans="1:8" ht="86.4" x14ac:dyDescent="0.3">
      <c r="A98" t="s">
        <v>10385</v>
      </c>
      <c r="B98" t="s">
        <v>9153</v>
      </c>
      <c r="C98" t="s">
        <v>10176</v>
      </c>
      <c r="D98" s="146" t="s">
        <v>10030</v>
      </c>
      <c r="E98" s="143" t="s">
        <v>10613</v>
      </c>
      <c r="F98" s="146" t="s">
        <v>10614</v>
      </c>
      <c r="G98">
        <v>23</v>
      </c>
      <c r="H98" s="143"/>
    </row>
    <row r="99" spans="1:8" ht="72" x14ac:dyDescent="0.3">
      <c r="A99" t="s">
        <v>10385</v>
      </c>
      <c r="B99" t="s">
        <v>9153</v>
      </c>
      <c r="C99" t="s">
        <v>10177</v>
      </c>
      <c r="D99" s="146" t="s">
        <v>10234</v>
      </c>
      <c r="E99" s="143" t="s">
        <v>9173</v>
      </c>
      <c r="F99" s="146" t="s">
        <v>10615</v>
      </c>
      <c r="G99">
        <v>23</v>
      </c>
      <c r="H99" s="143"/>
    </row>
    <row r="100" spans="1:8" ht="28.8" x14ac:dyDescent="0.3">
      <c r="A100" t="s">
        <v>10385</v>
      </c>
      <c r="B100" t="s">
        <v>9153</v>
      </c>
      <c r="C100" t="s">
        <v>10178</v>
      </c>
      <c r="D100" s="146" t="s">
        <v>10032</v>
      </c>
      <c r="E100" s="143" t="s">
        <v>9173</v>
      </c>
      <c r="F100" s="146" t="s">
        <v>10616</v>
      </c>
      <c r="G100">
        <v>23</v>
      </c>
      <c r="H100" s="143"/>
    </row>
    <row r="101" spans="1:8" ht="115.2" x14ac:dyDescent="0.3">
      <c r="A101" t="s">
        <v>10385</v>
      </c>
      <c r="B101" t="s">
        <v>9153</v>
      </c>
      <c r="C101" t="s">
        <v>10179</v>
      </c>
      <c r="D101" s="146" t="s">
        <v>10183</v>
      </c>
      <c r="E101" s="143" t="s">
        <v>10613</v>
      </c>
      <c r="F101" s="146" t="s">
        <v>10617</v>
      </c>
      <c r="G101">
        <v>23</v>
      </c>
      <c r="H101" s="143"/>
    </row>
    <row r="102" spans="1:8" ht="28.8" x14ac:dyDescent="0.3">
      <c r="A102" s="147" t="s">
        <v>10385</v>
      </c>
      <c r="B102" s="147" t="s">
        <v>9153</v>
      </c>
      <c r="C102" s="147" t="s">
        <v>10481</v>
      </c>
      <c r="D102" s="148" t="s">
        <v>10611</v>
      </c>
      <c r="E102" s="147" t="s">
        <v>10613</v>
      </c>
      <c r="F102" s="148" t="s">
        <v>10618</v>
      </c>
      <c r="G102" s="147">
        <v>23</v>
      </c>
      <c r="H102" s="147" t="s">
        <v>6461</v>
      </c>
    </row>
    <row r="103" spans="1:8" ht="144" x14ac:dyDescent="0.3">
      <c r="A103" t="s">
        <v>10386</v>
      </c>
      <c r="B103" t="s">
        <v>9159</v>
      </c>
      <c r="C103" t="s">
        <v>10176</v>
      </c>
      <c r="D103" s="146" t="s">
        <v>10235</v>
      </c>
      <c r="E103" s="143" t="s">
        <v>9173</v>
      </c>
      <c r="F103" s="146" t="s">
        <v>10645</v>
      </c>
      <c r="G103">
        <v>24</v>
      </c>
      <c r="H103" s="143"/>
    </row>
    <row r="104" spans="1:8" ht="129.6" x14ac:dyDescent="0.3">
      <c r="A104" t="s">
        <v>10386</v>
      </c>
      <c r="B104" t="s">
        <v>9159</v>
      </c>
      <c r="C104" t="s">
        <v>10177</v>
      </c>
      <c r="D104" s="146" t="s">
        <v>10236</v>
      </c>
      <c r="E104" s="143" t="s">
        <v>9173</v>
      </c>
      <c r="F104" s="146" t="s">
        <v>10615</v>
      </c>
      <c r="G104">
        <v>24</v>
      </c>
      <c r="H104" s="143"/>
    </row>
    <row r="105" spans="1:8" ht="57.6" x14ac:dyDescent="0.3">
      <c r="A105" t="s">
        <v>10386</v>
      </c>
      <c r="B105" t="s">
        <v>9159</v>
      </c>
      <c r="C105" t="s">
        <v>10178</v>
      </c>
      <c r="D105" s="146" t="s">
        <v>10170</v>
      </c>
      <c r="E105" s="143" t="s">
        <v>9173</v>
      </c>
      <c r="F105" s="146" t="s">
        <v>10616</v>
      </c>
      <c r="G105">
        <v>24</v>
      </c>
      <c r="H105" s="143"/>
    </row>
    <row r="106" spans="1:8" ht="172.8" x14ac:dyDescent="0.3">
      <c r="A106" t="s">
        <v>10386</v>
      </c>
      <c r="B106" t="s">
        <v>9159</v>
      </c>
      <c r="C106" t="s">
        <v>10179</v>
      </c>
      <c r="D106" s="146" t="s">
        <v>10342</v>
      </c>
      <c r="E106" s="143" t="s">
        <v>9173</v>
      </c>
      <c r="F106" s="146" t="s">
        <v>10646</v>
      </c>
      <c r="G106">
        <v>24</v>
      </c>
      <c r="H106" s="143"/>
    </row>
    <row r="107" spans="1:8" ht="28.8" x14ac:dyDescent="0.3">
      <c r="A107" s="147" t="s">
        <v>10386</v>
      </c>
      <c r="B107" s="147" t="s">
        <v>9159</v>
      </c>
      <c r="C107" s="147" t="s">
        <v>10481</v>
      </c>
      <c r="D107" s="148" t="s">
        <v>10611</v>
      </c>
      <c r="E107" s="147" t="s">
        <v>9173</v>
      </c>
      <c r="F107" s="148" t="s">
        <v>10640</v>
      </c>
      <c r="G107" s="147">
        <v>24</v>
      </c>
      <c r="H107" s="147" t="s">
        <v>6461</v>
      </c>
    </row>
    <row r="108" spans="1:8" ht="158.4" x14ac:dyDescent="0.3">
      <c r="A108" t="s">
        <v>10389</v>
      </c>
      <c r="B108" t="s">
        <v>9753</v>
      </c>
      <c r="C108" t="s">
        <v>10176</v>
      </c>
      <c r="D108" s="146" t="s">
        <v>10038</v>
      </c>
      <c r="E108" s="143"/>
      <c r="F108" s="146" t="s">
        <v>10610</v>
      </c>
      <c r="G108">
        <v>27</v>
      </c>
      <c r="H108" s="143"/>
    </row>
    <row r="109" spans="1:8" ht="115.2" x14ac:dyDescent="0.3">
      <c r="A109" t="s">
        <v>10389</v>
      </c>
      <c r="B109" t="s">
        <v>9753</v>
      </c>
      <c r="C109" t="s">
        <v>10177</v>
      </c>
      <c r="D109" s="146" t="s">
        <v>10247</v>
      </c>
      <c r="E109" s="143"/>
      <c r="F109" s="146" t="s">
        <v>10610</v>
      </c>
      <c r="G109">
        <v>27</v>
      </c>
      <c r="H109" s="143"/>
    </row>
    <row r="110" spans="1:8" ht="57.6" x14ac:dyDescent="0.3">
      <c r="A110" t="s">
        <v>10389</v>
      </c>
      <c r="B110" t="s">
        <v>9753</v>
      </c>
      <c r="C110" t="s">
        <v>10178</v>
      </c>
      <c r="D110" s="146" t="s">
        <v>10040</v>
      </c>
      <c r="E110" s="143"/>
      <c r="F110" s="146" t="s">
        <v>10610</v>
      </c>
      <c r="G110">
        <v>27</v>
      </c>
      <c r="H110" s="143"/>
    </row>
    <row r="111" spans="1:8" ht="172.8" x14ac:dyDescent="0.3">
      <c r="A111" t="s">
        <v>10389</v>
      </c>
      <c r="B111" t="s">
        <v>9753</v>
      </c>
      <c r="C111" t="s">
        <v>10179</v>
      </c>
      <c r="D111" s="146" t="s">
        <v>10469</v>
      </c>
      <c r="E111" s="143"/>
      <c r="F111" s="146" t="s">
        <v>10610</v>
      </c>
      <c r="G111">
        <v>27</v>
      </c>
      <c r="H111" s="143"/>
    </row>
    <row r="112" spans="1:8" ht="28.8" x14ac:dyDescent="0.3">
      <c r="A112" s="147" t="s">
        <v>10389</v>
      </c>
      <c r="B112" s="147" t="s">
        <v>9753</v>
      </c>
      <c r="C112" s="147" t="s">
        <v>10481</v>
      </c>
      <c r="D112" s="148" t="s">
        <v>10611</v>
      </c>
      <c r="E112" s="147"/>
      <c r="F112" s="148" t="s">
        <v>10612</v>
      </c>
      <c r="G112" s="147">
        <v>27</v>
      </c>
      <c r="H112" s="147" t="s">
        <v>6438</v>
      </c>
    </row>
    <row r="113" spans="1:8" ht="115.2" x14ac:dyDescent="0.3">
      <c r="A113" t="s">
        <v>10390</v>
      </c>
      <c r="B113" t="s">
        <v>9757</v>
      </c>
      <c r="C113" t="s">
        <v>10176</v>
      </c>
      <c r="D113" s="146" t="s">
        <v>10043</v>
      </c>
      <c r="E113" s="143" t="s">
        <v>10613</v>
      </c>
      <c r="F113" s="146" t="s">
        <v>10647</v>
      </c>
      <c r="G113">
        <v>28</v>
      </c>
      <c r="H113" s="143"/>
    </row>
    <row r="114" spans="1:8" ht="86.4" x14ac:dyDescent="0.3">
      <c r="A114" t="s">
        <v>10390</v>
      </c>
      <c r="B114" t="s">
        <v>9757</v>
      </c>
      <c r="C114" t="s">
        <v>10177</v>
      </c>
      <c r="D114" s="146" t="s">
        <v>10248</v>
      </c>
      <c r="E114" s="143" t="s">
        <v>10613</v>
      </c>
      <c r="F114" s="146" t="s">
        <v>10622</v>
      </c>
      <c r="G114">
        <v>28</v>
      </c>
      <c r="H114" s="143"/>
    </row>
    <row r="115" spans="1:8" ht="43.2" x14ac:dyDescent="0.3">
      <c r="A115" t="s">
        <v>10390</v>
      </c>
      <c r="B115" t="s">
        <v>9757</v>
      </c>
      <c r="C115" t="s">
        <v>10178</v>
      </c>
      <c r="D115" s="146" t="s">
        <v>10045</v>
      </c>
      <c r="E115" s="143" t="s">
        <v>9173</v>
      </c>
      <c r="F115" s="146" t="s">
        <v>10616</v>
      </c>
      <c r="G115">
        <v>28</v>
      </c>
      <c r="H115" s="143"/>
    </row>
    <row r="116" spans="1:8" ht="129.6" x14ac:dyDescent="0.3">
      <c r="A116" t="s">
        <v>10390</v>
      </c>
      <c r="B116" t="s">
        <v>9757</v>
      </c>
      <c r="C116" t="s">
        <v>10179</v>
      </c>
      <c r="D116" s="146" t="s">
        <v>10184</v>
      </c>
      <c r="E116" s="143" t="s">
        <v>9173</v>
      </c>
      <c r="F116" s="146" t="s">
        <v>10648</v>
      </c>
      <c r="G116">
        <v>28</v>
      </c>
      <c r="H116" s="143"/>
    </row>
    <row r="117" spans="1:8" ht="28.8" x14ac:dyDescent="0.3">
      <c r="A117" s="147" t="s">
        <v>10390</v>
      </c>
      <c r="B117" s="147" t="s">
        <v>9757</v>
      </c>
      <c r="C117" s="147" t="s">
        <v>10481</v>
      </c>
      <c r="D117" s="148" t="s">
        <v>10611</v>
      </c>
      <c r="E117" s="147" t="s">
        <v>10613</v>
      </c>
      <c r="F117" s="148" t="s">
        <v>10626</v>
      </c>
      <c r="G117" s="147">
        <v>28</v>
      </c>
      <c r="H117" s="147" t="s">
        <v>6461</v>
      </c>
    </row>
    <row r="118" spans="1:8" ht="129.6" hidden="1" x14ac:dyDescent="0.3">
      <c r="A118" t="s">
        <v>10391</v>
      </c>
      <c r="B118" t="s">
        <v>9761</v>
      </c>
      <c r="C118" t="s">
        <v>10176</v>
      </c>
      <c r="D118" s="146" t="s">
        <v>10048</v>
      </c>
      <c r="E118" s="143" t="s">
        <v>10613</v>
      </c>
      <c r="F118" s="146" t="s">
        <v>10649</v>
      </c>
      <c r="G118">
        <v>29</v>
      </c>
      <c r="H118" s="143"/>
    </row>
    <row r="119" spans="1:8" ht="144" hidden="1" x14ac:dyDescent="0.3">
      <c r="A119" t="s">
        <v>10391</v>
      </c>
      <c r="B119" t="s">
        <v>9761</v>
      </c>
      <c r="C119" t="s">
        <v>10177</v>
      </c>
      <c r="D119" s="146" t="s">
        <v>10249</v>
      </c>
      <c r="E119" s="143" t="s">
        <v>10613</v>
      </c>
      <c r="F119" s="146" t="s">
        <v>10622</v>
      </c>
      <c r="G119">
        <v>29</v>
      </c>
      <c r="H119" s="143"/>
    </row>
    <row r="120" spans="1:8" ht="57.6" hidden="1" x14ac:dyDescent="0.3">
      <c r="A120" t="s">
        <v>10391</v>
      </c>
      <c r="B120" t="s">
        <v>9761</v>
      </c>
      <c r="C120" t="s">
        <v>10178</v>
      </c>
      <c r="D120" s="146" t="s">
        <v>10050</v>
      </c>
      <c r="E120" s="143" t="s">
        <v>9173</v>
      </c>
      <c r="F120" s="146" t="s">
        <v>10616</v>
      </c>
      <c r="G120">
        <v>29</v>
      </c>
      <c r="H120" s="143"/>
    </row>
    <row r="121" spans="1:8" ht="201.6" hidden="1" x14ac:dyDescent="0.3">
      <c r="A121" t="s">
        <v>10391</v>
      </c>
      <c r="B121" t="s">
        <v>9761</v>
      </c>
      <c r="C121" t="s">
        <v>10179</v>
      </c>
      <c r="D121" s="146" t="s">
        <v>10343</v>
      </c>
      <c r="E121" s="143" t="s">
        <v>9173</v>
      </c>
      <c r="F121" s="146" t="s">
        <v>10650</v>
      </c>
      <c r="G121">
        <v>29</v>
      </c>
      <c r="H121" s="143"/>
    </row>
    <row r="122" spans="1:8" ht="28.8" hidden="1" x14ac:dyDescent="0.3">
      <c r="A122" s="147" t="s">
        <v>10391</v>
      </c>
      <c r="B122" s="147" t="s">
        <v>9761</v>
      </c>
      <c r="C122" s="147" t="s">
        <v>10481</v>
      </c>
      <c r="D122" s="148" t="s">
        <v>10611</v>
      </c>
      <c r="E122" s="147" t="s">
        <v>10613</v>
      </c>
      <c r="F122" s="148" t="s">
        <v>10626</v>
      </c>
      <c r="G122" s="147">
        <v>29</v>
      </c>
      <c r="H122" s="147" t="s">
        <v>6461</v>
      </c>
    </row>
    <row r="123" spans="1:8" ht="144" hidden="1" x14ac:dyDescent="0.3">
      <c r="A123" t="s">
        <v>10392</v>
      </c>
      <c r="B123" t="s">
        <v>9765</v>
      </c>
      <c r="C123" t="s">
        <v>10176</v>
      </c>
      <c r="D123" s="146" t="s">
        <v>10251</v>
      </c>
      <c r="E123" s="143" t="s">
        <v>10613</v>
      </c>
      <c r="F123" s="146" t="s">
        <v>10614</v>
      </c>
      <c r="G123">
        <v>30</v>
      </c>
      <c r="H123" s="143"/>
    </row>
    <row r="124" spans="1:8" ht="115.2" hidden="1" x14ac:dyDescent="0.3">
      <c r="A124" t="s">
        <v>10392</v>
      </c>
      <c r="B124" t="s">
        <v>9765</v>
      </c>
      <c r="C124" t="s">
        <v>10177</v>
      </c>
      <c r="D124" s="146" t="s">
        <v>10252</v>
      </c>
      <c r="E124" s="143" t="s">
        <v>9173</v>
      </c>
      <c r="F124" s="146" t="s">
        <v>10615</v>
      </c>
      <c r="G124">
        <v>30</v>
      </c>
      <c r="H124" s="143"/>
    </row>
    <row r="125" spans="1:8" ht="57.6" hidden="1" x14ac:dyDescent="0.3">
      <c r="A125" t="s">
        <v>10392</v>
      </c>
      <c r="B125" t="s">
        <v>9765</v>
      </c>
      <c r="C125" t="s">
        <v>10178</v>
      </c>
      <c r="D125" s="146" t="s">
        <v>10053</v>
      </c>
      <c r="E125" s="143" t="s">
        <v>9173</v>
      </c>
      <c r="F125" s="146" t="s">
        <v>10616</v>
      </c>
      <c r="G125">
        <v>30</v>
      </c>
      <c r="H125" s="143"/>
    </row>
    <row r="126" spans="1:8" ht="201.6" hidden="1" x14ac:dyDescent="0.3">
      <c r="A126" t="s">
        <v>10392</v>
      </c>
      <c r="B126" t="s">
        <v>9765</v>
      </c>
      <c r="C126" t="s">
        <v>10179</v>
      </c>
      <c r="D126" s="146" t="s">
        <v>10344</v>
      </c>
      <c r="E126" s="143" t="s">
        <v>10613</v>
      </c>
      <c r="F126" s="146" t="s">
        <v>10627</v>
      </c>
      <c r="G126">
        <v>30</v>
      </c>
      <c r="H126" s="143"/>
    </row>
    <row r="127" spans="1:8" ht="28.8" hidden="1" x14ac:dyDescent="0.3">
      <c r="A127" s="147" t="s">
        <v>10392</v>
      </c>
      <c r="B127" s="147" t="s">
        <v>9765</v>
      </c>
      <c r="C127" s="147" t="s">
        <v>10481</v>
      </c>
      <c r="D127" s="148" t="s">
        <v>10611</v>
      </c>
      <c r="E127" s="147" t="s">
        <v>10613</v>
      </c>
      <c r="F127" s="148" t="s">
        <v>10618</v>
      </c>
      <c r="G127" s="147">
        <v>30</v>
      </c>
      <c r="H127" s="147" t="s">
        <v>6461</v>
      </c>
    </row>
    <row r="128" spans="1:8" ht="86.4" hidden="1" x14ac:dyDescent="0.3">
      <c r="A128" t="s">
        <v>10393</v>
      </c>
      <c r="B128" t="s">
        <v>9769</v>
      </c>
      <c r="C128" t="s">
        <v>10176</v>
      </c>
      <c r="D128" s="146" t="s">
        <v>10054</v>
      </c>
      <c r="E128" s="143" t="s">
        <v>10613</v>
      </c>
      <c r="F128" s="146" t="s">
        <v>10614</v>
      </c>
      <c r="G128">
        <v>31</v>
      </c>
      <c r="H128" s="143"/>
    </row>
    <row r="129" spans="1:8" ht="100.8" hidden="1" x14ac:dyDescent="0.3">
      <c r="A129" t="s">
        <v>10393</v>
      </c>
      <c r="B129" t="s">
        <v>9769</v>
      </c>
      <c r="C129" t="s">
        <v>10177</v>
      </c>
      <c r="D129" s="146" t="s">
        <v>10255</v>
      </c>
      <c r="E129" s="143" t="s">
        <v>10613</v>
      </c>
      <c r="F129" s="146" t="s">
        <v>10622</v>
      </c>
      <c r="G129">
        <v>31</v>
      </c>
      <c r="H129" s="143"/>
    </row>
    <row r="130" spans="1:8" ht="43.2" hidden="1" x14ac:dyDescent="0.3">
      <c r="A130" t="s">
        <v>10393</v>
      </c>
      <c r="B130" t="s">
        <v>9769</v>
      </c>
      <c r="C130" t="s">
        <v>10178</v>
      </c>
      <c r="D130" s="146" t="s">
        <v>10056</v>
      </c>
      <c r="E130" s="143" t="s">
        <v>9173</v>
      </c>
      <c r="F130" s="146" t="s">
        <v>10616</v>
      </c>
      <c r="G130">
        <v>31</v>
      </c>
      <c r="H130" s="143"/>
    </row>
    <row r="131" spans="1:8" ht="158.4" hidden="1" x14ac:dyDescent="0.3">
      <c r="A131" t="s">
        <v>10393</v>
      </c>
      <c r="B131" t="s">
        <v>9769</v>
      </c>
      <c r="C131" t="s">
        <v>10179</v>
      </c>
      <c r="D131" s="146" t="s">
        <v>10345</v>
      </c>
      <c r="E131" s="143" t="s">
        <v>10613</v>
      </c>
      <c r="F131" s="146" t="s">
        <v>10617</v>
      </c>
      <c r="G131">
        <v>31</v>
      </c>
      <c r="H131" s="143"/>
    </row>
    <row r="132" spans="1:8" ht="28.8" hidden="1" x14ac:dyDescent="0.3">
      <c r="A132" s="147" t="s">
        <v>10393</v>
      </c>
      <c r="B132" s="147" t="s">
        <v>9769</v>
      </c>
      <c r="C132" s="147" t="s">
        <v>10481</v>
      </c>
      <c r="D132" s="148" t="s">
        <v>10611</v>
      </c>
      <c r="E132" s="147" t="s">
        <v>10613</v>
      </c>
      <c r="F132" s="148" t="s">
        <v>10623</v>
      </c>
      <c r="G132" s="147">
        <v>31</v>
      </c>
      <c r="H132" s="147" t="s">
        <v>6461</v>
      </c>
    </row>
    <row r="133" spans="1:8" ht="86.4" x14ac:dyDescent="0.3">
      <c r="A133" t="s">
        <v>10394</v>
      </c>
      <c r="B133" t="s">
        <v>9773</v>
      </c>
      <c r="C133" t="s">
        <v>10176</v>
      </c>
      <c r="D133" s="146" t="s">
        <v>10058</v>
      </c>
      <c r="E133" s="143" t="s">
        <v>10613</v>
      </c>
      <c r="F133" s="146" t="s">
        <v>10619</v>
      </c>
      <c r="G133">
        <v>32</v>
      </c>
      <c r="H133" s="143"/>
    </row>
    <row r="134" spans="1:8" ht="57.6" x14ac:dyDescent="0.3">
      <c r="A134" t="s">
        <v>10394</v>
      </c>
      <c r="B134" t="s">
        <v>9773</v>
      </c>
      <c r="C134" t="s">
        <v>10177</v>
      </c>
      <c r="D134" s="146" t="s">
        <v>10257</v>
      </c>
      <c r="E134" s="143" t="s">
        <v>10613</v>
      </c>
      <c r="F134" s="146" t="s">
        <v>10622</v>
      </c>
      <c r="G134">
        <v>32</v>
      </c>
      <c r="H134" s="143"/>
    </row>
    <row r="135" spans="1:8" ht="43.2" x14ac:dyDescent="0.3">
      <c r="A135" t="s">
        <v>10394</v>
      </c>
      <c r="B135" t="s">
        <v>9773</v>
      </c>
      <c r="C135" t="s">
        <v>10178</v>
      </c>
      <c r="D135" s="146" t="s">
        <v>10060</v>
      </c>
      <c r="E135" s="143" t="s">
        <v>9173</v>
      </c>
      <c r="F135" s="146" t="s">
        <v>10616</v>
      </c>
      <c r="G135">
        <v>32</v>
      </c>
      <c r="H135" s="143"/>
    </row>
    <row r="136" spans="1:8" ht="129.6" x14ac:dyDescent="0.3">
      <c r="A136" t="s">
        <v>10394</v>
      </c>
      <c r="B136" t="s">
        <v>9773</v>
      </c>
      <c r="C136" t="s">
        <v>10179</v>
      </c>
      <c r="D136" s="146" t="s">
        <v>10185</v>
      </c>
      <c r="E136" s="143" t="s">
        <v>9173</v>
      </c>
      <c r="F136" s="146" t="s">
        <v>10620</v>
      </c>
      <c r="G136">
        <v>32</v>
      </c>
      <c r="H136" s="143"/>
    </row>
    <row r="137" spans="1:8" ht="28.8" x14ac:dyDescent="0.3">
      <c r="A137" s="147" t="s">
        <v>10394</v>
      </c>
      <c r="B137" s="147" t="s">
        <v>9773</v>
      </c>
      <c r="C137" s="147" t="s">
        <v>10481</v>
      </c>
      <c r="D137" s="148" t="s">
        <v>10611</v>
      </c>
      <c r="E137" s="147" t="s">
        <v>10613</v>
      </c>
      <c r="F137" s="148" t="s">
        <v>10626</v>
      </c>
      <c r="G137" s="147">
        <v>32</v>
      </c>
      <c r="H137" s="147" t="s">
        <v>6461</v>
      </c>
    </row>
    <row r="138" spans="1:8" ht="129.6" x14ac:dyDescent="0.3">
      <c r="A138" t="s">
        <v>10395</v>
      </c>
      <c r="B138" t="s">
        <v>9775</v>
      </c>
      <c r="C138" t="s">
        <v>10176</v>
      </c>
      <c r="D138" s="146" t="s">
        <v>10258</v>
      </c>
      <c r="E138" s="143" t="s">
        <v>10613</v>
      </c>
      <c r="F138" s="146" t="s">
        <v>10651</v>
      </c>
      <c r="G138">
        <v>33</v>
      </c>
      <c r="H138" s="143"/>
    </row>
    <row r="139" spans="1:8" ht="86.4" x14ac:dyDescent="0.3">
      <c r="A139" t="s">
        <v>10395</v>
      </c>
      <c r="B139" t="s">
        <v>9775</v>
      </c>
      <c r="C139" t="s">
        <v>10177</v>
      </c>
      <c r="D139" s="146" t="s">
        <v>10260</v>
      </c>
      <c r="E139" s="143" t="s">
        <v>9173</v>
      </c>
      <c r="F139" s="146" t="s">
        <v>10615</v>
      </c>
      <c r="G139">
        <v>33</v>
      </c>
      <c r="H139" s="143"/>
    </row>
    <row r="140" spans="1:8" ht="57.6" x14ac:dyDescent="0.3">
      <c r="A140" t="s">
        <v>10395</v>
      </c>
      <c r="B140" t="s">
        <v>9775</v>
      </c>
      <c r="C140" t="s">
        <v>10178</v>
      </c>
      <c r="D140" s="146" t="s">
        <v>10261</v>
      </c>
      <c r="E140" s="143" t="s">
        <v>9173</v>
      </c>
      <c r="F140" s="146" t="s">
        <v>10616</v>
      </c>
      <c r="G140">
        <v>33</v>
      </c>
      <c r="H140" s="143"/>
    </row>
    <row r="141" spans="1:8" ht="172.8" x14ac:dyDescent="0.3">
      <c r="A141" t="s">
        <v>10395</v>
      </c>
      <c r="B141" t="s">
        <v>9775</v>
      </c>
      <c r="C141" t="s">
        <v>10179</v>
      </c>
      <c r="D141" s="146" t="s">
        <v>10346</v>
      </c>
      <c r="E141" s="143" t="s">
        <v>9173</v>
      </c>
      <c r="F141" s="146" t="s">
        <v>10652</v>
      </c>
      <c r="G141">
        <v>33</v>
      </c>
      <c r="H141" s="143"/>
    </row>
    <row r="142" spans="1:8" ht="28.8" x14ac:dyDescent="0.3">
      <c r="A142" s="147" t="s">
        <v>10395</v>
      </c>
      <c r="B142" s="147" t="s">
        <v>9775</v>
      </c>
      <c r="C142" s="147" t="s">
        <v>10481</v>
      </c>
      <c r="D142" s="148" t="s">
        <v>10611</v>
      </c>
      <c r="E142" s="147" t="s">
        <v>10613</v>
      </c>
      <c r="F142" s="148" t="s">
        <v>10621</v>
      </c>
      <c r="G142" s="147">
        <v>33</v>
      </c>
      <c r="H142" s="147" t="s">
        <v>6461</v>
      </c>
    </row>
    <row r="143" spans="1:8" ht="129.6" x14ac:dyDescent="0.3">
      <c r="A143" t="s">
        <v>10396</v>
      </c>
      <c r="B143" t="s">
        <v>9778</v>
      </c>
      <c r="C143" t="s">
        <v>10176</v>
      </c>
      <c r="D143" s="146" t="s">
        <v>10063</v>
      </c>
      <c r="E143" s="143" t="s">
        <v>10613</v>
      </c>
      <c r="F143" s="146" t="s">
        <v>10653</v>
      </c>
      <c r="G143">
        <v>34</v>
      </c>
      <c r="H143" s="143"/>
    </row>
    <row r="144" spans="1:8" ht="57.6" x14ac:dyDescent="0.3">
      <c r="A144" t="s">
        <v>10396</v>
      </c>
      <c r="B144" t="s">
        <v>9778</v>
      </c>
      <c r="C144" t="s">
        <v>10177</v>
      </c>
      <c r="D144" s="146" t="s">
        <v>10264</v>
      </c>
      <c r="E144" s="143" t="s">
        <v>10613</v>
      </c>
      <c r="F144" s="146" t="s">
        <v>10622</v>
      </c>
      <c r="G144">
        <v>34</v>
      </c>
      <c r="H144" s="143"/>
    </row>
    <row r="145" spans="1:8" ht="57.6" x14ac:dyDescent="0.3">
      <c r="A145" t="s">
        <v>10396</v>
      </c>
      <c r="B145" t="s">
        <v>9778</v>
      </c>
      <c r="C145" t="s">
        <v>10178</v>
      </c>
      <c r="D145" s="146" t="s">
        <v>10065</v>
      </c>
      <c r="E145" s="143" t="s">
        <v>9173</v>
      </c>
      <c r="F145" s="146" t="s">
        <v>10616</v>
      </c>
      <c r="G145">
        <v>34</v>
      </c>
      <c r="H145" s="143"/>
    </row>
    <row r="146" spans="1:8" ht="158.4" x14ac:dyDescent="0.3">
      <c r="A146" t="s">
        <v>10396</v>
      </c>
      <c r="B146" t="s">
        <v>9778</v>
      </c>
      <c r="C146" t="s">
        <v>10179</v>
      </c>
      <c r="D146" s="146" t="s">
        <v>10347</v>
      </c>
      <c r="E146" s="143" t="s">
        <v>9173</v>
      </c>
      <c r="F146" s="146" t="s">
        <v>10654</v>
      </c>
      <c r="G146">
        <v>34</v>
      </c>
      <c r="H146" s="143"/>
    </row>
    <row r="147" spans="1:8" ht="28.8" x14ac:dyDescent="0.3">
      <c r="A147" s="147" t="s">
        <v>10396</v>
      </c>
      <c r="B147" s="147" t="s">
        <v>9778</v>
      </c>
      <c r="C147" s="147" t="s">
        <v>10481</v>
      </c>
      <c r="D147" s="148" t="s">
        <v>10611</v>
      </c>
      <c r="E147" s="147" t="s">
        <v>10613</v>
      </c>
      <c r="F147" s="148" t="s">
        <v>10626</v>
      </c>
      <c r="G147" s="147">
        <v>34</v>
      </c>
      <c r="H147" s="147" t="s">
        <v>6461</v>
      </c>
    </row>
    <row r="148" spans="1:8" ht="100.8" x14ac:dyDescent="0.3">
      <c r="A148" t="s">
        <v>10397</v>
      </c>
      <c r="B148" t="s">
        <v>9062</v>
      </c>
      <c r="C148" t="s">
        <v>10176</v>
      </c>
      <c r="D148" s="146" t="s">
        <v>10266</v>
      </c>
      <c r="E148" s="143" t="s">
        <v>10613</v>
      </c>
      <c r="F148" s="146" t="s">
        <v>10614</v>
      </c>
      <c r="G148">
        <v>35</v>
      </c>
      <c r="H148" s="143"/>
    </row>
    <row r="149" spans="1:8" ht="72" x14ac:dyDescent="0.3">
      <c r="A149" t="s">
        <v>10397</v>
      </c>
      <c r="B149" t="s">
        <v>9062</v>
      </c>
      <c r="C149" t="s">
        <v>10177</v>
      </c>
      <c r="D149" s="146" t="s">
        <v>10267</v>
      </c>
      <c r="E149" s="143" t="s">
        <v>10613</v>
      </c>
      <c r="F149" s="146" t="s">
        <v>10622</v>
      </c>
      <c r="G149">
        <v>35</v>
      </c>
      <c r="H149" s="143"/>
    </row>
    <row r="150" spans="1:8" ht="43.2" x14ac:dyDescent="0.3">
      <c r="A150" t="s">
        <v>10397</v>
      </c>
      <c r="B150" t="s">
        <v>9062</v>
      </c>
      <c r="C150" t="s">
        <v>10178</v>
      </c>
      <c r="D150" s="146" t="s">
        <v>10068</v>
      </c>
      <c r="E150" s="143" t="s">
        <v>9173</v>
      </c>
      <c r="F150" s="146" t="s">
        <v>10616</v>
      </c>
      <c r="G150">
        <v>35</v>
      </c>
      <c r="H150" s="143"/>
    </row>
    <row r="151" spans="1:8" ht="216" x14ac:dyDescent="0.3">
      <c r="A151" t="s">
        <v>10397</v>
      </c>
      <c r="B151" t="s">
        <v>9062</v>
      </c>
      <c r="C151" t="s">
        <v>10179</v>
      </c>
      <c r="D151" s="146" t="s">
        <v>10348</v>
      </c>
      <c r="E151" s="143" t="s">
        <v>10613</v>
      </c>
      <c r="F151" s="146" t="s">
        <v>10627</v>
      </c>
      <c r="G151">
        <v>35</v>
      </c>
      <c r="H151" s="143"/>
    </row>
    <row r="152" spans="1:8" ht="28.8" x14ac:dyDescent="0.3">
      <c r="A152" s="147" t="s">
        <v>10397</v>
      </c>
      <c r="B152" s="147" t="s">
        <v>9062</v>
      </c>
      <c r="C152" s="147" t="s">
        <v>10481</v>
      </c>
      <c r="D152" s="148" t="s">
        <v>10611</v>
      </c>
      <c r="E152" s="147" t="s">
        <v>10613</v>
      </c>
      <c r="F152" s="148" t="s">
        <v>10623</v>
      </c>
      <c r="G152" s="147">
        <v>35</v>
      </c>
      <c r="H152" s="147" t="s">
        <v>6461</v>
      </c>
    </row>
    <row r="153" spans="1:8" ht="129.6" x14ac:dyDescent="0.3">
      <c r="A153" t="s">
        <v>10398</v>
      </c>
      <c r="B153" t="s">
        <v>9062</v>
      </c>
      <c r="C153" t="s">
        <v>10176</v>
      </c>
      <c r="D153" s="146" t="s">
        <v>10269</v>
      </c>
      <c r="E153" s="143" t="s">
        <v>10613</v>
      </c>
      <c r="F153" s="146" t="s">
        <v>10655</v>
      </c>
      <c r="G153">
        <v>36</v>
      </c>
      <c r="H153" s="143"/>
    </row>
    <row r="154" spans="1:8" ht="115.2" x14ac:dyDescent="0.3">
      <c r="A154" t="s">
        <v>10398</v>
      </c>
      <c r="B154" t="s">
        <v>9062</v>
      </c>
      <c r="C154" t="s">
        <v>10177</v>
      </c>
      <c r="D154" s="146" t="s">
        <v>10271</v>
      </c>
      <c r="E154" s="143" t="s">
        <v>9173</v>
      </c>
      <c r="F154" s="146" t="s">
        <v>10615</v>
      </c>
      <c r="G154">
        <v>36</v>
      </c>
      <c r="H154" s="143"/>
    </row>
    <row r="155" spans="1:8" ht="57.6" x14ac:dyDescent="0.3">
      <c r="A155" t="s">
        <v>10398</v>
      </c>
      <c r="B155" t="s">
        <v>9062</v>
      </c>
      <c r="C155" t="s">
        <v>10178</v>
      </c>
      <c r="D155" s="146" t="s">
        <v>10272</v>
      </c>
      <c r="E155" s="143" t="s">
        <v>9173</v>
      </c>
      <c r="F155" s="146" t="s">
        <v>10616</v>
      </c>
      <c r="G155">
        <v>36</v>
      </c>
      <c r="H155" s="143"/>
    </row>
    <row r="156" spans="1:8" ht="172.8" x14ac:dyDescent="0.3">
      <c r="A156" t="s">
        <v>10398</v>
      </c>
      <c r="B156" t="s">
        <v>9062</v>
      </c>
      <c r="C156" t="s">
        <v>10179</v>
      </c>
      <c r="D156" s="146" t="s">
        <v>10349</v>
      </c>
      <c r="E156" s="143" t="s">
        <v>9173</v>
      </c>
      <c r="F156" s="146" t="s">
        <v>10656</v>
      </c>
      <c r="G156">
        <v>36</v>
      </c>
      <c r="H156" s="143"/>
    </row>
    <row r="157" spans="1:8" ht="28.8" x14ac:dyDescent="0.3">
      <c r="A157" s="147" t="s">
        <v>10398</v>
      </c>
      <c r="B157" s="147" t="s">
        <v>9062</v>
      </c>
      <c r="C157" s="147" t="s">
        <v>10481</v>
      </c>
      <c r="D157" s="148" t="s">
        <v>10611</v>
      </c>
      <c r="E157" s="147" t="s">
        <v>10613</v>
      </c>
      <c r="F157" s="148" t="s">
        <v>10621</v>
      </c>
      <c r="G157" s="147">
        <v>36</v>
      </c>
      <c r="H157" s="147" t="s">
        <v>6461</v>
      </c>
    </row>
    <row r="158" spans="1:8" ht="86.4" x14ac:dyDescent="0.3">
      <c r="A158" t="s">
        <v>10399</v>
      </c>
      <c r="B158" t="s">
        <v>9068</v>
      </c>
      <c r="C158" t="s">
        <v>10176</v>
      </c>
      <c r="D158" s="146" t="s">
        <v>10074</v>
      </c>
      <c r="E158" s="143" t="s">
        <v>10613</v>
      </c>
      <c r="F158" s="146" t="s">
        <v>10614</v>
      </c>
      <c r="G158">
        <v>37</v>
      </c>
      <c r="H158" s="143"/>
    </row>
    <row r="159" spans="1:8" ht="72" x14ac:dyDescent="0.3">
      <c r="A159" t="s">
        <v>10399</v>
      </c>
      <c r="B159" t="s">
        <v>9068</v>
      </c>
      <c r="C159" t="s">
        <v>10177</v>
      </c>
      <c r="D159" s="146" t="s">
        <v>10275</v>
      </c>
      <c r="E159" s="143" t="s">
        <v>9173</v>
      </c>
      <c r="F159" s="146" t="s">
        <v>10615</v>
      </c>
      <c r="G159">
        <v>37</v>
      </c>
      <c r="H159" s="143"/>
    </row>
    <row r="160" spans="1:8" ht="57.6" x14ac:dyDescent="0.3">
      <c r="A160" t="s">
        <v>10399</v>
      </c>
      <c r="B160" t="s">
        <v>9068</v>
      </c>
      <c r="C160" t="s">
        <v>10178</v>
      </c>
      <c r="D160" s="146" t="s">
        <v>10076</v>
      </c>
      <c r="E160" s="143" t="s">
        <v>9173</v>
      </c>
      <c r="F160" s="146" t="s">
        <v>10616</v>
      </c>
      <c r="G160">
        <v>37</v>
      </c>
      <c r="H160" s="143"/>
    </row>
    <row r="161" spans="1:8" ht="158.4" x14ac:dyDescent="0.3">
      <c r="A161" t="s">
        <v>10399</v>
      </c>
      <c r="B161" t="s">
        <v>9068</v>
      </c>
      <c r="C161" t="s">
        <v>10179</v>
      </c>
      <c r="D161" s="146" t="s">
        <v>10350</v>
      </c>
      <c r="E161" s="143" t="s">
        <v>10613</v>
      </c>
      <c r="F161" s="146" t="s">
        <v>10617</v>
      </c>
      <c r="G161">
        <v>37</v>
      </c>
      <c r="H161" s="143"/>
    </row>
    <row r="162" spans="1:8" ht="28.8" x14ac:dyDescent="0.3">
      <c r="A162" s="147" t="s">
        <v>10399</v>
      </c>
      <c r="B162" s="147" t="s">
        <v>9068</v>
      </c>
      <c r="C162" s="147" t="s">
        <v>10481</v>
      </c>
      <c r="D162" s="148" t="s">
        <v>10611</v>
      </c>
      <c r="E162" s="147" t="s">
        <v>10613</v>
      </c>
      <c r="F162" s="148" t="s">
        <v>10618</v>
      </c>
      <c r="G162" s="147">
        <v>37</v>
      </c>
      <c r="H162" s="147" t="s">
        <v>6461</v>
      </c>
    </row>
    <row r="163" spans="1:8" ht="158.4" x14ac:dyDescent="0.3">
      <c r="A163" t="s">
        <v>10400</v>
      </c>
      <c r="B163" t="s">
        <v>9098</v>
      </c>
      <c r="C163" t="s">
        <v>10176</v>
      </c>
      <c r="D163" s="146" t="s">
        <v>10087</v>
      </c>
      <c r="E163" s="143"/>
      <c r="F163" s="146" t="s">
        <v>10610</v>
      </c>
      <c r="G163">
        <v>40</v>
      </c>
      <c r="H163" s="143"/>
    </row>
    <row r="164" spans="1:8" ht="115.2" x14ac:dyDescent="0.3">
      <c r="A164" t="s">
        <v>10400</v>
      </c>
      <c r="B164" t="s">
        <v>9098</v>
      </c>
      <c r="C164" t="s">
        <v>10177</v>
      </c>
      <c r="D164" s="146" t="s">
        <v>10280</v>
      </c>
      <c r="E164" s="143"/>
      <c r="F164" s="146" t="s">
        <v>10610</v>
      </c>
      <c r="G164">
        <v>40</v>
      </c>
      <c r="H164" s="143"/>
    </row>
    <row r="165" spans="1:8" ht="57.6" x14ac:dyDescent="0.3">
      <c r="A165" t="s">
        <v>10400</v>
      </c>
      <c r="B165" t="s">
        <v>9098</v>
      </c>
      <c r="C165" t="s">
        <v>10178</v>
      </c>
      <c r="D165" s="146" t="s">
        <v>10089</v>
      </c>
      <c r="E165" s="143"/>
      <c r="F165" s="146" t="s">
        <v>10610</v>
      </c>
      <c r="G165">
        <v>40</v>
      </c>
      <c r="H165" s="143"/>
    </row>
    <row r="166" spans="1:8" ht="187.2" x14ac:dyDescent="0.3">
      <c r="A166" t="s">
        <v>10400</v>
      </c>
      <c r="B166" t="s">
        <v>9098</v>
      </c>
      <c r="C166" t="s">
        <v>10179</v>
      </c>
      <c r="D166" s="146" t="s">
        <v>10470</v>
      </c>
      <c r="E166" s="143"/>
      <c r="F166" s="146" t="s">
        <v>10610</v>
      </c>
      <c r="G166">
        <v>40</v>
      </c>
      <c r="H166" s="143"/>
    </row>
    <row r="167" spans="1:8" ht="28.8" x14ac:dyDescent="0.3">
      <c r="A167" s="147" t="s">
        <v>10400</v>
      </c>
      <c r="B167" s="147" t="s">
        <v>9098</v>
      </c>
      <c r="C167" s="147" t="s">
        <v>10481</v>
      </c>
      <c r="D167" s="148" t="s">
        <v>10611</v>
      </c>
      <c r="E167" s="147"/>
      <c r="F167" s="148" t="s">
        <v>10612</v>
      </c>
      <c r="G167" s="147">
        <v>40</v>
      </c>
      <c r="H167" s="147" t="s">
        <v>6438</v>
      </c>
    </row>
    <row r="168" spans="1:8" ht="158.4" x14ac:dyDescent="0.3">
      <c r="A168" t="s">
        <v>10401</v>
      </c>
      <c r="B168" t="s">
        <v>9798</v>
      </c>
      <c r="C168" t="s">
        <v>10176</v>
      </c>
      <c r="D168" s="146" t="s">
        <v>10288</v>
      </c>
      <c r="E168" s="143"/>
      <c r="F168" s="146" t="s">
        <v>10610</v>
      </c>
      <c r="G168">
        <v>42</v>
      </c>
      <c r="H168" s="143"/>
    </row>
    <row r="169" spans="1:8" ht="86.4" x14ac:dyDescent="0.3">
      <c r="A169" t="s">
        <v>10401</v>
      </c>
      <c r="B169" t="s">
        <v>9798</v>
      </c>
      <c r="C169" t="s">
        <v>10177</v>
      </c>
      <c r="D169" s="146" t="s">
        <v>10289</v>
      </c>
      <c r="E169" s="143"/>
      <c r="F169" s="146" t="s">
        <v>10610</v>
      </c>
      <c r="G169">
        <v>42</v>
      </c>
      <c r="H169" s="143"/>
    </row>
    <row r="170" spans="1:8" ht="43.2" x14ac:dyDescent="0.3">
      <c r="A170" t="s">
        <v>10401</v>
      </c>
      <c r="B170" t="s">
        <v>9798</v>
      </c>
      <c r="C170" t="s">
        <v>10178</v>
      </c>
      <c r="D170" s="146" t="s">
        <v>10092</v>
      </c>
      <c r="E170" s="143"/>
      <c r="F170" s="146" t="s">
        <v>10610</v>
      </c>
      <c r="G170">
        <v>42</v>
      </c>
      <c r="H170" s="143"/>
    </row>
    <row r="171" spans="1:8" ht="172.8" x14ac:dyDescent="0.3">
      <c r="A171" t="s">
        <v>10401</v>
      </c>
      <c r="B171" t="s">
        <v>9798</v>
      </c>
      <c r="C171" t="s">
        <v>10179</v>
      </c>
      <c r="D171" s="146" t="s">
        <v>10471</v>
      </c>
      <c r="E171" s="143"/>
      <c r="F171" s="146" t="s">
        <v>10610</v>
      </c>
      <c r="G171">
        <v>42</v>
      </c>
      <c r="H171" s="143"/>
    </row>
    <row r="172" spans="1:8" ht="28.8" x14ac:dyDescent="0.3">
      <c r="A172" s="147" t="s">
        <v>10401</v>
      </c>
      <c r="B172" s="147" t="s">
        <v>9798</v>
      </c>
      <c r="C172" s="147" t="s">
        <v>10481</v>
      </c>
      <c r="D172" s="148" t="s">
        <v>10611</v>
      </c>
      <c r="E172" s="147"/>
      <c r="F172" s="148" t="s">
        <v>10612</v>
      </c>
      <c r="G172" s="147">
        <v>42</v>
      </c>
      <c r="H172" s="147" t="s">
        <v>6438</v>
      </c>
    </row>
    <row r="173" spans="1:8" ht="115.2" x14ac:dyDescent="0.3">
      <c r="A173" t="s">
        <v>10402</v>
      </c>
      <c r="B173" t="s">
        <v>9801</v>
      </c>
      <c r="C173" t="s">
        <v>10176</v>
      </c>
      <c r="D173" s="146" t="s">
        <v>10094</v>
      </c>
      <c r="E173" s="143"/>
      <c r="F173" s="146" t="s">
        <v>10610</v>
      </c>
      <c r="G173">
        <v>43</v>
      </c>
      <c r="H173" s="143"/>
    </row>
    <row r="174" spans="1:8" ht="86.4" x14ac:dyDescent="0.3">
      <c r="A174" t="s">
        <v>10402</v>
      </c>
      <c r="B174" t="s">
        <v>9801</v>
      </c>
      <c r="C174" t="s">
        <v>10177</v>
      </c>
      <c r="D174" s="146" t="s">
        <v>10291</v>
      </c>
      <c r="E174" s="143"/>
      <c r="F174" s="146" t="s">
        <v>10610</v>
      </c>
      <c r="G174">
        <v>43</v>
      </c>
      <c r="H174" s="143"/>
    </row>
    <row r="175" spans="1:8" ht="28.8" x14ac:dyDescent="0.3">
      <c r="A175" t="s">
        <v>10402</v>
      </c>
      <c r="B175" t="s">
        <v>9801</v>
      </c>
      <c r="C175" t="s">
        <v>10178</v>
      </c>
      <c r="D175" s="146" t="s">
        <v>10096</v>
      </c>
      <c r="E175" s="143"/>
      <c r="F175" s="146" t="s">
        <v>10610</v>
      </c>
      <c r="G175">
        <v>43</v>
      </c>
      <c r="H175" s="143"/>
    </row>
    <row r="176" spans="1:8" ht="158.4" x14ac:dyDescent="0.3">
      <c r="A176" t="s">
        <v>10402</v>
      </c>
      <c r="B176" t="s">
        <v>9801</v>
      </c>
      <c r="C176" t="s">
        <v>10179</v>
      </c>
      <c r="D176" s="146" t="s">
        <v>10472</v>
      </c>
      <c r="E176" s="143"/>
      <c r="F176" s="146" t="s">
        <v>10610</v>
      </c>
      <c r="G176">
        <v>43</v>
      </c>
      <c r="H176" s="143"/>
    </row>
    <row r="177" spans="1:8" ht="28.8" x14ac:dyDescent="0.3">
      <c r="A177" s="147" t="s">
        <v>10402</v>
      </c>
      <c r="B177" s="147" t="s">
        <v>9801</v>
      </c>
      <c r="C177" s="147" t="s">
        <v>10481</v>
      </c>
      <c r="D177" s="148" t="s">
        <v>10611</v>
      </c>
      <c r="E177" s="147"/>
      <c r="F177" s="148" t="s">
        <v>10612</v>
      </c>
      <c r="G177" s="147">
        <v>43</v>
      </c>
      <c r="H177" s="147" t="s">
        <v>6438</v>
      </c>
    </row>
    <row r="178" spans="1:8" ht="172.8" x14ac:dyDescent="0.3">
      <c r="A178" t="s">
        <v>10403</v>
      </c>
      <c r="B178" t="s">
        <v>9804</v>
      </c>
      <c r="C178" t="s">
        <v>10176</v>
      </c>
      <c r="D178" s="146" t="s">
        <v>10292</v>
      </c>
      <c r="E178" s="143" t="s">
        <v>9173</v>
      </c>
      <c r="F178" s="146" t="s">
        <v>10657</v>
      </c>
      <c r="G178">
        <v>44</v>
      </c>
      <c r="H178" s="143"/>
    </row>
    <row r="179" spans="1:8" ht="129.6" x14ac:dyDescent="0.3">
      <c r="A179" t="s">
        <v>10403</v>
      </c>
      <c r="B179" t="s">
        <v>9804</v>
      </c>
      <c r="C179" t="s">
        <v>10177</v>
      </c>
      <c r="D179" s="146" t="s">
        <v>10293</v>
      </c>
      <c r="E179" s="143" t="s">
        <v>9173</v>
      </c>
      <c r="F179" s="146" t="s">
        <v>10615</v>
      </c>
      <c r="G179">
        <v>44</v>
      </c>
      <c r="H179" s="143"/>
    </row>
    <row r="180" spans="1:8" ht="43.2" x14ac:dyDescent="0.3">
      <c r="A180" t="s">
        <v>10403</v>
      </c>
      <c r="B180" t="s">
        <v>9804</v>
      </c>
      <c r="C180" t="s">
        <v>10178</v>
      </c>
      <c r="D180" s="146" t="s">
        <v>10100</v>
      </c>
      <c r="E180" s="143" t="s">
        <v>9173</v>
      </c>
      <c r="F180" s="146" t="s">
        <v>10616</v>
      </c>
      <c r="G180">
        <v>44</v>
      </c>
      <c r="H180" s="143"/>
    </row>
    <row r="181" spans="1:8" ht="244.8" x14ac:dyDescent="0.3">
      <c r="A181" t="s">
        <v>10403</v>
      </c>
      <c r="B181" t="s">
        <v>9804</v>
      </c>
      <c r="C181" t="s">
        <v>10179</v>
      </c>
      <c r="D181" s="146" t="s">
        <v>10353</v>
      </c>
      <c r="E181" s="143" t="s">
        <v>9173</v>
      </c>
      <c r="F181" s="146" t="s">
        <v>10658</v>
      </c>
      <c r="G181">
        <v>44</v>
      </c>
      <c r="H181" s="143"/>
    </row>
    <row r="182" spans="1:8" ht="28.8" x14ac:dyDescent="0.3">
      <c r="A182" s="147" t="s">
        <v>10403</v>
      </c>
      <c r="B182" s="147" t="s">
        <v>9804</v>
      </c>
      <c r="C182" s="147" t="s">
        <v>10481</v>
      </c>
      <c r="D182" s="148" t="s">
        <v>10611</v>
      </c>
      <c r="E182" s="147" t="s">
        <v>9173</v>
      </c>
      <c r="F182" s="148" t="s">
        <v>10640</v>
      </c>
      <c r="G182" s="147">
        <v>44</v>
      </c>
      <c r="H182" s="147" t="s">
        <v>6461</v>
      </c>
    </row>
    <row r="183" spans="1:8" ht="144" hidden="1" x14ac:dyDescent="0.3">
      <c r="A183" t="s">
        <v>10404</v>
      </c>
      <c r="B183" t="s">
        <v>9810</v>
      </c>
      <c r="C183" t="s">
        <v>10176</v>
      </c>
      <c r="D183" s="146" t="s">
        <v>10101</v>
      </c>
      <c r="E183" s="143" t="s">
        <v>10613</v>
      </c>
      <c r="F183" s="146" t="s">
        <v>10647</v>
      </c>
      <c r="G183">
        <v>45</v>
      </c>
      <c r="H183" s="143"/>
    </row>
    <row r="184" spans="1:8" ht="115.2" hidden="1" x14ac:dyDescent="0.3">
      <c r="A184" t="s">
        <v>10404</v>
      </c>
      <c r="B184" t="s">
        <v>9810</v>
      </c>
      <c r="C184" t="s">
        <v>10177</v>
      </c>
      <c r="D184" s="146" t="s">
        <v>10296</v>
      </c>
      <c r="E184" s="143" t="s">
        <v>10613</v>
      </c>
      <c r="F184" s="146" t="s">
        <v>10622</v>
      </c>
      <c r="G184">
        <v>45</v>
      </c>
      <c r="H184" s="143"/>
    </row>
    <row r="185" spans="1:8" ht="57.6" hidden="1" x14ac:dyDescent="0.3">
      <c r="A185" t="s">
        <v>10404</v>
      </c>
      <c r="B185" t="s">
        <v>9810</v>
      </c>
      <c r="C185" t="s">
        <v>10178</v>
      </c>
      <c r="D185" s="146" t="s">
        <v>10103</v>
      </c>
      <c r="E185" s="143" t="s">
        <v>9173</v>
      </c>
      <c r="F185" s="146" t="s">
        <v>10616</v>
      </c>
      <c r="G185">
        <v>45</v>
      </c>
      <c r="H185" s="143"/>
    </row>
    <row r="186" spans="1:8" ht="201.6" hidden="1" x14ac:dyDescent="0.3">
      <c r="A186" t="s">
        <v>10404</v>
      </c>
      <c r="B186" t="s">
        <v>9810</v>
      </c>
      <c r="C186" t="s">
        <v>10179</v>
      </c>
      <c r="D186" s="146" t="s">
        <v>10354</v>
      </c>
      <c r="E186" s="143" t="s">
        <v>9173</v>
      </c>
      <c r="F186" s="146" t="s">
        <v>10659</v>
      </c>
      <c r="G186">
        <v>45</v>
      </c>
      <c r="H186" s="143"/>
    </row>
    <row r="187" spans="1:8" ht="28.8" hidden="1" x14ac:dyDescent="0.3">
      <c r="A187" s="147" t="s">
        <v>10404</v>
      </c>
      <c r="B187" s="147" t="s">
        <v>9810</v>
      </c>
      <c r="C187" s="147" t="s">
        <v>10481</v>
      </c>
      <c r="D187" s="148" t="s">
        <v>10611</v>
      </c>
      <c r="E187" s="147" t="s">
        <v>10613</v>
      </c>
      <c r="F187" s="148" t="s">
        <v>10626</v>
      </c>
      <c r="G187" s="147">
        <v>45</v>
      </c>
      <c r="H187" s="147" t="s">
        <v>6461</v>
      </c>
    </row>
    <row r="188" spans="1:8" ht="86.4" hidden="1" x14ac:dyDescent="0.3">
      <c r="A188" t="s">
        <v>10405</v>
      </c>
      <c r="B188" t="s">
        <v>9818</v>
      </c>
      <c r="C188" t="s">
        <v>10176</v>
      </c>
      <c r="D188" s="146" t="s">
        <v>10105</v>
      </c>
      <c r="E188" s="143" t="s">
        <v>10613</v>
      </c>
      <c r="F188" s="146" t="s">
        <v>10614</v>
      </c>
      <c r="G188">
        <v>47</v>
      </c>
      <c r="H188" s="143"/>
    </row>
    <row r="189" spans="1:8" ht="43.2" hidden="1" x14ac:dyDescent="0.3">
      <c r="A189" t="s">
        <v>10405</v>
      </c>
      <c r="B189" t="s">
        <v>9818</v>
      </c>
      <c r="C189" t="s">
        <v>10177</v>
      </c>
      <c r="D189" s="146" t="s">
        <v>10304</v>
      </c>
      <c r="E189" s="143" t="s">
        <v>10613</v>
      </c>
      <c r="F189" s="146" t="s">
        <v>10622</v>
      </c>
      <c r="G189">
        <v>47</v>
      </c>
      <c r="H189" s="143"/>
    </row>
    <row r="190" spans="1:8" ht="43.2" hidden="1" x14ac:dyDescent="0.3">
      <c r="A190" t="s">
        <v>10405</v>
      </c>
      <c r="B190" t="s">
        <v>9818</v>
      </c>
      <c r="C190" t="s">
        <v>10178</v>
      </c>
      <c r="D190" s="146" t="s">
        <v>10107</v>
      </c>
      <c r="E190" s="143" t="s">
        <v>9173</v>
      </c>
      <c r="F190" s="146" t="s">
        <v>10616</v>
      </c>
      <c r="G190">
        <v>47</v>
      </c>
      <c r="H190" s="143"/>
    </row>
    <row r="191" spans="1:8" ht="100.8" hidden="1" x14ac:dyDescent="0.3">
      <c r="A191" t="s">
        <v>10405</v>
      </c>
      <c r="B191" t="s">
        <v>9818</v>
      </c>
      <c r="C191" t="s">
        <v>10179</v>
      </c>
      <c r="D191" s="146" t="s">
        <v>10187</v>
      </c>
      <c r="E191" s="143" t="s">
        <v>10613</v>
      </c>
      <c r="F191" s="146" t="s">
        <v>10627</v>
      </c>
      <c r="G191">
        <v>47</v>
      </c>
      <c r="H191" s="143"/>
    </row>
    <row r="192" spans="1:8" ht="28.8" hidden="1" x14ac:dyDescent="0.3">
      <c r="A192" s="147" t="s">
        <v>10405</v>
      </c>
      <c r="B192" s="147" t="s">
        <v>9818</v>
      </c>
      <c r="C192" s="147" t="s">
        <v>10481</v>
      </c>
      <c r="D192" s="148" t="s">
        <v>10611</v>
      </c>
      <c r="E192" s="147" t="s">
        <v>10613</v>
      </c>
      <c r="F192" s="148" t="s">
        <v>10623</v>
      </c>
      <c r="G192" s="147">
        <v>47</v>
      </c>
      <c r="H192" s="147" t="s">
        <v>6461</v>
      </c>
    </row>
    <row r="193" spans="1:8" ht="158.4" hidden="1" x14ac:dyDescent="0.3">
      <c r="A193" t="s">
        <v>10406</v>
      </c>
      <c r="B193" t="s">
        <v>9819</v>
      </c>
      <c r="C193" t="s">
        <v>10176</v>
      </c>
      <c r="D193" s="146" t="s">
        <v>10110</v>
      </c>
      <c r="E193" s="143" t="s">
        <v>10613</v>
      </c>
      <c r="F193" s="146" t="s">
        <v>10660</v>
      </c>
      <c r="G193">
        <v>48</v>
      </c>
      <c r="H193" s="143"/>
    </row>
    <row r="194" spans="1:8" ht="129.6" hidden="1" x14ac:dyDescent="0.3">
      <c r="A194" t="s">
        <v>10406</v>
      </c>
      <c r="B194" t="s">
        <v>9819</v>
      </c>
      <c r="C194" t="s">
        <v>10177</v>
      </c>
      <c r="D194" s="146" t="s">
        <v>10305</v>
      </c>
      <c r="E194" s="143" t="s">
        <v>10613</v>
      </c>
      <c r="F194" s="146" t="s">
        <v>10622</v>
      </c>
      <c r="G194">
        <v>48</v>
      </c>
      <c r="H194" s="143"/>
    </row>
    <row r="195" spans="1:8" ht="57.6" hidden="1" x14ac:dyDescent="0.3">
      <c r="A195" t="s">
        <v>10406</v>
      </c>
      <c r="B195" t="s">
        <v>9819</v>
      </c>
      <c r="C195" t="s">
        <v>10178</v>
      </c>
      <c r="D195" s="146" t="s">
        <v>10112</v>
      </c>
      <c r="E195" s="143" t="s">
        <v>9173</v>
      </c>
      <c r="F195" s="146" t="s">
        <v>10616</v>
      </c>
      <c r="G195">
        <v>48</v>
      </c>
      <c r="H195" s="143"/>
    </row>
    <row r="196" spans="1:8" ht="230.4" hidden="1" x14ac:dyDescent="0.3">
      <c r="A196" t="s">
        <v>10406</v>
      </c>
      <c r="B196" t="s">
        <v>9819</v>
      </c>
      <c r="C196" t="s">
        <v>10179</v>
      </c>
      <c r="D196" s="146" t="s">
        <v>10356</v>
      </c>
      <c r="E196" s="143" t="s">
        <v>10613</v>
      </c>
      <c r="F196" s="146" t="s">
        <v>10661</v>
      </c>
      <c r="G196">
        <v>48</v>
      </c>
      <c r="H196" s="143"/>
    </row>
    <row r="197" spans="1:8" ht="28.8" hidden="1" x14ac:dyDescent="0.3">
      <c r="A197" s="147" t="s">
        <v>10406</v>
      </c>
      <c r="B197" s="147" t="s">
        <v>9819</v>
      </c>
      <c r="C197" s="147" t="s">
        <v>10481</v>
      </c>
      <c r="D197" s="148" t="s">
        <v>10611</v>
      </c>
      <c r="E197" s="147" t="s">
        <v>10613</v>
      </c>
      <c r="F197" s="148" t="s">
        <v>10623</v>
      </c>
      <c r="G197" s="147">
        <v>48</v>
      </c>
      <c r="H197" s="147" t="s">
        <v>6461</v>
      </c>
    </row>
    <row r="198" spans="1:8" ht="129.6" x14ac:dyDescent="0.3">
      <c r="A198" t="s">
        <v>10407</v>
      </c>
      <c r="B198" t="s">
        <v>9824</v>
      </c>
      <c r="C198" t="s">
        <v>10176</v>
      </c>
      <c r="D198" s="146" t="s">
        <v>10113</v>
      </c>
      <c r="E198" s="143"/>
      <c r="F198" s="146" t="s">
        <v>10610</v>
      </c>
      <c r="G198">
        <v>49</v>
      </c>
      <c r="H198" s="143"/>
    </row>
    <row r="199" spans="1:8" ht="115.2" x14ac:dyDescent="0.3">
      <c r="A199" t="s">
        <v>10407</v>
      </c>
      <c r="B199" t="s">
        <v>9824</v>
      </c>
      <c r="C199" t="s">
        <v>10177</v>
      </c>
      <c r="D199" s="146" t="s">
        <v>10308</v>
      </c>
      <c r="E199" s="143"/>
      <c r="F199" s="146" t="s">
        <v>10610</v>
      </c>
      <c r="G199">
        <v>49</v>
      </c>
      <c r="H199" s="143"/>
    </row>
    <row r="200" spans="1:8" ht="57.6" x14ac:dyDescent="0.3">
      <c r="A200" t="s">
        <v>10407</v>
      </c>
      <c r="B200" t="s">
        <v>9824</v>
      </c>
      <c r="C200" t="s">
        <v>10178</v>
      </c>
      <c r="D200" s="146" t="s">
        <v>10115</v>
      </c>
      <c r="E200" s="143"/>
      <c r="F200" s="146" t="s">
        <v>10610</v>
      </c>
      <c r="G200">
        <v>49</v>
      </c>
      <c r="H200" s="143"/>
    </row>
    <row r="201" spans="1:8" ht="201.6" x14ac:dyDescent="0.3">
      <c r="A201" t="s">
        <v>10407</v>
      </c>
      <c r="B201" t="s">
        <v>9824</v>
      </c>
      <c r="C201" t="s">
        <v>10179</v>
      </c>
      <c r="D201" s="146" t="s">
        <v>10473</v>
      </c>
      <c r="E201" s="143"/>
      <c r="F201" s="146" t="s">
        <v>10610</v>
      </c>
      <c r="G201">
        <v>49</v>
      </c>
      <c r="H201" s="143"/>
    </row>
    <row r="202" spans="1:8" ht="28.8" x14ac:dyDescent="0.3">
      <c r="A202" s="147" t="s">
        <v>10407</v>
      </c>
      <c r="B202" s="147" t="s">
        <v>9824</v>
      </c>
      <c r="C202" s="147" t="s">
        <v>10481</v>
      </c>
      <c r="D202" s="148" t="s">
        <v>10611</v>
      </c>
      <c r="E202" s="147"/>
      <c r="F202" s="148" t="s">
        <v>10612</v>
      </c>
      <c r="G202" s="147">
        <v>49</v>
      </c>
      <c r="H202" s="147" t="s">
        <v>6438</v>
      </c>
    </row>
    <row r="203" spans="1:8" ht="129.6" x14ac:dyDescent="0.3">
      <c r="A203" t="s">
        <v>10408</v>
      </c>
      <c r="B203" t="s">
        <v>9827</v>
      </c>
      <c r="C203" t="s">
        <v>10176</v>
      </c>
      <c r="D203" s="146" t="s">
        <v>10117</v>
      </c>
      <c r="E203" s="143" t="s">
        <v>10613</v>
      </c>
      <c r="F203" s="146" t="s">
        <v>10647</v>
      </c>
      <c r="G203">
        <v>50</v>
      </c>
      <c r="H203" s="143"/>
    </row>
    <row r="204" spans="1:8" ht="100.8" x14ac:dyDescent="0.3">
      <c r="A204" t="s">
        <v>10408</v>
      </c>
      <c r="B204" t="s">
        <v>9827</v>
      </c>
      <c r="C204" t="s">
        <v>10177</v>
      </c>
      <c r="D204" s="146" t="s">
        <v>10310</v>
      </c>
      <c r="E204" s="143" t="s">
        <v>9173</v>
      </c>
      <c r="F204" s="146" t="s">
        <v>10615</v>
      </c>
      <c r="G204">
        <v>50</v>
      </c>
      <c r="H204" s="143"/>
    </row>
    <row r="205" spans="1:8" ht="57.6" x14ac:dyDescent="0.3">
      <c r="A205" t="s">
        <v>10408</v>
      </c>
      <c r="B205" t="s">
        <v>9827</v>
      </c>
      <c r="C205" t="s">
        <v>10178</v>
      </c>
      <c r="D205" s="146" t="s">
        <v>10119</v>
      </c>
      <c r="E205" s="143" t="s">
        <v>9173</v>
      </c>
      <c r="F205" s="146" t="s">
        <v>10616</v>
      </c>
      <c r="G205">
        <v>50</v>
      </c>
      <c r="H205" s="143"/>
    </row>
    <row r="206" spans="1:8" ht="172.8" x14ac:dyDescent="0.3">
      <c r="A206" t="s">
        <v>10408</v>
      </c>
      <c r="B206" t="s">
        <v>9827</v>
      </c>
      <c r="C206" t="s">
        <v>10179</v>
      </c>
      <c r="D206" s="146" t="s">
        <v>10357</v>
      </c>
      <c r="E206" s="143" t="s">
        <v>9173</v>
      </c>
      <c r="F206" s="146" t="s">
        <v>10648</v>
      </c>
      <c r="G206">
        <v>50</v>
      </c>
      <c r="H206" s="143"/>
    </row>
    <row r="207" spans="1:8" ht="28.8" x14ac:dyDescent="0.3">
      <c r="A207" s="147" t="s">
        <v>10408</v>
      </c>
      <c r="B207" s="147" t="s">
        <v>9827</v>
      </c>
      <c r="C207" s="147" t="s">
        <v>10481</v>
      </c>
      <c r="D207" s="148" t="s">
        <v>10611</v>
      </c>
      <c r="E207" s="147" t="s">
        <v>10613</v>
      </c>
      <c r="F207" s="148" t="s">
        <v>10621</v>
      </c>
      <c r="G207" s="147">
        <v>50</v>
      </c>
      <c r="H207" s="147" t="s">
        <v>6461</v>
      </c>
    </row>
    <row r="208" spans="1:8" ht="115.2" x14ac:dyDescent="0.3">
      <c r="A208" t="s">
        <v>10409</v>
      </c>
      <c r="B208" t="s">
        <v>9830</v>
      </c>
      <c r="C208" t="s">
        <v>10176</v>
      </c>
      <c r="D208" s="146" t="s">
        <v>10121</v>
      </c>
      <c r="E208" s="143"/>
      <c r="F208" s="146" t="s">
        <v>10610</v>
      </c>
      <c r="G208">
        <v>51</v>
      </c>
      <c r="H208" s="143"/>
    </row>
    <row r="209" spans="1:8" ht="72" x14ac:dyDescent="0.3">
      <c r="A209" t="s">
        <v>10409</v>
      </c>
      <c r="B209" t="s">
        <v>9830</v>
      </c>
      <c r="C209" t="s">
        <v>10177</v>
      </c>
      <c r="D209" s="146" t="s">
        <v>10312</v>
      </c>
      <c r="E209" s="143"/>
      <c r="F209" s="146" t="s">
        <v>10610</v>
      </c>
      <c r="G209">
        <v>51</v>
      </c>
      <c r="H209" s="143"/>
    </row>
    <row r="210" spans="1:8" ht="43.2" x14ac:dyDescent="0.3">
      <c r="A210" t="s">
        <v>10409</v>
      </c>
      <c r="B210" t="s">
        <v>9830</v>
      </c>
      <c r="C210" t="s">
        <v>10178</v>
      </c>
      <c r="D210" s="146" t="s">
        <v>10123</v>
      </c>
      <c r="E210" s="143"/>
      <c r="F210" s="146" t="s">
        <v>10610</v>
      </c>
      <c r="G210">
        <v>51</v>
      </c>
      <c r="H210" s="143"/>
    </row>
    <row r="211" spans="1:8" ht="158.4" x14ac:dyDescent="0.3">
      <c r="A211" t="s">
        <v>10409</v>
      </c>
      <c r="B211" t="s">
        <v>9830</v>
      </c>
      <c r="C211" t="s">
        <v>10179</v>
      </c>
      <c r="D211" s="146" t="s">
        <v>10188</v>
      </c>
      <c r="E211" s="143"/>
      <c r="F211" s="146" t="s">
        <v>10610</v>
      </c>
      <c r="G211">
        <v>51</v>
      </c>
      <c r="H211" s="143"/>
    </row>
    <row r="212" spans="1:8" ht="28.8" x14ac:dyDescent="0.3">
      <c r="A212" s="147" t="s">
        <v>10409</v>
      </c>
      <c r="B212" s="147" t="s">
        <v>9830</v>
      </c>
      <c r="C212" s="147" t="s">
        <v>10481</v>
      </c>
      <c r="D212" s="148" t="s">
        <v>10611</v>
      </c>
      <c r="E212" s="147"/>
      <c r="F212" s="148" t="s">
        <v>10612</v>
      </c>
      <c r="G212" s="147">
        <v>51</v>
      </c>
      <c r="H212" s="147" t="s">
        <v>6438</v>
      </c>
    </row>
    <row r="213" spans="1:8" ht="158.4" x14ac:dyDescent="0.3">
      <c r="A213" t="s">
        <v>10411</v>
      </c>
      <c r="B213" t="s">
        <v>9837</v>
      </c>
      <c r="C213" t="s">
        <v>10176</v>
      </c>
      <c r="D213" s="146" t="s">
        <v>10130</v>
      </c>
      <c r="E213" s="143" t="s">
        <v>9174</v>
      </c>
      <c r="F213" s="146" t="s">
        <v>10662</v>
      </c>
      <c r="G213">
        <v>53</v>
      </c>
      <c r="H213" s="143"/>
    </row>
    <row r="214" spans="1:8" ht="144" x14ac:dyDescent="0.3">
      <c r="A214" t="s">
        <v>10411</v>
      </c>
      <c r="B214" t="s">
        <v>9837</v>
      </c>
      <c r="C214" t="s">
        <v>10177</v>
      </c>
      <c r="D214" s="146" t="s">
        <v>10315</v>
      </c>
      <c r="E214" s="143" t="s">
        <v>9173</v>
      </c>
      <c r="F214" s="146" t="s">
        <v>10615</v>
      </c>
      <c r="G214">
        <v>53</v>
      </c>
      <c r="H214" s="143"/>
    </row>
    <row r="215" spans="1:8" ht="43.2" x14ac:dyDescent="0.3">
      <c r="A215" t="s">
        <v>10411</v>
      </c>
      <c r="B215" t="s">
        <v>9837</v>
      </c>
      <c r="C215" t="s">
        <v>10178</v>
      </c>
      <c r="D215" s="146" t="s">
        <v>10132</v>
      </c>
      <c r="E215" s="143" t="s">
        <v>9173</v>
      </c>
      <c r="F215" s="146" t="s">
        <v>10616</v>
      </c>
      <c r="G215">
        <v>53</v>
      </c>
      <c r="H215" s="143"/>
    </row>
    <row r="216" spans="1:8" ht="230.4" x14ac:dyDescent="0.3">
      <c r="A216" t="s">
        <v>10411</v>
      </c>
      <c r="B216" t="s">
        <v>9837</v>
      </c>
      <c r="C216" t="s">
        <v>10179</v>
      </c>
      <c r="D216" s="146" t="s">
        <v>10358</v>
      </c>
      <c r="E216" s="143" t="s">
        <v>9174</v>
      </c>
      <c r="F216" s="146" t="s">
        <v>10663</v>
      </c>
      <c r="G216">
        <v>53</v>
      </c>
      <c r="H216" s="143"/>
    </row>
    <row r="217" spans="1:8" ht="28.8" x14ac:dyDescent="0.3">
      <c r="A217" s="147" t="s">
        <v>10411</v>
      </c>
      <c r="B217" s="147" t="s">
        <v>9837</v>
      </c>
      <c r="C217" s="147" t="s">
        <v>10481</v>
      </c>
      <c r="D217" s="148" t="s">
        <v>10611</v>
      </c>
      <c r="E217" s="147" t="s">
        <v>9174</v>
      </c>
      <c r="F217" s="148" t="s">
        <v>10664</v>
      </c>
      <c r="G217" s="147">
        <v>53</v>
      </c>
      <c r="H217" s="147" t="s">
        <v>6461</v>
      </c>
    </row>
    <row r="218" spans="1:8" ht="86.4" hidden="1" x14ac:dyDescent="0.3">
      <c r="A218" t="s">
        <v>10412</v>
      </c>
      <c r="B218" t="s">
        <v>9145</v>
      </c>
      <c r="C218" t="s">
        <v>10176</v>
      </c>
      <c r="D218" s="146" t="s">
        <v>10137</v>
      </c>
      <c r="E218" s="143" t="s">
        <v>10613</v>
      </c>
      <c r="F218" s="146" t="s">
        <v>10614</v>
      </c>
      <c r="G218">
        <v>55</v>
      </c>
      <c r="H218" s="143"/>
    </row>
    <row r="219" spans="1:8" ht="86.4" hidden="1" x14ac:dyDescent="0.3">
      <c r="A219" t="s">
        <v>10412</v>
      </c>
      <c r="B219" t="s">
        <v>9145</v>
      </c>
      <c r="C219" t="s">
        <v>10177</v>
      </c>
      <c r="D219" s="146" t="s">
        <v>10319</v>
      </c>
      <c r="E219" s="143" t="s">
        <v>10613</v>
      </c>
      <c r="F219" s="146" t="s">
        <v>10622</v>
      </c>
      <c r="G219">
        <v>55</v>
      </c>
      <c r="H219" s="143"/>
    </row>
    <row r="220" spans="1:8" ht="28.8" hidden="1" x14ac:dyDescent="0.3">
      <c r="A220" t="s">
        <v>10412</v>
      </c>
      <c r="B220" t="s">
        <v>9145</v>
      </c>
      <c r="C220" t="s">
        <v>10178</v>
      </c>
      <c r="D220" s="146" t="s">
        <v>10139</v>
      </c>
      <c r="E220" s="143" t="s">
        <v>9173</v>
      </c>
      <c r="F220" s="146" t="s">
        <v>10616</v>
      </c>
      <c r="G220">
        <v>55</v>
      </c>
      <c r="H220" s="143"/>
    </row>
    <row r="221" spans="1:8" ht="100.8" hidden="1" x14ac:dyDescent="0.3">
      <c r="A221" t="s">
        <v>10412</v>
      </c>
      <c r="B221" t="s">
        <v>9145</v>
      </c>
      <c r="C221" t="s">
        <v>10179</v>
      </c>
      <c r="D221" s="146" t="s">
        <v>10190</v>
      </c>
      <c r="E221" s="143" t="s">
        <v>10613</v>
      </c>
      <c r="F221" s="146" t="s">
        <v>10617</v>
      </c>
      <c r="G221">
        <v>55</v>
      </c>
      <c r="H221" s="143"/>
    </row>
    <row r="222" spans="1:8" ht="28.8" hidden="1" x14ac:dyDescent="0.3">
      <c r="A222" s="147" t="s">
        <v>10412</v>
      </c>
      <c r="B222" s="147" t="s">
        <v>9145</v>
      </c>
      <c r="C222" s="147" t="s">
        <v>10481</v>
      </c>
      <c r="D222" s="148" t="s">
        <v>10611</v>
      </c>
      <c r="E222" s="147" t="s">
        <v>10613</v>
      </c>
      <c r="F222" s="148" t="s">
        <v>10623</v>
      </c>
      <c r="G222" s="147">
        <v>55</v>
      </c>
      <c r="H222" s="147" t="s">
        <v>6461</v>
      </c>
    </row>
    <row r="223" spans="1:8" ht="86.4" x14ac:dyDescent="0.3">
      <c r="A223" t="s">
        <v>10413</v>
      </c>
      <c r="B223" t="s">
        <v>9847</v>
      </c>
      <c r="C223" t="s">
        <v>10176</v>
      </c>
      <c r="D223" s="146" t="s">
        <v>10142</v>
      </c>
      <c r="E223" s="143" t="s">
        <v>10613</v>
      </c>
      <c r="F223" s="146" t="s">
        <v>10614</v>
      </c>
      <c r="G223">
        <v>56</v>
      </c>
      <c r="H223" s="143"/>
    </row>
    <row r="224" spans="1:8" ht="57.6" x14ac:dyDescent="0.3">
      <c r="A224" t="s">
        <v>10413</v>
      </c>
      <c r="B224" t="s">
        <v>9847</v>
      </c>
      <c r="C224" t="s">
        <v>10177</v>
      </c>
      <c r="D224" s="146" t="s">
        <v>10320</v>
      </c>
      <c r="E224" s="143" t="s">
        <v>10613</v>
      </c>
      <c r="F224" s="146" t="s">
        <v>10622</v>
      </c>
      <c r="G224">
        <v>56</v>
      </c>
      <c r="H224" s="143"/>
    </row>
    <row r="225" spans="1:8" ht="28.8" x14ac:dyDescent="0.3">
      <c r="A225" t="s">
        <v>10413</v>
      </c>
      <c r="B225" t="s">
        <v>9847</v>
      </c>
      <c r="C225" t="s">
        <v>10178</v>
      </c>
      <c r="D225" s="146" t="s">
        <v>10144</v>
      </c>
      <c r="E225" s="143" t="s">
        <v>9173</v>
      </c>
      <c r="F225" s="146" t="s">
        <v>10616</v>
      </c>
      <c r="G225">
        <v>56</v>
      </c>
      <c r="H225" s="143"/>
    </row>
    <row r="226" spans="1:8" ht="86.4" x14ac:dyDescent="0.3">
      <c r="A226" t="s">
        <v>10413</v>
      </c>
      <c r="B226" t="s">
        <v>9847</v>
      </c>
      <c r="C226" t="s">
        <v>10179</v>
      </c>
      <c r="D226" s="146" t="s">
        <v>10191</v>
      </c>
      <c r="E226" s="143" t="s">
        <v>9174</v>
      </c>
      <c r="F226" s="146" t="s">
        <v>10663</v>
      </c>
      <c r="G226">
        <v>56</v>
      </c>
      <c r="H226" s="143"/>
    </row>
    <row r="227" spans="1:8" ht="28.8" x14ac:dyDescent="0.3">
      <c r="A227" s="147" t="s">
        <v>10413</v>
      </c>
      <c r="B227" s="147" t="s">
        <v>9847</v>
      </c>
      <c r="C227" s="147" t="s">
        <v>10481</v>
      </c>
      <c r="D227" s="148" t="s">
        <v>10611</v>
      </c>
      <c r="E227" s="147" t="s">
        <v>9174</v>
      </c>
      <c r="F227" s="148" t="s">
        <v>10665</v>
      </c>
      <c r="G227" s="147">
        <v>56</v>
      </c>
      <c r="H227" s="147" t="s">
        <v>6461</v>
      </c>
    </row>
    <row r="228" spans="1:8" ht="86.4" hidden="1" x14ac:dyDescent="0.3">
      <c r="A228" t="s">
        <v>10414</v>
      </c>
      <c r="B228" t="s">
        <v>9847</v>
      </c>
      <c r="C228" t="s">
        <v>10176</v>
      </c>
      <c r="D228" s="146" t="s">
        <v>10147</v>
      </c>
      <c r="E228" s="143" t="s">
        <v>10613</v>
      </c>
      <c r="F228" s="146" t="s">
        <v>10647</v>
      </c>
      <c r="G228">
        <v>57</v>
      </c>
      <c r="H228" s="143"/>
    </row>
    <row r="229" spans="1:8" ht="72" hidden="1" x14ac:dyDescent="0.3">
      <c r="A229" t="s">
        <v>10414</v>
      </c>
      <c r="B229" t="s">
        <v>9847</v>
      </c>
      <c r="C229" t="s">
        <v>10177</v>
      </c>
      <c r="D229" s="146" t="s">
        <v>10321</v>
      </c>
      <c r="E229" s="143" t="s">
        <v>10613</v>
      </c>
      <c r="F229" s="146" t="s">
        <v>10622</v>
      </c>
      <c r="G229">
        <v>57</v>
      </c>
      <c r="H229" s="143"/>
    </row>
    <row r="230" spans="1:8" ht="28.8" hidden="1" x14ac:dyDescent="0.3">
      <c r="A230" t="s">
        <v>10414</v>
      </c>
      <c r="B230" t="s">
        <v>9847</v>
      </c>
      <c r="C230" t="s">
        <v>10178</v>
      </c>
      <c r="D230" s="146" t="s">
        <v>10149</v>
      </c>
      <c r="E230" s="143" t="s">
        <v>9173</v>
      </c>
      <c r="F230" s="146" t="s">
        <v>10616</v>
      </c>
      <c r="G230">
        <v>57</v>
      </c>
      <c r="H230" s="143"/>
    </row>
    <row r="231" spans="1:8" ht="86.4" hidden="1" x14ac:dyDescent="0.3">
      <c r="A231" t="s">
        <v>10414</v>
      </c>
      <c r="B231" t="s">
        <v>9847</v>
      </c>
      <c r="C231" t="s">
        <v>10179</v>
      </c>
      <c r="D231" s="146" t="s">
        <v>10192</v>
      </c>
      <c r="E231" s="143" t="s">
        <v>9173</v>
      </c>
      <c r="F231" s="146" t="s">
        <v>10648</v>
      </c>
      <c r="G231">
        <v>57</v>
      </c>
      <c r="H231" s="143"/>
    </row>
    <row r="232" spans="1:8" ht="28.8" hidden="1" x14ac:dyDescent="0.3">
      <c r="A232" s="147" t="s">
        <v>10414</v>
      </c>
      <c r="B232" s="147" t="s">
        <v>9847</v>
      </c>
      <c r="C232" s="147" t="s">
        <v>10481</v>
      </c>
      <c r="D232" s="148" t="s">
        <v>10611</v>
      </c>
      <c r="E232" s="147" t="s">
        <v>10613</v>
      </c>
      <c r="F232" s="148" t="s">
        <v>10626</v>
      </c>
      <c r="G232" s="147">
        <v>57</v>
      </c>
      <c r="H232" s="147" t="s">
        <v>6461</v>
      </c>
    </row>
    <row r="233" spans="1:8" ht="115.2" hidden="1" x14ac:dyDescent="0.3">
      <c r="A233" t="s">
        <v>10415</v>
      </c>
      <c r="B233" t="s">
        <v>9848</v>
      </c>
      <c r="C233" t="s">
        <v>10176</v>
      </c>
      <c r="D233" s="146" t="s">
        <v>10152</v>
      </c>
      <c r="E233" s="143" t="s">
        <v>10613</v>
      </c>
      <c r="F233" s="146" t="s">
        <v>10647</v>
      </c>
      <c r="G233">
        <v>58</v>
      </c>
      <c r="H233" s="143"/>
    </row>
    <row r="234" spans="1:8" ht="100.8" hidden="1" x14ac:dyDescent="0.3">
      <c r="A234" t="s">
        <v>10415</v>
      </c>
      <c r="B234" t="s">
        <v>9848</v>
      </c>
      <c r="C234" t="s">
        <v>10177</v>
      </c>
      <c r="D234" s="146" t="s">
        <v>10322</v>
      </c>
      <c r="E234" s="143" t="s">
        <v>9174</v>
      </c>
      <c r="F234" s="146" t="s">
        <v>10643</v>
      </c>
      <c r="G234">
        <v>58</v>
      </c>
      <c r="H234" s="143"/>
    </row>
    <row r="235" spans="1:8" ht="43.2" hidden="1" x14ac:dyDescent="0.3">
      <c r="A235" t="s">
        <v>10415</v>
      </c>
      <c r="B235" t="s">
        <v>9848</v>
      </c>
      <c r="C235" t="s">
        <v>10178</v>
      </c>
      <c r="D235" s="146" t="s">
        <v>10154</v>
      </c>
      <c r="E235" s="143" t="s">
        <v>9173</v>
      </c>
      <c r="F235" s="146" t="s">
        <v>10616</v>
      </c>
      <c r="G235">
        <v>58</v>
      </c>
      <c r="H235" s="143"/>
    </row>
    <row r="236" spans="1:8" ht="158.4" hidden="1" x14ac:dyDescent="0.3">
      <c r="A236" t="s">
        <v>10415</v>
      </c>
      <c r="B236" t="s">
        <v>9848</v>
      </c>
      <c r="C236" t="s">
        <v>10179</v>
      </c>
      <c r="D236" s="146" t="s">
        <v>10193</v>
      </c>
      <c r="E236" s="143" t="s">
        <v>10613</v>
      </c>
      <c r="F236" s="146" t="s">
        <v>10666</v>
      </c>
      <c r="G236">
        <v>58</v>
      </c>
      <c r="H236" s="143"/>
    </row>
    <row r="237" spans="1:8" ht="28.8" hidden="1" x14ac:dyDescent="0.3">
      <c r="A237" s="147" t="s">
        <v>10415</v>
      </c>
      <c r="B237" s="147" t="s">
        <v>9848</v>
      </c>
      <c r="C237" s="147" t="s">
        <v>10481</v>
      </c>
      <c r="D237" s="148" t="s">
        <v>10611</v>
      </c>
      <c r="E237" s="147" t="s">
        <v>9174</v>
      </c>
      <c r="F237" s="148" t="s">
        <v>10644</v>
      </c>
      <c r="G237" s="147">
        <v>58</v>
      </c>
      <c r="H237" s="147" t="s">
        <v>6461</v>
      </c>
    </row>
    <row r="238" spans="1:8" ht="129.6" x14ac:dyDescent="0.3">
      <c r="A238" t="s">
        <v>10416</v>
      </c>
      <c r="B238" t="s">
        <v>9850</v>
      </c>
      <c r="C238" t="s">
        <v>10176</v>
      </c>
      <c r="D238" s="146" t="s">
        <v>10323</v>
      </c>
      <c r="E238" s="143" t="s">
        <v>9173</v>
      </c>
      <c r="F238" s="146" t="s">
        <v>10667</v>
      </c>
      <c r="G238">
        <v>59</v>
      </c>
      <c r="H238" s="143"/>
    </row>
    <row r="239" spans="1:8" ht="72" x14ac:dyDescent="0.3">
      <c r="A239" t="s">
        <v>10416</v>
      </c>
      <c r="B239" t="s">
        <v>9850</v>
      </c>
      <c r="C239" t="s">
        <v>10177</v>
      </c>
      <c r="D239" s="146" t="s">
        <v>10324</v>
      </c>
      <c r="E239" s="143" t="s">
        <v>9173</v>
      </c>
      <c r="F239" s="146" t="s">
        <v>10615</v>
      </c>
      <c r="G239">
        <v>59</v>
      </c>
      <c r="H239" s="143"/>
    </row>
    <row r="240" spans="1:8" ht="43.2" x14ac:dyDescent="0.3">
      <c r="A240" t="s">
        <v>10416</v>
      </c>
      <c r="B240" t="s">
        <v>9850</v>
      </c>
      <c r="C240" t="s">
        <v>10178</v>
      </c>
      <c r="D240" s="146" t="s">
        <v>10158</v>
      </c>
      <c r="E240" s="143" t="s">
        <v>10613</v>
      </c>
      <c r="F240" s="146" t="s">
        <v>10668</v>
      </c>
      <c r="G240">
        <v>59</v>
      </c>
      <c r="H240" s="143"/>
    </row>
    <row r="241" spans="1:8" ht="172.8" x14ac:dyDescent="0.3">
      <c r="A241" t="s">
        <v>10416</v>
      </c>
      <c r="B241" t="s">
        <v>9850</v>
      </c>
      <c r="C241" t="s">
        <v>10179</v>
      </c>
      <c r="D241" s="146" t="s">
        <v>10359</v>
      </c>
      <c r="E241" s="143" t="s">
        <v>9173</v>
      </c>
      <c r="F241" s="146" t="s">
        <v>10669</v>
      </c>
      <c r="G241">
        <v>59</v>
      </c>
      <c r="H241" s="143"/>
    </row>
    <row r="242" spans="1:8" ht="28.8" x14ac:dyDescent="0.3">
      <c r="A242" s="147" t="s">
        <v>10416</v>
      </c>
      <c r="B242" s="147" t="s">
        <v>9850</v>
      </c>
      <c r="C242" s="147" t="s">
        <v>10481</v>
      </c>
      <c r="D242" s="148" t="s">
        <v>10611</v>
      </c>
      <c r="E242" s="147" t="s">
        <v>10613</v>
      </c>
      <c r="F242" s="148" t="s">
        <v>10670</v>
      </c>
      <c r="G242" s="147">
        <v>59</v>
      </c>
      <c r="H242" s="147" t="s">
        <v>6461</v>
      </c>
    </row>
    <row r="243" spans="1:8" ht="144" x14ac:dyDescent="0.3">
      <c r="A243" t="s">
        <v>10417</v>
      </c>
      <c r="B243" t="s">
        <v>9854</v>
      </c>
      <c r="C243" t="s">
        <v>10176</v>
      </c>
      <c r="D243" s="146" t="s">
        <v>10160</v>
      </c>
      <c r="E243" s="143" t="s">
        <v>9174</v>
      </c>
      <c r="F243" s="146" t="s">
        <v>10671</v>
      </c>
      <c r="G243">
        <v>60</v>
      </c>
      <c r="H243" s="143"/>
    </row>
    <row r="244" spans="1:8" ht="100.8" x14ac:dyDescent="0.3">
      <c r="A244" t="s">
        <v>10417</v>
      </c>
      <c r="B244" t="s">
        <v>9854</v>
      </c>
      <c r="C244" t="s">
        <v>10177</v>
      </c>
      <c r="D244" s="146" t="s">
        <v>10326</v>
      </c>
      <c r="E244" s="143" t="s">
        <v>10613</v>
      </c>
      <c r="F244" s="146" t="s">
        <v>10622</v>
      </c>
      <c r="G244">
        <v>60</v>
      </c>
      <c r="H244" s="143"/>
    </row>
    <row r="245" spans="1:8" ht="43.2" x14ac:dyDescent="0.3">
      <c r="A245" t="s">
        <v>10417</v>
      </c>
      <c r="B245" t="s">
        <v>9854</v>
      </c>
      <c r="C245" t="s">
        <v>10178</v>
      </c>
      <c r="D245" s="146" t="s">
        <v>10162</v>
      </c>
      <c r="E245" s="143" t="s">
        <v>9173</v>
      </c>
      <c r="F245" s="146" t="s">
        <v>10616</v>
      </c>
      <c r="G245">
        <v>60</v>
      </c>
      <c r="H245" s="143"/>
    </row>
    <row r="246" spans="1:8" ht="172.8" x14ac:dyDescent="0.3">
      <c r="A246" t="s">
        <v>10417</v>
      </c>
      <c r="B246" t="s">
        <v>9854</v>
      </c>
      <c r="C246" t="s">
        <v>10179</v>
      </c>
      <c r="D246" s="146" t="s">
        <v>10194</v>
      </c>
      <c r="E246" s="143" t="s">
        <v>9174</v>
      </c>
      <c r="F246" s="146" t="s">
        <v>10672</v>
      </c>
      <c r="G246">
        <v>60</v>
      </c>
      <c r="H246" s="143"/>
    </row>
    <row r="247" spans="1:8" ht="28.8" x14ac:dyDescent="0.3">
      <c r="A247" s="147" t="s">
        <v>10417</v>
      </c>
      <c r="B247" s="147" t="s">
        <v>9854</v>
      </c>
      <c r="C247" s="147" t="s">
        <v>10481</v>
      </c>
      <c r="D247" s="148" t="s">
        <v>10611</v>
      </c>
      <c r="E247" s="147" t="s">
        <v>9174</v>
      </c>
      <c r="F247" s="148" t="s">
        <v>10673</v>
      </c>
      <c r="G247" s="147">
        <v>60</v>
      </c>
      <c r="H247" s="147" t="s">
        <v>6461</v>
      </c>
    </row>
    <row r="248" spans="1:8" ht="144" x14ac:dyDescent="0.3">
      <c r="A248" t="s">
        <v>10418</v>
      </c>
      <c r="B248" t="s">
        <v>9854</v>
      </c>
      <c r="C248" t="s">
        <v>10176</v>
      </c>
      <c r="D248" s="146" t="s">
        <v>10165</v>
      </c>
      <c r="E248" s="143" t="s">
        <v>9173</v>
      </c>
      <c r="F248" s="146" t="s">
        <v>10674</v>
      </c>
      <c r="G248">
        <v>61</v>
      </c>
      <c r="H248" s="143"/>
    </row>
    <row r="249" spans="1:8" ht="100.8" x14ac:dyDescent="0.3">
      <c r="A249" t="s">
        <v>10418</v>
      </c>
      <c r="B249" t="s">
        <v>9854</v>
      </c>
      <c r="C249" t="s">
        <v>10177</v>
      </c>
      <c r="D249" s="146" t="s">
        <v>10327</v>
      </c>
      <c r="E249" s="143" t="s">
        <v>9173</v>
      </c>
      <c r="F249" s="146" t="s">
        <v>10615</v>
      </c>
      <c r="G249">
        <v>61</v>
      </c>
      <c r="H249" s="143"/>
    </row>
    <row r="250" spans="1:8" ht="43.2" x14ac:dyDescent="0.3">
      <c r="A250" t="s">
        <v>10418</v>
      </c>
      <c r="B250" t="s">
        <v>9854</v>
      </c>
      <c r="C250" t="s">
        <v>10178</v>
      </c>
      <c r="D250" s="146" t="s">
        <v>10167</v>
      </c>
      <c r="E250" s="143" t="s">
        <v>9173</v>
      </c>
      <c r="F250" s="146" t="s">
        <v>10616</v>
      </c>
      <c r="G250">
        <v>61</v>
      </c>
      <c r="H250" s="143"/>
    </row>
    <row r="251" spans="1:8" ht="172.8" x14ac:dyDescent="0.3">
      <c r="A251" t="s">
        <v>10418</v>
      </c>
      <c r="B251" t="s">
        <v>9854</v>
      </c>
      <c r="C251" t="s">
        <v>10179</v>
      </c>
      <c r="D251" s="146" t="s">
        <v>10360</v>
      </c>
      <c r="E251" s="143" t="s">
        <v>9173</v>
      </c>
      <c r="F251" s="146" t="s">
        <v>10675</v>
      </c>
      <c r="G251">
        <v>61</v>
      </c>
      <c r="H251" s="143"/>
    </row>
    <row r="252" spans="1:8" ht="28.8" x14ac:dyDescent="0.3">
      <c r="A252" s="147" t="s">
        <v>10418</v>
      </c>
      <c r="B252" s="147" t="s">
        <v>9854</v>
      </c>
      <c r="C252" s="147" t="s">
        <v>10481</v>
      </c>
      <c r="D252" s="148" t="s">
        <v>10611</v>
      </c>
      <c r="E252" s="147" t="s">
        <v>9173</v>
      </c>
      <c r="F252" s="148" t="s">
        <v>10640</v>
      </c>
      <c r="G252" s="147">
        <v>61</v>
      </c>
      <c r="H252" s="147" t="s">
        <v>6461</v>
      </c>
    </row>
    <row r="253" spans="1:8" ht="144" x14ac:dyDescent="0.3">
      <c r="A253" t="s">
        <v>10419</v>
      </c>
      <c r="B253" t="s">
        <v>9159</v>
      </c>
      <c r="C253" t="s">
        <v>10176</v>
      </c>
      <c r="D253" s="146" t="s">
        <v>10329</v>
      </c>
      <c r="E253" s="143" t="s">
        <v>10613</v>
      </c>
      <c r="F253" s="146" t="s">
        <v>10676</v>
      </c>
      <c r="G253">
        <v>62</v>
      </c>
      <c r="H253" s="143"/>
    </row>
    <row r="254" spans="1:8" ht="129.6" x14ac:dyDescent="0.3">
      <c r="A254" t="s">
        <v>10419</v>
      </c>
      <c r="B254" t="s">
        <v>9159</v>
      </c>
      <c r="C254" t="s">
        <v>10177</v>
      </c>
      <c r="D254" s="146" t="s">
        <v>10331</v>
      </c>
      <c r="E254" s="143" t="s">
        <v>10613</v>
      </c>
      <c r="F254" s="146" t="s">
        <v>10622</v>
      </c>
      <c r="G254">
        <v>62</v>
      </c>
      <c r="H254" s="143"/>
    </row>
    <row r="255" spans="1:8" ht="57.6" x14ac:dyDescent="0.3">
      <c r="A255" t="s">
        <v>10419</v>
      </c>
      <c r="B255" t="s">
        <v>9159</v>
      </c>
      <c r="C255" t="s">
        <v>10178</v>
      </c>
      <c r="D255" s="146" t="s">
        <v>10332</v>
      </c>
      <c r="E255" s="143" t="s">
        <v>9173</v>
      </c>
      <c r="F255" s="146" t="s">
        <v>10616</v>
      </c>
      <c r="G255">
        <v>62</v>
      </c>
      <c r="H255" s="143"/>
    </row>
    <row r="256" spans="1:8" ht="201.6" x14ac:dyDescent="0.3">
      <c r="A256" t="s">
        <v>10419</v>
      </c>
      <c r="B256" t="s">
        <v>9159</v>
      </c>
      <c r="C256" t="s">
        <v>10179</v>
      </c>
      <c r="D256" s="146" t="s">
        <v>10361</v>
      </c>
      <c r="E256" s="143" t="s">
        <v>10613</v>
      </c>
      <c r="F256" s="146" t="s">
        <v>10666</v>
      </c>
      <c r="G256">
        <v>62</v>
      </c>
      <c r="H256" s="143"/>
    </row>
    <row r="257" spans="1:8" ht="28.8" x14ac:dyDescent="0.3">
      <c r="A257" s="147" t="s">
        <v>10419</v>
      </c>
      <c r="B257" s="147" t="s">
        <v>9159</v>
      </c>
      <c r="C257" s="147" t="s">
        <v>10481</v>
      </c>
      <c r="D257" s="148" t="s">
        <v>10611</v>
      </c>
      <c r="E257" s="147" t="s">
        <v>10613</v>
      </c>
      <c r="F257" s="148" t="s">
        <v>10623</v>
      </c>
      <c r="G257" s="147">
        <v>62</v>
      </c>
      <c r="H257" s="147" t="s">
        <v>6461</v>
      </c>
    </row>
    <row r="258" spans="1:8" ht="129.6" x14ac:dyDescent="0.3">
      <c r="A258" t="s">
        <v>10420</v>
      </c>
      <c r="B258" t="s">
        <v>9866</v>
      </c>
      <c r="C258" t="s">
        <v>10176</v>
      </c>
      <c r="D258" s="146" t="s">
        <v>10172</v>
      </c>
      <c r="E258" s="143" t="s">
        <v>9173</v>
      </c>
      <c r="F258" s="146" t="s">
        <v>10632</v>
      </c>
      <c r="G258">
        <v>63</v>
      </c>
      <c r="H258" s="143"/>
    </row>
    <row r="259" spans="1:8" ht="100.8" x14ac:dyDescent="0.3">
      <c r="A259" t="s">
        <v>10420</v>
      </c>
      <c r="B259" t="s">
        <v>9866</v>
      </c>
      <c r="C259" t="s">
        <v>10177</v>
      </c>
      <c r="D259" s="146" t="s">
        <v>10335</v>
      </c>
      <c r="E259" s="143" t="s">
        <v>9173</v>
      </c>
      <c r="F259" s="146" t="s">
        <v>10615</v>
      </c>
      <c r="G259">
        <v>63</v>
      </c>
      <c r="H259" s="143"/>
    </row>
    <row r="260" spans="1:8" ht="43.2" x14ac:dyDescent="0.3">
      <c r="A260" t="s">
        <v>10420</v>
      </c>
      <c r="B260" t="s">
        <v>9866</v>
      </c>
      <c r="C260" t="s">
        <v>10178</v>
      </c>
      <c r="D260" s="146" t="s">
        <v>10174</v>
      </c>
      <c r="E260" s="143" t="s">
        <v>9173</v>
      </c>
      <c r="F260" s="146" t="s">
        <v>10616</v>
      </c>
      <c r="G260">
        <v>63</v>
      </c>
      <c r="H260" s="143"/>
    </row>
    <row r="261" spans="1:8" ht="201.6" x14ac:dyDescent="0.3">
      <c r="A261" t="s">
        <v>10420</v>
      </c>
      <c r="B261" t="s">
        <v>9866</v>
      </c>
      <c r="C261" t="s">
        <v>10179</v>
      </c>
      <c r="D261" s="146" t="s">
        <v>10362</v>
      </c>
      <c r="E261" s="143" t="s">
        <v>9173</v>
      </c>
      <c r="F261" s="146" t="s">
        <v>10677</v>
      </c>
      <c r="G261">
        <v>63</v>
      </c>
      <c r="H261" s="143"/>
    </row>
    <row r="262" spans="1:8" ht="28.8" x14ac:dyDescent="0.3">
      <c r="A262" s="147" t="s">
        <v>10420</v>
      </c>
      <c r="B262" s="147" t="s">
        <v>9866</v>
      </c>
      <c r="C262" s="147" t="s">
        <v>10481</v>
      </c>
      <c r="D262" s="148" t="s">
        <v>10611</v>
      </c>
      <c r="E262" s="147" t="s">
        <v>9173</v>
      </c>
      <c r="F262" s="148" t="s">
        <v>10640</v>
      </c>
      <c r="G262" s="147">
        <v>63</v>
      </c>
      <c r="H262" s="147" t="s">
        <v>6461</v>
      </c>
    </row>
    <row r="263" spans="1:8" ht="86.4" x14ac:dyDescent="0.3">
      <c r="A263" t="s">
        <v>10708</v>
      </c>
      <c r="B263" t="s">
        <v>9062</v>
      </c>
      <c r="C263" t="s">
        <v>10176</v>
      </c>
      <c r="D263" s="146" t="s">
        <v>10758</v>
      </c>
      <c r="E263" s="143" t="s">
        <v>9174</v>
      </c>
      <c r="F263" s="146" t="s">
        <v>10809</v>
      </c>
      <c r="G263">
        <v>64</v>
      </c>
      <c r="H263" s="143"/>
    </row>
    <row r="264" spans="1:8" ht="57.6" x14ac:dyDescent="0.3">
      <c r="A264" t="s">
        <v>10708</v>
      </c>
      <c r="B264" t="s">
        <v>9062</v>
      </c>
      <c r="C264" t="s">
        <v>10177</v>
      </c>
      <c r="D264" s="146" t="s">
        <v>10762</v>
      </c>
      <c r="E264" s="143" t="s">
        <v>10613</v>
      </c>
      <c r="F264" s="146" t="s">
        <v>10622</v>
      </c>
      <c r="G264">
        <v>64</v>
      </c>
      <c r="H264" s="143"/>
    </row>
    <row r="265" spans="1:8" ht="43.2" x14ac:dyDescent="0.3">
      <c r="A265" t="s">
        <v>10708</v>
      </c>
      <c r="B265" t="s">
        <v>9062</v>
      </c>
      <c r="C265" t="s">
        <v>10178</v>
      </c>
      <c r="D265" s="146" t="s">
        <v>10763</v>
      </c>
      <c r="E265" s="143" t="s">
        <v>9173</v>
      </c>
      <c r="F265" s="146" t="s">
        <v>10616</v>
      </c>
      <c r="G265">
        <v>64</v>
      </c>
      <c r="H265" s="143"/>
    </row>
    <row r="266" spans="1:8" ht="72" x14ac:dyDescent="0.3">
      <c r="A266" t="s">
        <v>10708</v>
      </c>
      <c r="B266" t="s">
        <v>9062</v>
      </c>
      <c r="C266" t="s">
        <v>10179</v>
      </c>
      <c r="D266" s="146" t="s">
        <v>10766</v>
      </c>
      <c r="E266" s="143" t="s">
        <v>9174</v>
      </c>
      <c r="F266" s="146" t="s">
        <v>10810</v>
      </c>
      <c r="G266">
        <v>64</v>
      </c>
      <c r="H266" s="143"/>
    </row>
    <row r="267" spans="1:8" ht="28.8" x14ac:dyDescent="0.3">
      <c r="A267" s="147" t="s">
        <v>10708</v>
      </c>
      <c r="B267" s="147" t="s">
        <v>9062</v>
      </c>
      <c r="C267" s="147" t="s">
        <v>10481</v>
      </c>
      <c r="D267" s="148" t="s">
        <v>10611</v>
      </c>
      <c r="E267" s="147" t="s">
        <v>9174</v>
      </c>
      <c r="F267" s="148" t="s">
        <v>10673</v>
      </c>
      <c r="G267" s="147">
        <v>64</v>
      </c>
      <c r="H267" s="147" t="s">
        <v>6461</v>
      </c>
    </row>
    <row r="268" spans="1:8" ht="72" x14ac:dyDescent="0.3">
      <c r="A268" t="s">
        <v>10717</v>
      </c>
      <c r="B268" t="s">
        <v>9098</v>
      </c>
      <c r="C268" t="s">
        <v>10176</v>
      </c>
      <c r="D268" s="146" t="s">
        <v>10768</v>
      </c>
      <c r="E268" s="143" t="s">
        <v>10613</v>
      </c>
      <c r="F268" s="146" t="s">
        <v>10811</v>
      </c>
      <c r="G268">
        <v>65</v>
      </c>
      <c r="H268" s="143"/>
    </row>
    <row r="269" spans="1:8" ht="72" x14ac:dyDescent="0.3">
      <c r="A269" t="s">
        <v>10717</v>
      </c>
      <c r="B269" t="s">
        <v>9098</v>
      </c>
      <c r="C269" t="s">
        <v>10177</v>
      </c>
      <c r="D269" s="146" t="s">
        <v>10772</v>
      </c>
      <c r="E269" s="143" t="s">
        <v>10613</v>
      </c>
      <c r="F269" s="146" t="s">
        <v>10622</v>
      </c>
      <c r="G269">
        <v>65</v>
      </c>
      <c r="H269" s="143"/>
    </row>
    <row r="270" spans="1:8" ht="28.8" x14ac:dyDescent="0.3">
      <c r="A270" t="s">
        <v>10717</v>
      </c>
      <c r="B270" t="s">
        <v>9098</v>
      </c>
      <c r="C270" t="s">
        <v>10178</v>
      </c>
      <c r="D270" s="146" t="s">
        <v>10773</v>
      </c>
      <c r="E270" s="143" t="s">
        <v>9173</v>
      </c>
      <c r="F270" s="146" t="s">
        <v>10616</v>
      </c>
      <c r="G270">
        <v>65</v>
      </c>
      <c r="H270" s="143"/>
    </row>
    <row r="271" spans="1:8" ht="57.6" x14ac:dyDescent="0.3">
      <c r="A271" t="s">
        <v>10717</v>
      </c>
      <c r="B271" t="s">
        <v>9098</v>
      </c>
      <c r="C271" t="s">
        <v>10179</v>
      </c>
      <c r="D271" s="146" t="s">
        <v>10775</v>
      </c>
      <c r="E271" s="143" t="s">
        <v>9173</v>
      </c>
      <c r="F271" s="146" t="s">
        <v>10812</v>
      </c>
      <c r="G271">
        <v>65</v>
      </c>
      <c r="H271" s="143"/>
    </row>
    <row r="272" spans="1:8" ht="28.8" x14ac:dyDescent="0.3">
      <c r="A272" s="147" t="s">
        <v>10717</v>
      </c>
      <c r="B272" s="147" t="s">
        <v>9098</v>
      </c>
      <c r="C272" s="147" t="s">
        <v>10481</v>
      </c>
      <c r="D272" s="148" t="s">
        <v>10611</v>
      </c>
      <c r="E272" s="147" t="s">
        <v>10613</v>
      </c>
      <c r="F272" s="148" t="s">
        <v>10626</v>
      </c>
      <c r="G272" s="147">
        <v>65</v>
      </c>
      <c r="H272" s="147" t="s">
        <v>6461</v>
      </c>
    </row>
    <row r="273" spans="1:8" ht="72" x14ac:dyDescent="0.3">
      <c r="A273" t="s">
        <v>10725</v>
      </c>
      <c r="B273" t="s">
        <v>9098</v>
      </c>
      <c r="C273" t="s">
        <v>10176</v>
      </c>
      <c r="D273" s="146" t="s">
        <v>10776</v>
      </c>
      <c r="E273" s="143" t="s">
        <v>10613</v>
      </c>
      <c r="F273" s="146" t="s">
        <v>10813</v>
      </c>
      <c r="G273">
        <v>66</v>
      </c>
      <c r="H273" s="143"/>
    </row>
    <row r="274" spans="1:8" ht="57.6" x14ac:dyDescent="0.3">
      <c r="A274" t="s">
        <v>10725</v>
      </c>
      <c r="B274" t="s">
        <v>9098</v>
      </c>
      <c r="C274" t="s">
        <v>10177</v>
      </c>
      <c r="D274" s="146" t="s">
        <v>10780</v>
      </c>
      <c r="E274" s="143" t="s">
        <v>10613</v>
      </c>
      <c r="F274" s="146" t="s">
        <v>10622</v>
      </c>
      <c r="G274">
        <v>66</v>
      </c>
      <c r="H274" s="143"/>
    </row>
    <row r="275" spans="1:8" ht="43.2" x14ac:dyDescent="0.3">
      <c r="A275" t="s">
        <v>10725</v>
      </c>
      <c r="B275" t="s">
        <v>9098</v>
      </c>
      <c r="C275" t="s">
        <v>10178</v>
      </c>
      <c r="D275" s="146" t="s">
        <v>10781</v>
      </c>
      <c r="E275" s="143" t="s">
        <v>9173</v>
      </c>
      <c r="F275" s="146" t="s">
        <v>10616</v>
      </c>
      <c r="G275">
        <v>66</v>
      </c>
      <c r="H275" s="143"/>
    </row>
    <row r="276" spans="1:8" ht="72" x14ac:dyDescent="0.3">
      <c r="A276" t="s">
        <v>10725</v>
      </c>
      <c r="B276" t="s">
        <v>9098</v>
      </c>
      <c r="C276" t="s">
        <v>10179</v>
      </c>
      <c r="D276" s="146" t="s">
        <v>10784</v>
      </c>
      <c r="E276" s="143" t="s">
        <v>9173</v>
      </c>
      <c r="F276" s="146" t="s">
        <v>10814</v>
      </c>
      <c r="G276">
        <v>66</v>
      </c>
      <c r="H276" s="143"/>
    </row>
    <row r="277" spans="1:8" ht="28.8" x14ac:dyDescent="0.3">
      <c r="A277" s="147" t="s">
        <v>10725</v>
      </c>
      <c r="B277" s="147" t="s">
        <v>9098</v>
      </c>
      <c r="C277" s="147" t="s">
        <v>10481</v>
      </c>
      <c r="D277" s="148" t="s">
        <v>10611</v>
      </c>
      <c r="E277" s="147" t="s">
        <v>10613</v>
      </c>
      <c r="F277" s="148" t="s">
        <v>10626</v>
      </c>
      <c r="G277" s="147">
        <v>66</v>
      </c>
      <c r="H277" s="147" t="s">
        <v>6461</v>
      </c>
    </row>
    <row r="278" spans="1:8" ht="86.4" x14ac:dyDescent="0.3">
      <c r="A278" t="s">
        <v>10731</v>
      </c>
      <c r="B278" t="s">
        <v>9130</v>
      </c>
      <c r="C278" t="s">
        <v>10176</v>
      </c>
      <c r="D278" s="146" t="s">
        <v>10815</v>
      </c>
      <c r="E278" s="143"/>
      <c r="F278" s="146" t="s">
        <v>10610</v>
      </c>
      <c r="G278">
        <v>68</v>
      </c>
      <c r="H278" s="143"/>
    </row>
    <row r="279" spans="1:8" ht="72" x14ac:dyDescent="0.3">
      <c r="A279" t="s">
        <v>10731</v>
      </c>
      <c r="B279" t="s">
        <v>9130</v>
      </c>
      <c r="C279" t="s">
        <v>10177</v>
      </c>
      <c r="D279" s="146" t="s">
        <v>10789</v>
      </c>
      <c r="E279" s="143"/>
      <c r="F279" s="146" t="s">
        <v>10610</v>
      </c>
      <c r="G279">
        <v>68</v>
      </c>
      <c r="H279" s="143"/>
    </row>
    <row r="280" spans="1:8" ht="43.2" x14ac:dyDescent="0.3">
      <c r="A280" t="s">
        <v>10731</v>
      </c>
      <c r="B280" t="s">
        <v>9130</v>
      </c>
      <c r="C280" t="s">
        <v>10178</v>
      </c>
      <c r="D280" s="146" t="s">
        <v>10790</v>
      </c>
      <c r="E280" s="143"/>
      <c r="F280" s="146" t="s">
        <v>10610</v>
      </c>
      <c r="G280">
        <v>68</v>
      </c>
      <c r="H280" s="143"/>
    </row>
    <row r="281" spans="1:8" ht="86.4" x14ac:dyDescent="0.3">
      <c r="A281" t="s">
        <v>10731</v>
      </c>
      <c r="B281" t="s">
        <v>9130</v>
      </c>
      <c r="C281" t="s">
        <v>10179</v>
      </c>
      <c r="D281" s="146" t="s">
        <v>10816</v>
      </c>
      <c r="E281" s="143"/>
      <c r="F281" s="146" t="s">
        <v>10610</v>
      </c>
      <c r="G281">
        <v>68</v>
      </c>
      <c r="H281" s="143"/>
    </row>
    <row r="282" spans="1:8" ht="28.8" x14ac:dyDescent="0.3">
      <c r="A282" s="147" t="s">
        <v>10731</v>
      </c>
      <c r="B282" s="147" t="s">
        <v>9130</v>
      </c>
      <c r="C282" s="147" t="s">
        <v>10481</v>
      </c>
      <c r="D282" s="148" t="s">
        <v>10611</v>
      </c>
      <c r="E282" s="147"/>
      <c r="F282" s="148" t="s">
        <v>10612</v>
      </c>
      <c r="G282" s="147">
        <v>68</v>
      </c>
      <c r="H282" s="147" t="s">
        <v>6438</v>
      </c>
    </row>
    <row r="283" spans="1:8" ht="86.4" x14ac:dyDescent="0.3">
      <c r="A283" t="s">
        <v>10741</v>
      </c>
      <c r="B283" t="s">
        <v>9145</v>
      </c>
      <c r="C283" t="s">
        <v>10176</v>
      </c>
      <c r="D283" s="146" t="s">
        <v>10817</v>
      </c>
      <c r="E283" s="143" t="s">
        <v>10613</v>
      </c>
      <c r="F283" s="146" t="s">
        <v>10818</v>
      </c>
      <c r="G283">
        <v>69</v>
      </c>
      <c r="H283" s="143"/>
    </row>
    <row r="284" spans="1:8" ht="86.4" x14ac:dyDescent="0.3">
      <c r="A284" t="s">
        <v>10741</v>
      </c>
      <c r="B284" t="s">
        <v>9145</v>
      </c>
      <c r="C284" t="s">
        <v>10177</v>
      </c>
      <c r="D284" s="146" t="s">
        <v>10798</v>
      </c>
      <c r="E284" s="143" t="s">
        <v>10613</v>
      </c>
      <c r="F284" s="146" t="s">
        <v>10622</v>
      </c>
      <c r="G284">
        <v>69</v>
      </c>
      <c r="H284" s="143"/>
    </row>
    <row r="285" spans="1:8" ht="43.2" x14ac:dyDescent="0.3">
      <c r="A285" t="s">
        <v>10741</v>
      </c>
      <c r="B285" t="s">
        <v>9145</v>
      </c>
      <c r="C285" t="s">
        <v>10178</v>
      </c>
      <c r="D285" s="146" t="s">
        <v>10799</v>
      </c>
      <c r="E285" s="143" t="s">
        <v>9173</v>
      </c>
      <c r="F285" s="146" t="s">
        <v>10616</v>
      </c>
      <c r="G285">
        <v>69</v>
      </c>
      <c r="H285" s="143"/>
    </row>
    <row r="286" spans="1:8" ht="100.8" x14ac:dyDescent="0.3">
      <c r="A286" t="s">
        <v>10741</v>
      </c>
      <c r="B286" t="s">
        <v>9145</v>
      </c>
      <c r="C286" t="s">
        <v>10179</v>
      </c>
      <c r="D286" s="146" t="s">
        <v>10819</v>
      </c>
      <c r="E286" s="143" t="s">
        <v>9173</v>
      </c>
      <c r="F286" s="146" t="s">
        <v>10820</v>
      </c>
      <c r="G286">
        <v>69</v>
      </c>
      <c r="H286" s="143"/>
    </row>
    <row r="287" spans="1:8" ht="28.8" x14ac:dyDescent="0.3">
      <c r="A287" s="147" t="s">
        <v>10741</v>
      </c>
      <c r="B287" s="147" t="s">
        <v>9145</v>
      </c>
      <c r="C287" s="147" t="s">
        <v>10481</v>
      </c>
      <c r="D287" s="148" t="s">
        <v>10611</v>
      </c>
      <c r="E287" s="147" t="s">
        <v>10613</v>
      </c>
      <c r="F287" s="148" t="s">
        <v>10626</v>
      </c>
      <c r="G287" s="147">
        <v>69</v>
      </c>
      <c r="H287" s="147" t="s">
        <v>6461</v>
      </c>
    </row>
    <row r="288" spans="1:8" hidden="1" x14ac:dyDescent="0.3">
      <c r="D288" s="146"/>
      <c r="F288" s="146"/>
    </row>
    <row r="289" spans="1:8" hidden="1" x14ac:dyDescent="0.3">
      <c r="A289" s="169" t="s">
        <v>10803</v>
      </c>
      <c r="B289" s="169"/>
      <c r="C289" s="169"/>
      <c r="D289" s="170"/>
      <c r="E289" s="169"/>
      <c r="F289" s="170"/>
      <c r="G289" s="169"/>
      <c r="H289" s="169"/>
    </row>
    <row r="290" spans="1:8" ht="115.2" hidden="1" x14ac:dyDescent="0.3">
      <c r="A290" t="s">
        <v>10364</v>
      </c>
      <c r="B290" t="s">
        <v>9017</v>
      </c>
      <c r="C290" t="s">
        <v>10176</v>
      </c>
      <c r="D290" s="146" t="s">
        <v>10198</v>
      </c>
      <c r="E290" s="143"/>
      <c r="F290" s="146" t="s">
        <v>10610</v>
      </c>
      <c r="G290">
        <v>2</v>
      </c>
      <c r="H290" s="143"/>
    </row>
    <row r="291" spans="1:8" ht="144" hidden="1" x14ac:dyDescent="0.3">
      <c r="A291" t="s">
        <v>10364</v>
      </c>
      <c r="B291" t="s">
        <v>9017</v>
      </c>
      <c r="C291" t="s">
        <v>10177</v>
      </c>
      <c r="D291" s="146" t="s">
        <v>10199</v>
      </c>
      <c r="E291" s="143"/>
      <c r="F291" s="146" t="s">
        <v>10610</v>
      </c>
      <c r="G291">
        <v>2</v>
      </c>
      <c r="H291" s="143"/>
    </row>
    <row r="292" spans="1:8" ht="72" hidden="1" x14ac:dyDescent="0.3">
      <c r="A292" s="147" t="s">
        <v>10364</v>
      </c>
      <c r="B292" s="147" t="s">
        <v>9017</v>
      </c>
      <c r="C292" s="147" t="s">
        <v>10178</v>
      </c>
      <c r="D292" s="148" t="s">
        <v>9984</v>
      </c>
      <c r="E292" s="147"/>
      <c r="F292" s="148" t="s">
        <v>10610</v>
      </c>
      <c r="G292" s="147">
        <v>2</v>
      </c>
      <c r="H292" s="147"/>
    </row>
    <row r="293" spans="1:8" ht="244.8" hidden="1" x14ac:dyDescent="0.3">
      <c r="A293" t="s">
        <v>10364</v>
      </c>
      <c r="B293" t="s">
        <v>9017</v>
      </c>
      <c r="C293" t="s">
        <v>10179</v>
      </c>
      <c r="D293" s="146" t="s">
        <v>10462</v>
      </c>
      <c r="E293" s="143"/>
      <c r="F293" s="146" t="s">
        <v>10610</v>
      </c>
      <c r="G293">
        <v>2</v>
      </c>
      <c r="H293" s="143"/>
    </row>
    <row r="294" spans="1:8" ht="43.2" hidden="1" x14ac:dyDescent="0.3">
      <c r="A294" t="s">
        <v>10364</v>
      </c>
      <c r="B294" t="s">
        <v>9017</v>
      </c>
      <c r="C294" t="s">
        <v>10481</v>
      </c>
      <c r="D294" s="146" t="s">
        <v>10611</v>
      </c>
      <c r="E294" s="143"/>
      <c r="F294" s="146" t="s">
        <v>10821</v>
      </c>
      <c r="G294">
        <v>2</v>
      </c>
      <c r="H294" s="143" t="s">
        <v>6438</v>
      </c>
    </row>
    <row r="295" spans="1:8" ht="86.4" hidden="1" x14ac:dyDescent="0.3">
      <c r="A295" t="s">
        <v>10371</v>
      </c>
      <c r="B295" t="s">
        <v>9062</v>
      </c>
      <c r="C295" t="s">
        <v>10176</v>
      </c>
      <c r="D295" s="146" t="s">
        <v>10070</v>
      </c>
      <c r="E295" s="143" t="s">
        <v>10613</v>
      </c>
      <c r="F295" s="146" t="s">
        <v>10614</v>
      </c>
      <c r="G295">
        <v>9</v>
      </c>
      <c r="H295" s="143"/>
    </row>
    <row r="296" spans="1:8" ht="57.6" hidden="1" x14ac:dyDescent="0.3">
      <c r="A296" t="s">
        <v>10371</v>
      </c>
      <c r="B296" t="s">
        <v>9062</v>
      </c>
      <c r="C296" t="s">
        <v>10177</v>
      </c>
      <c r="D296" s="146" t="s">
        <v>10442</v>
      </c>
      <c r="E296" s="143" t="s">
        <v>10613</v>
      </c>
      <c r="F296" s="146" t="s">
        <v>10622</v>
      </c>
      <c r="G296">
        <v>9</v>
      </c>
      <c r="H296" s="143"/>
    </row>
    <row r="297" spans="1:8" ht="43.2" hidden="1" x14ac:dyDescent="0.3">
      <c r="A297" s="147" t="s">
        <v>10371</v>
      </c>
      <c r="B297" s="147" t="s">
        <v>9062</v>
      </c>
      <c r="C297" s="147" t="s">
        <v>10178</v>
      </c>
      <c r="D297" s="148" t="s">
        <v>10072</v>
      </c>
      <c r="E297" s="147" t="s">
        <v>9173</v>
      </c>
      <c r="F297" s="148" t="s">
        <v>10616</v>
      </c>
      <c r="G297" s="147">
        <v>9</v>
      </c>
      <c r="H297" s="147"/>
    </row>
    <row r="298" spans="1:8" ht="129.6" x14ac:dyDescent="0.3">
      <c r="A298" t="s">
        <v>10371</v>
      </c>
      <c r="B298" t="s">
        <v>9062</v>
      </c>
      <c r="C298" t="s">
        <v>10179</v>
      </c>
      <c r="D298" s="146" t="s">
        <v>10446</v>
      </c>
      <c r="E298" s="143" t="s">
        <v>10613</v>
      </c>
      <c r="F298" s="146" t="s">
        <v>10627</v>
      </c>
      <c r="G298">
        <v>9</v>
      </c>
      <c r="H298" s="143"/>
    </row>
    <row r="299" spans="1:8" ht="43.2" x14ac:dyDescent="0.3">
      <c r="A299" t="s">
        <v>10371</v>
      </c>
      <c r="B299" t="s">
        <v>9062</v>
      </c>
      <c r="C299" t="s">
        <v>10481</v>
      </c>
      <c r="D299" s="146" t="s">
        <v>10611</v>
      </c>
      <c r="E299" s="143" t="s">
        <v>10613</v>
      </c>
      <c r="F299" s="146" t="s">
        <v>10822</v>
      </c>
      <c r="G299">
        <v>9</v>
      </c>
      <c r="H299" s="143" t="s">
        <v>6461</v>
      </c>
    </row>
    <row r="300" spans="1:8" ht="144" x14ac:dyDescent="0.3">
      <c r="A300" t="s">
        <v>10387</v>
      </c>
      <c r="B300" t="s">
        <v>9742</v>
      </c>
      <c r="C300" t="s">
        <v>10176</v>
      </c>
      <c r="D300" s="146" t="s">
        <v>10238</v>
      </c>
      <c r="E300" s="143"/>
      <c r="F300" s="146" t="s">
        <v>10610</v>
      </c>
      <c r="G300">
        <v>25</v>
      </c>
      <c r="H300" s="143"/>
    </row>
    <row r="301" spans="1:8" ht="100.8" x14ac:dyDescent="0.3">
      <c r="A301" t="s">
        <v>10387</v>
      </c>
      <c r="B301" t="s">
        <v>9742</v>
      </c>
      <c r="C301" t="s">
        <v>10177</v>
      </c>
      <c r="D301" s="146" t="s">
        <v>10239</v>
      </c>
      <c r="E301" s="143"/>
      <c r="F301" s="146" t="s">
        <v>10610</v>
      </c>
      <c r="G301">
        <v>25</v>
      </c>
      <c r="H301" s="143"/>
    </row>
    <row r="302" spans="1:8" ht="72" x14ac:dyDescent="0.3">
      <c r="A302" s="147" t="s">
        <v>10387</v>
      </c>
      <c r="B302" s="147" t="s">
        <v>9742</v>
      </c>
      <c r="C302" s="147" t="s">
        <v>10178</v>
      </c>
      <c r="D302" s="148" t="s">
        <v>10036</v>
      </c>
      <c r="E302" s="147"/>
      <c r="F302" s="148" t="s">
        <v>10610</v>
      </c>
      <c r="G302" s="147">
        <v>25</v>
      </c>
      <c r="H302" s="147"/>
    </row>
    <row r="303" spans="1:8" ht="201.6" x14ac:dyDescent="0.3">
      <c r="A303" t="s">
        <v>10387</v>
      </c>
      <c r="B303" t="s">
        <v>9742</v>
      </c>
      <c r="C303" t="s">
        <v>10179</v>
      </c>
      <c r="D303" s="146" t="s">
        <v>10467</v>
      </c>
      <c r="E303" s="143"/>
      <c r="F303" s="146" t="s">
        <v>10610</v>
      </c>
      <c r="G303">
        <v>25</v>
      </c>
      <c r="H303" s="143"/>
    </row>
    <row r="304" spans="1:8" ht="43.2" x14ac:dyDescent="0.3">
      <c r="A304" t="s">
        <v>10387</v>
      </c>
      <c r="B304" t="s">
        <v>9742</v>
      </c>
      <c r="C304" t="s">
        <v>10481</v>
      </c>
      <c r="D304" s="146" t="s">
        <v>10611</v>
      </c>
      <c r="E304" s="143"/>
      <c r="F304" s="146" t="s">
        <v>10823</v>
      </c>
      <c r="G304">
        <v>25</v>
      </c>
      <c r="H304" s="143" t="s">
        <v>6438</v>
      </c>
    </row>
    <row r="305" spans="1:8" ht="158.4" x14ac:dyDescent="0.3">
      <c r="A305" t="s">
        <v>10388</v>
      </c>
      <c r="B305" t="s">
        <v>9743</v>
      </c>
      <c r="C305" t="s">
        <v>10176</v>
      </c>
      <c r="D305" s="146" t="s">
        <v>10241</v>
      </c>
      <c r="E305" s="143"/>
      <c r="F305" s="146" t="s">
        <v>10610</v>
      </c>
      <c r="G305">
        <v>26</v>
      </c>
      <c r="H305" s="143"/>
    </row>
    <row r="306" spans="1:8" ht="115.2" x14ac:dyDescent="0.3">
      <c r="A306" t="s">
        <v>10388</v>
      </c>
      <c r="B306" t="s">
        <v>9743</v>
      </c>
      <c r="C306" t="s">
        <v>10177</v>
      </c>
      <c r="D306" s="146" t="s">
        <v>10243</v>
      </c>
      <c r="E306" s="143"/>
      <c r="F306" s="146" t="s">
        <v>10610</v>
      </c>
      <c r="G306">
        <v>26</v>
      </c>
      <c r="H306" s="143"/>
    </row>
    <row r="307" spans="1:8" ht="57.6" x14ac:dyDescent="0.3">
      <c r="A307" s="147" t="s">
        <v>10388</v>
      </c>
      <c r="B307" s="147" t="s">
        <v>9743</v>
      </c>
      <c r="C307" s="147" t="s">
        <v>10178</v>
      </c>
      <c r="D307" s="148" t="s">
        <v>10244</v>
      </c>
      <c r="E307" s="147"/>
      <c r="F307" s="148" t="s">
        <v>10610</v>
      </c>
      <c r="G307" s="147">
        <v>26</v>
      </c>
      <c r="H307" s="147"/>
    </row>
    <row r="308" spans="1:8" ht="201.6" x14ac:dyDescent="0.3">
      <c r="A308" t="s">
        <v>10388</v>
      </c>
      <c r="B308" t="s">
        <v>9743</v>
      </c>
      <c r="C308" t="s">
        <v>10179</v>
      </c>
      <c r="D308" s="146" t="s">
        <v>10468</v>
      </c>
      <c r="E308" s="143"/>
      <c r="F308" s="146" t="s">
        <v>10610</v>
      </c>
      <c r="G308">
        <v>26</v>
      </c>
      <c r="H308" s="143"/>
    </row>
    <row r="309" spans="1:8" ht="43.2" x14ac:dyDescent="0.3">
      <c r="A309" t="s">
        <v>10388</v>
      </c>
      <c r="B309" t="s">
        <v>9743</v>
      </c>
      <c r="C309" t="s">
        <v>10481</v>
      </c>
      <c r="D309" s="146" t="s">
        <v>10611</v>
      </c>
      <c r="E309" s="143"/>
      <c r="F309" s="146" t="s">
        <v>10824</v>
      </c>
      <c r="G309">
        <v>26</v>
      </c>
      <c r="H309" s="143" t="s">
        <v>6438</v>
      </c>
    </row>
    <row r="310" spans="1:8" ht="129.6" x14ac:dyDescent="0.3">
      <c r="A310" t="s">
        <v>10410</v>
      </c>
      <c r="B310" t="s">
        <v>9834</v>
      </c>
      <c r="C310" t="s">
        <v>10176</v>
      </c>
      <c r="D310" s="146" t="s">
        <v>10126</v>
      </c>
      <c r="E310" s="143"/>
      <c r="F310" s="146" t="s">
        <v>10610</v>
      </c>
      <c r="G310">
        <v>52</v>
      </c>
      <c r="H310" s="143"/>
    </row>
    <row r="311" spans="1:8" ht="115.2" x14ac:dyDescent="0.3">
      <c r="A311" t="s">
        <v>10410</v>
      </c>
      <c r="B311" t="s">
        <v>9834</v>
      </c>
      <c r="C311" t="s">
        <v>10177</v>
      </c>
      <c r="D311" s="146" t="s">
        <v>10313</v>
      </c>
      <c r="E311" s="143"/>
      <c r="F311" s="146" t="s">
        <v>10610</v>
      </c>
      <c r="G311">
        <v>52</v>
      </c>
      <c r="H311" s="143"/>
    </row>
    <row r="312" spans="1:8" ht="43.2" x14ac:dyDescent="0.3">
      <c r="A312" s="147" t="s">
        <v>10410</v>
      </c>
      <c r="B312" s="147" t="s">
        <v>9834</v>
      </c>
      <c r="C312" s="147" t="s">
        <v>10178</v>
      </c>
      <c r="D312" s="148" t="s">
        <v>10128</v>
      </c>
      <c r="E312" s="147"/>
      <c r="F312" s="148" t="s">
        <v>10610</v>
      </c>
      <c r="G312" s="147">
        <v>52</v>
      </c>
      <c r="H312" s="147"/>
    </row>
    <row r="313" spans="1:8" ht="172.8" x14ac:dyDescent="0.3">
      <c r="A313" t="s">
        <v>10410</v>
      </c>
      <c r="B313" t="s">
        <v>9834</v>
      </c>
      <c r="C313" t="s">
        <v>10179</v>
      </c>
      <c r="D313" s="146" t="s">
        <v>10474</v>
      </c>
      <c r="E313" s="143"/>
      <c r="F313" s="146" t="s">
        <v>10610</v>
      </c>
      <c r="G313">
        <v>52</v>
      </c>
      <c r="H313" s="143"/>
    </row>
    <row r="314" spans="1:8" ht="43.2" x14ac:dyDescent="0.3">
      <c r="A314" t="s">
        <v>10410</v>
      </c>
      <c r="B314" t="s">
        <v>9834</v>
      </c>
      <c r="C314" t="s">
        <v>10481</v>
      </c>
      <c r="D314" s="146" t="s">
        <v>10611</v>
      </c>
      <c r="E314" s="143"/>
      <c r="F314" s="146" t="s">
        <v>10825</v>
      </c>
      <c r="G314">
        <v>52</v>
      </c>
      <c r="H314" s="143" t="s">
        <v>6438</v>
      </c>
    </row>
  </sheetData>
  <autoFilter ref="A2:H287" xr:uid="{F9A94491-3211-43E6-944D-7C41BBB8D954}">
    <filterColumn colId="4">
      <customFilters>
        <customFilter operator="notEqual" val=" "/>
      </customFilters>
    </filterColumn>
  </autoFilter>
  <mergeCells count="1">
    <mergeCell ref="A1:G1"/>
  </mergeCells>
  <dataValidations count="1">
    <dataValidation type="list" allowBlank="1" showInputMessage="1" showErrorMessage="1" errorTitle="Rating" error="Only Low, High or Unclear (PROBAST scale)." sqref="E3:E287" xr:uid="{1C0FC171-E907-4622-BD8B-BF2C5F13EE8F}">
      <formula1>"Low,High,Unclear"</formula1>
    </dataValidation>
  </dataValidation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EA450-109B-439B-A26C-3BB40CB1EE4D}">
  <sheetPr>
    <tabColor rgb="FF485656"/>
  </sheetPr>
  <dimension ref="A1:AH512"/>
  <sheetViews>
    <sheetView showGridLines="0" zoomScale="80" zoomScaleNormal="80" workbookViewId="0">
      <pane ySplit="1" topLeftCell="A17" activePane="bottomLeft" state="frozen"/>
      <selection pane="bottomLeft" activeCell="D17" sqref="D17"/>
    </sheetView>
  </sheetViews>
  <sheetFormatPr defaultRowHeight="14.4" x14ac:dyDescent="0.3"/>
  <cols>
    <col min="1" max="1" width="2.33203125" style="36" bestFit="1" customWidth="1"/>
    <col min="2" max="12" width="8.88671875" style="1"/>
    <col min="13" max="13" width="8.88671875" style="45"/>
    <col min="14" max="17" width="8.88671875" style="1"/>
    <col min="18" max="18" width="2.33203125" style="78" bestFit="1" customWidth="1"/>
    <col min="19" max="24" width="8.88671875" style="1"/>
    <col min="25" max="25" width="8.88671875" style="43"/>
    <col min="26" max="16384" width="8.88671875" style="1"/>
  </cols>
  <sheetData>
    <row r="1" spans="1:34" s="37" customFormat="1" ht="40.799999999999997" x14ac:dyDescent="0.3">
      <c r="A1" s="78"/>
      <c r="B1" s="78" t="s">
        <v>9005</v>
      </c>
      <c r="C1" s="78" t="s">
        <v>9006</v>
      </c>
      <c r="D1" s="78" t="s">
        <v>9016</v>
      </c>
      <c r="E1" s="78" t="s">
        <v>9007</v>
      </c>
      <c r="F1" s="78" t="s">
        <v>9008</v>
      </c>
      <c r="G1" s="78" t="s">
        <v>9009</v>
      </c>
      <c r="H1" s="78" t="s">
        <v>9010</v>
      </c>
      <c r="I1" s="78" t="s">
        <v>9011</v>
      </c>
      <c r="J1" s="78" t="s">
        <v>9012</v>
      </c>
      <c r="K1" s="78" t="s">
        <v>9013</v>
      </c>
      <c r="L1" s="80" t="s">
        <v>10430</v>
      </c>
      <c r="M1" s="44"/>
      <c r="R1" s="78"/>
      <c r="S1" s="78" t="s">
        <v>6397</v>
      </c>
      <c r="T1" s="78" t="s">
        <v>9284</v>
      </c>
      <c r="U1" s="78" t="s">
        <v>9285</v>
      </c>
      <c r="V1" s="78" t="s">
        <v>9286</v>
      </c>
      <c r="W1" s="78" t="s">
        <v>9287</v>
      </c>
      <c r="X1" s="78" t="s">
        <v>6398</v>
      </c>
      <c r="Y1" s="78" t="s">
        <v>10430</v>
      </c>
      <c r="AA1" s="88" t="s">
        <v>9750</v>
      </c>
      <c r="AB1" s="88" t="s">
        <v>10195</v>
      </c>
      <c r="AC1" s="88" t="s">
        <v>10363</v>
      </c>
      <c r="AD1" s="88" t="s">
        <v>10421</v>
      </c>
      <c r="AE1" s="88" t="s">
        <v>10424</v>
      </c>
      <c r="AF1" s="88" t="s">
        <v>10425</v>
      </c>
      <c r="AG1" s="88" t="s">
        <v>10448</v>
      </c>
      <c r="AH1" s="88" t="s">
        <v>10449</v>
      </c>
    </row>
    <row r="2" spans="1:34" s="37" customFormat="1" ht="40.799999999999997" x14ac:dyDescent="0.3">
      <c r="A2" s="78">
        <v>1</v>
      </c>
      <c r="B2" s="37" t="s">
        <v>9019</v>
      </c>
      <c r="C2" s="37" t="s">
        <v>9020</v>
      </c>
      <c r="D2" s="37" t="s">
        <v>9021</v>
      </c>
      <c r="E2" s="37" t="s">
        <v>6470</v>
      </c>
      <c r="F2" s="37">
        <v>101</v>
      </c>
      <c r="G2" s="37" t="s">
        <v>9022</v>
      </c>
      <c r="H2" s="37" t="s">
        <v>9023</v>
      </c>
      <c r="I2" s="37" t="s">
        <v>6426</v>
      </c>
      <c r="J2" s="37" t="s">
        <v>9026</v>
      </c>
      <c r="K2" s="37" t="s">
        <v>9024</v>
      </c>
      <c r="L2" s="37" t="s">
        <v>9015</v>
      </c>
      <c r="M2" s="211" t="s">
        <v>9014</v>
      </c>
      <c r="N2" s="213"/>
      <c r="O2" s="211" t="s">
        <v>9168</v>
      </c>
      <c r="P2" s="212"/>
      <c r="Q2" s="213"/>
      <c r="R2" s="78">
        <v>2</v>
      </c>
      <c r="S2" s="87" t="s">
        <v>9020</v>
      </c>
      <c r="T2" s="87" t="s">
        <v>9290</v>
      </c>
      <c r="U2" s="87" t="s">
        <v>9291</v>
      </c>
      <c r="V2" s="87" t="s">
        <v>6461</v>
      </c>
      <c r="W2" s="87" t="s">
        <v>6461</v>
      </c>
      <c r="X2" s="87" t="s">
        <v>9292</v>
      </c>
      <c r="Y2" s="87" t="s">
        <v>9015</v>
      </c>
      <c r="AA2" s="37">
        <v>5</v>
      </c>
      <c r="AB2" s="37" t="s">
        <v>10196</v>
      </c>
      <c r="AC2" s="37" t="s">
        <v>10365</v>
      </c>
      <c r="AE2" s="37" t="s">
        <v>9025</v>
      </c>
      <c r="AF2" s="37" t="s">
        <v>10427</v>
      </c>
      <c r="AG2" s="37">
        <v>101</v>
      </c>
      <c r="AH2" s="37" t="s">
        <v>10450</v>
      </c>
    </row>
    <row r="3" spans="1:34" s="37" customFormat="1" ht="91.8" x14ac:dyDescent="0.3">
      <c r="A3" s="78">
        <v>2</v>
      </c>
      <c r="B3" s="37" t="s">
        <v>9019</v>
      </c>
      <c r="C3" s="37" t="s">
        <v>9027</v>
      </c>
      <c r="D3" s="37" t="s">
        <v>9028</v>
      </c>
      <c r="E3" s="37" t="s">
        <v>9029</v>
      </c>
      <c r="F3" s="37" t="s">
        <v>9030</v>
      </c>
      <c r="G3" s="37" t="s">
        <v>7230</v>
      </c>
      <c r="H3" s="37" t="s">
        <v>9031</v>
      </c>
      <c r="I3" s="37" t="s">
        <v>9034</v>
      </c>
      <c r="J3" s="37" t="s">
        <v>9035</v>
      </c>
      <c r="K3" s="37" t="s">
        <v>9032</v>
      </c>
      <c r="L3" s="37" t="s">
        <v>9033</v>
      </c>
      <c r="M3" s="211" t="s">
        <v>9015</v>
      </c>
      <c r="N3" s="213"/>
      <c r="O3" s="211" t="s">
        <v>9169</v>
      </c>
      <c r="P3" s="212"/>
      <c r="Q3" s="213"/>
      <c r="R3" s="78">
        <v>3</v>
      </c>
      <c r="S3" s="87" t="s">
        <v>9293</v>
      </c>
      <c r="T3" s="87" t="s">
        <v>9028</v>
      </c>
      <c r="U3" s="87" t="s">
        <v>6419</v>
      </c>
      <c r="V3" s="87" t="s">
        <v>6461</v>
      </c>
      <c r="W3" s="87" t="s">
        <v>6461</v>
      </c>
      <c r="X3" s="87" t="s">
        <v>9294</v>
      </c>
      <c r="Y3" s="87" t="s">
        <v>9033</v>
      </c>
      <c r="AA3" s="37">
        <v>6</v>
      </c>
      <c r="AB3" s="37" t="s">
        <v>10431</v>
      </c>
      <c r="AC3" s="37" t="s">
        <v>10366</v>
      </c>
      <c r="AE3" s="37" t="s">
        <v>9033</v>
      </c>
      <c r="AF3" s="37" t="s">
        <v>6443</v>
      </c>
      <c r="AH3" s="37" t="s">
        <v>10451</v>
      </c>
    </row>
    <row r="4" spans="1:34" s="37" customFormat="1" ht="40.799999999999997" x14ac:dyDescent="0.3">
      <c r="A4" s="78">
        <v>3</v>
      </c>
      <c r="B4" s="37" t="s">
        <v>9040</v>
      </c>
      <c r="C4" s="37" t="s">
        <v>9041</v>
      </c>
      <c r="D4" s="37" t="s">
        <v>9028</v>
      </c>
      <c r="E4" s="37" t="s">
        <v>9042</v>
      </c>
      <c r="F4" s="37" t="s">
        <v>9043</v>
      </c>
      <c r="G4" s="37" t="s">
        <v>9037</v>
      </c>
      <c r="H4" s="37" t="s">
        <v>9038</v>
      </c>
      <c r="I4" s="37" t="s">
        <v>6426</v>
      </c>
      <c r="J4" s="37" t="s">
        <v>9044</v>
      </c>
      <c r="K4" s="37" t="s">
        <v>9045</v>
      </c>
      <c r="L4" s="37" t="s">
        <v>9014</v>
      </c>
      <c r="M4" s="214" t="s">
        <v>9170</v>
      </c>
      <c r="N4" s="216"/>
      <c r="O4" s="214" t="s">
        <v>9171</v>
      </c>
      <c r="P4" s="215"/>
      <c r="Q4" s="215"/>
      <c r="R4" s="78">
        <v>4</v>
      </c>
      <c r="S4" s="87" t="s">
        <v>9295</v>
      </c>
      <c r="T4" s="87" t="s">
        <v>9028</v>
      </c>
      <c r="U4" s="87" t="s">
        <v>6419</v>
      </c>
      <c r="V4" s="87" t="s">
        <v>6461</v>
      </c>
      <c r="W4" s="87" t="s">
        <v>6461</v>
      </c>
      <c r="X4" s="87" t="s">
        <v>9294</v>
      </c>
      <c r="Y4" s="87" t="s">
        <v>9014</v>
      </c>
      <c r="AA4" s="37">
        <v>17</v>
      </c>
      <c r="AB4" s="37" t="s">
        <v>10196</v>
      </c>
      <c r="AC4" s="37" t="s">
        <v>10367</v>
      </c>
      <c r="AE4" s="37" t="s">
        <v>9014</v>
      </c>
      <c r="AF4" s="37" t="s">
        <v>6443</v>
      </c>
      <c r="AG4" s="37">
        <v>177</v>
      </c>
      <c r="AH4" s="37" t="s">
        <v>10450</v>
      </c>
    </row>
    <row r="5" spans="1:34" s="37" customFormat="1" ht="51" x14ac:dyDescent="0.3">
      <c r="A5" s="78">
        <v>4</v>
      </c>
      <c r="B5" s="37" t="s">
        <v>9048</v>
      </c>
      <c r="C5" s="37" t="s">
        <v>9049</v>
      </c>
      <c r="D5" s="37" t="s">
        <v>9050</v>
      </c>
      <c r="E5" s="37" t="s">
        <v>9051</v>
      </c>
      <c r="F5" s="37" t="s">
        <v>9039</v>
      </c>
      <c r="G5" s="37" t="s">
        <v>9037</v>
      </c>
      <c r="H5" s="37" t="s">
        <v>9052</v>
      </c>
      <c r="I5" s="37" t="s">
        <v>6426</v>
      </c>
      <c r="J5" s="37" t="s">
        <v>9053</v>
      </c>
      <c r="K5" s="37" t="s">
        <v>9054</v>
      </c>
      <c r="L5" s="37" t="s">
        <v>9014</v>
      </c>
      <c r="M5" s="44"/>
      <c r="R5" s="78">
        <v>5</v>
      </c>
      <c r="S5" s="87" t="s">
        <v>9296</v>
      </c>
      <c r="T5" s="87" t="s">
        <v>9297</v>
      </c>
      <c r="U5" s="87" t="s">
        <v>6419</v>
      </c>
      <c r="V5" s="87" t="s">
        <v>6461</v>
      </c>
      <c r="W5" s="87" t="s">
        <v>6461</v>
      </c>
      <c r="X5" s="87" t="s">
        <v>9039</v>
      </c>
      <c r="Y5" s="87" t="s">
        <v>9014</v>
      </c>
      <c r="AA5" s="37">
        <v>22</v>
      </c>
      <c r="AB5" s="37" t="s">
        <v>10196</v>
      </c>
      <c r="AC5" s="37" t="s">
        <v>10368</v>
      </c>
      <c r="AE5" s="37" t="s">
        <v>9014</v>
      </c>
      <c r="AF5" s="37" t="s">
        <v>6443</v>
      </c>
      <c r="AH5" s="37" t="s">
        <v>10452</v>
      </c>
    </row>
    <row r="6" spans="1:34" s="37" customFormat="1" ht="61.2" customHeight="1" x14ac:dyDescent="0.3">
      <c r="A6" s="78">
        <v>5</v>
      </c>
      <c r="B6" s="37" t="s">
        <v>9056</v>
      </c>
      <c r="C6" s="37" t="s">
        <v>9057</v>
      </c>
      <c r="D6" s="37" t="s">
        <v>9058</v>
      </c>
      <c r="E6" s="37" t="s">
        <v>9046</v>
      </c>
      <c r="F6" s="37" t="s">
        <v>9059</v>
      </c>
      <c r="G6" s="37" t="s">
        <v>7230</v>
      </c>
      <c r="H6" s="37" t="s">
        <v>9060</v>
      </c>
      <c r="I6" s="37" t="s">
        <v>6426</v>
      </c>
      <c r="J6" s="37" t="s">
        <v>9061</v>
      </c>
      <c r="K6" s="37" t="s">
        <v>9047</v>
      </c>
      <c r="L6" s="37" t="s">
        <v>9033</v>
      </c>
      <c r="M6" s="44"/>
      <c r="R6" s="78">
        <v>6</v>
      </c>
      <c r="S6" s="87" t="s">
        <v>9298</v>
      </c>
      <c r="T6" s="87" t="s">
        <v>9028</v>
      </c>
      <c r="U6" s="87" t="s">
        <v>6419</v>
      </c>
      <c r="V6" s="87" t="s">
        <v>6461</v>
      </c>
      <c r="W6" s="87" t="s">
        <v>6461</v>
      </c>
      <c r="X6" s="87" t="s">
        <v>9294</v>
      </c>
      <c r="Y6" s="87" t="s">
        <v>9033</v>
      </c>
      <c r="AA6" s="37">
        <v>32</v>
      </c>
      <c r="AB6" s="37" t="s">
        <v>10196</v>
      </c>
      <c r="AC6" s="37" t="s">
        <v>10369</v>
      </c>
      <c r="AE6" s="37" t="s">
        <v>9014</v>
      </c>
      <c r="AF6" s="37" t="s">
        <v>10427</v>
      </c>
      <c r="AG6" s="37">
        <v>433</v>
      </c>
      <c r="AH6" s="37" t="s">
        <v>10450</v>
      </c>
    </row>
    <row r="7" spans="1:34" s="37" customFormat="1" ht="40.799999999999997" x14ac:dyDescent="0.3">
      <c r="A7" s="78">
        <v>6</v>
      </c>
      <c r="B7" s="37" t="s">
        <v>9062</v>
      </c>
      <c r="C7" s="37" t="s">
        <v>6899</v>
      </c>
      <c r="D7" s="37" t="s">
        <v>9063</v>
      </c>
      <c r="E7" s="37" t="s">
        <v>9018</v>
      </c>
      <c r="F7" s="37" t="s">
        <v>9039</v>
      </c>
      <c r="G7" s="37" t="s">
        <v>7230</v>
      </c>
      <c r="H7" s="37" t="s">
        <v>9064</v>
      </c>
      <c r="I7" s="37" t="s">
        <v>6426</v>
      </c>
      <c r="J7" s="37" t="s">
        <v>9065</v>
      </c>
      <c r="K7" s="37" t="s">
        <v>9066</v>
      </c>
      <c r="L7" s="37" t="s">
        <v>9014</v>
      </c>
      <c r="M7" s="44"/>
      <c r="R7" s="78">
        <v>7</v>
      </c>
      <c r="S7" s="87" t="s">
        <v>6899</v>
      </c>
      <c r="T7" s="87" t="s">
        <v>9036</v>
      </c>
      <c r="U7" s="87" t="s">
        <v>6419</v>
      </c>
      <c r="V7" s="87" t="s">
        <v>6461</v>
      </c>
      <c r="W7" s="87" t="s">
        <v>6461</v>
      </c>
      <c r="X7" s="87" t="s">
        <v>9294</v>
      </c>
      <c r="Y7" s="87" t="s">
        <v>9014</v>
      </c>
      <c r="AA7" s="37">
        <v>34</v>
      </c>
      <c r="AB7" s="37" t="s">
        <v>10196</v>
      </c>
      <c r="AC7" s="37" t="s">
        <v>10370</v>
      </c>
      <c r="AE7" s="37" t="s">
        <v>9014</v>
      </c>
      <c r="AF7" s="37" t="s">
        <v>6443</v>
      </c>
      <c r="AG7" s="37">
        <v>70</v>
      </c>
      <c r="AH7" s="37" t="s">
        <v>10450</v>
      </c>
    </row>
    <row r="8" spans="1:34" s="37" customFormat="1" ht="40.799999999999997" x14ac:dyDescent="0.3">
      <c r="A8" s="78">
        <v>7</v>
      </c>
      <c r="B8" s="37" t="s">
        <v>9068</v>
      </c>
      <c r="C8" s="37" t="s">
        <v>9069</v>
      </c>
      <c r="D8" s="37" t="s">
        <v>9070</v>
      </c>
      <c r="E8" s="37" t="s">
        <v>9071</v>
      </c>
      <c r="F8" s="37" t="s">
        <v>9072</v>
      </c>
      <c r="G8" s="37" t="s">
        <v>7230</v>
      </c>
      <c r="H8" s="37" t="s">
        <v>9055</v>
      </c>
      <c r="I8" s="37" t="s">
        <v>6426</v>
      </c>
      <c r="J8" s="37" t="s">
        <v>9073</v>
      </c>
      <c r="K8" s="37" t="s">
        <v>9074</v>
      </c>
      <c r="L8" s="37" t="s">
        <v>9014</v>
      </c>
      <c r="M8" s="44"/>
      <c r="R8" s="78">
        <v>8</v>
      </c>
      <c r="S8" s="87" t="s">
        <v>9299</v>
      </c>
      <c r="T8" s="87" t="s">
        <v>9300</v>
      </c>
      <c r="U8" s="87" t="s">
        <v>6419</v>
      </c>
      <c r="V8" s="87" t="s">
        <v>6461</v>
      </c>
      <c r="W8" s="87" t="s">
        <v>6461</v>
      </c>
      <c r="X8" s="87" t="s">
        <v>9294</v>
      </c>
      <c r="Y8" s="87" t="s">
        <v>9014</v>
      </c>
      <c r="AA8" s="37">
        <v>40</v>
      </c>
      <c r="AB8" s="37" t="s">
        <v>10196</v>
      </c>
      <c r="AC8" s="37" t="s">
        <v>10372</v>
      </c>
      <c r="AE8" s="37" t="s">
        <v>9014</v>
      </c>
      <c r="AF8" s="37" t="s">
        <v>6443</v>
      </c>
      <c r="AG8" s="37">
        <v>180</v>
      </c>
      <c r="AH8" s="37" t="s">
        <v>10450</v>
      </c>
    </row>
    <row r="9" spans="1:34" s="37" customFormat="1" ht="51" x14ac:dyDescent="0.3">
      <c r="A9" s="78">
        <v>8</v>
      </c>
      <c r="B9" s="37" t="s">
        <v>9075</v>
      </c>
      <c r="C9" s="37" t="s">
        <v>9076</v>
      </c>
      <c r="D9" s="37" t="s">
        <v>9077</v>
      </c>
      <c r="E9" s="37" t="s">
        <v>9078</v>
      </c>
      <c r="F9" s="37" t="s">
        <v>9079</v>
      </c>
      <c r="G9" s="37" t="s">
        <v>7230</v>
      </c>
      <c r="H9" s="37" t="s">
        <v>9080</v>
      </c>
      <c r="I9" s="37" t="s">
        <v>6426</v>
      </c>
      <c r="J9" s="37" t="s">
        <v>9081</v>
      </c>
      <c r="K9" s="37" t="s">
        <v>9082</v>
      </c>
      <c r="L9" s="37" t="s">
        <v>9015</v>
      </c>
      <c r="M9" s="44"/>
      <c r="R9" s="78">
        <v>9</v>
      </c>
      <c r="S9" s="87" t="s">
        <v>9172</v>
      </c>
      <c r="T9" s="87" t="s">
        <v>9036</v>
      </c>
      <c r="U9" s="87" t="s">
        <v>6419</v>
      </c>
      <c r="V9" s="87" t="s">
        <v>6461</v>
      </c>
      <c r="W9" s="87" t="s">
        <v>9288</v>
      </c>
      <c r="X9" s="87" t="s">
        <v>9289</v>
      </c>
      <c r="Y9" s="87" t="s">
        <v>9015</v>
      </c>
      <c r="AA9" s="37">
        <v>44</v>
      </c>
      <c r="AB9" s="37" t="s">
        <v>10196</v>
      </c>
      <c r="AC9" s="37" t="s">
        <v>10373</v>
      </c>
      <c r="AE9" s="37" t="s">
        <v>9025</v>
      </c>
      <c r="AF9" s="37" t="s">
        <v>10427</v>
      </c>
      <c r="AH9" s="37" t="s">
        <v>10453</v>
      </c>
    </row>
    <row r="10" spans="1:34" s="37" customFormat="1" ht="91.8" x14ac:dyDescent="0.3">
      <c r="A10" s="78">
        <v>9</v>
      </c>
      <c r="B10" s="37" t="s">
        <v>9083</v>
      </c>
      <c r="C10" s="37" t="s">
        <v>9084</v>
      </c>
      <c r="D10" s="37" t="s">
        <v>9085</v>
      </c>
      <c r="E10" s="37" t="s">
        <v>9086</v>
      </c>
      <c r="F10" s="37" t="s">
        <v>9087</v>
      </c>
      <c r="G10" s="37" t="s">
        <v>7230</v>
      </c>
      <c r="H10" s="37" t="s">
        <v>9031</v>
      </c>
      <c r="I10" s="37" t="s">
        <v>9088</v>
      </c>
      <c r="J10" s="37" t="s">
        <v>9089</v>
      </c>
      <c r="K10" s="37" t="s">
        <v>9032</v>
      </c>
      <c r="L10" s="37" t="s">
        <v>9014</v>
      </c>
      <c r="M10" s="44"/>
      <c r="R10" s="78">
        <v>10</v>
      </c>
      <c r="S10" s="87" t="s">
        <v>9301</v>
      </c>
      <c r="T10" s="87" t="s">
        <v>9028</v>
      </c>
      <c r="U10" s="87" t="s">
        <v>6419</v>
      </c>
      <c r="V10" s="87" t="s">
        <v>6461</v>
      </c>
      <c r="W10" s="87" t="s">
        <v>6461</v>
      </c>
      <c r="X10" s="87" t="s">
        <v>9294</v>
      </c>
      <c r="Y10" s="87" t="s">
        <v>9014</v>
      </c>
      <c r="AA10" s="37">
        <v>49</v>
      </c>
      <c r="AB10" s="37" t="s">
        <v>10432</v>
      </c>
      <c r="AC10" s="37" t="s">
        <v>10374</v>
      </c>
      <c r="AE10" s="37" t="s">
        <v>9014</v>
      </c>
      <c r="AF10" s="37" t="s">
        <v>6443</v>
      </c>
      <c r="AG10" s="37">
        <v>176</v>
      </c>
      <c r="AH10" s="37" t="s">
        <v>10450</v>
      </c>
    </row>
    <row r="11" spans="1:34" s="37" customFormat="1" ht="51" x14ac:dyDescent="0.3">
      <c r="A11" s="78">
        <v>10</v>
      </c>
      <c r="B11" s="37" t="s">
        <v>9090</v>
      </c>
      <c r="C11" s="37" t="s">
        <v>9091</v>
      </c>
      <c r="D11" s="37" t="s">
        <v>9092</v>
      </c>
      <c r="E11" s="37" t="s">
        <v>9093</v>
      </c>
      <c r="F11" s="37">
        <v>179</v>
      </c>
      <c r="G11" s="37" t="s">
        <v>7230</v>
      </c>
      <c r="H11" s="37" t="s">
        <v>9094</v>
      </c>
      <c r="I11" s="37" t="s">
        <v>9095</v>
      </c>
      <c r="J11" s="37" t="s">
        <v>9096</v>
      </c>
      <c r="K11" s="37" t="s">
        <v>9097</v>
      </c>
      <c r="L11" s="37" t="s">
        <v>9025</v>
      </c>
      <c r="M11" s="44"/>
      <c r="R11" s="78">
        <v>11</v>
      </c>
      <c r="S11" s="87" t="s">
        <v>9302</v>
      </c>
      <c r="T11" s="87" t="s">
        <v>9028</v>
      </c>
      <c r="U11" s="87" t="s">
        <v>6419</v>
      </c>
      <c r="V11" s="87" t="s">
        <v>6461</v>
      </c>
      <c r="W11" s="87" t="s">
        <v>9288</v>
      </c>
      <c r="X11" s="87" t="s">
        <v>9289</v>
      </c>
      <c r="Y11" s="87" t="s">
        <v>9025</v>
      </c>
      <c r="AA11" s="37">
        <v>53</v>
      </c>
      <c r="AB11" s="37" t="s">
        <v>10196</v>
      </c>
      <c r="AC11" s="37" t="s">
        <v>10375</v>
      </c>
      <c r="AE11" s="37" t="s">
        <v>9025</v>
      </c>
      <c r="AF11" s="37" t="s">
        <v>6443</v>
      </c>
      <c r="AG11" s="37">
        <v>179</v>
      </c>
      <c r="AH11" s="37" t="s">
        <v>10450</v>
      </c>
    </row>
    <row r="12" spans="1:34" s="37" customFormat="1" ht="71.400000000000006" x14ac:dyDescent="0.3">
      <c r="A12" s="78">
        <v>11</v>
      </c>
      <c r="B12" s="37" t="s">
        <v>9098</v>
      </c>
      <c r="C12" s="37" t="s">
        <v>7258</v>
      </c>
      <c r="D12" s="37" t="s">
        <v>9099</v>
      </c>
      <c r="E12" s="37" t="s">
        <v>9100</v>
      </c>
      <c r="F12" s="37" t="s">
        <v>9101</v>
      </c>
      <c r="G12" s="37" t="s">
        <v>7230</v>
      </c>
      <c r="H12" s="37" t="s">
        <v>9102</v>
      </c>
      <c r="I12" s="37" t="s">
        <v>9088</v>
      </c>
      <c r="J12" s="37" t="s">
        <v>9103</v>
      </c>
      <c r="K12" s="37" t="s">
        <v>9104</v>
      </c>
      <c r="L12" s="37" t="s">
        <v>9014</v>
      </c>
      <c r="M12" s="44"/>
      <c r="R12" s="78">
        <v>12</v>
      </c>
      <c r="S12" s="87" t="s">
        <v>9303</v>
      </c>
      <c r="T12" s="87" t="s">
        <v>9028</v>
      </c>
      <c r="U12" s="87" t="s">
        <v>6419</v>
      </c>
      <c r="V12" s="87" t="s">
        <v>6461</v>
      </c>
      <c r="W12" s="87" t="s">
        <v>6461</v>
      </c>
      <c r="X12" s="87" t="s">
        <v>9294</v>
      </c>
      <c r="Y12" s="87" t="s">
        <v>9014</v>
      </c>
      <c r="AA12" s="37">
        <v>56</v>
      </c>
      <c r="AB12" s="37" t="s">
        <v>10196</v>
      </c>
      <c r="AC12" s="37" t="s">
        <v>10376</v>
      </c>
      <c r="AE12" s="37" t="s">
        <v>9014</v>
      </c>
      <c r="AF12" s="37" t="s">
        <v>6443</v>
      </c>
      <c r="AH12" s="37" t="s">
        <v>10453</v>
      </c>
    </row>
    <row r="13" spans="1:34" s="37" customFormat="1" ht="71.400000000000006" x14ac:dyDescent="0.3">
      <c r="A13" s="78">
        <v>12</v>
      </c>
      <c r="B13" s="37" t="s">
        <v>9098</v>
      </c>
      <c r="C13" s="37" t="s">
        <v>9105</v>
      </c>
      <c r="D13" s="37" t="s">
        <v>9106</v>
      </c>
      <c r="E13" s="37" t="s">
        <v>9107</v>
      </c>
      <c r="F13" s="37" t="s">
        <v>9108</v>
      </c>
      <c r="G13" s="37" t="s">
        <v>7230</v>
      </c>
      <c r="H13" s="37" t="s">
        <v>9102</v>
      </c>
      <c r="I13" s="37" t="s">
        <v>9095</v>
      </c>
      <c r="J13" s="37" t="s">
        <v>9109</v>
      </c>
      <c r="K13" s="37" t="s">
        <v>9110</v>
      </c>
      <c r="L13" s="37" t="s">
        <v>9014</v>
      </c>
      <c r="M13" s="44"/>
      <c r="R13" s="78">
        <v>13</v>
      </c>
      <c r="S13" s="87" t="s">
        <v>9304</v>
      </c>
      <c r="T13" s="87" t="s">
        <v>9028</v>
      </c>
      <c r="U13" s="87" t="s">
        <v>6419</v>
      </c>
      <c r="V13" s="87" t="s">
        <v>6461</v>
      </c>
      <c r="W13" s="87" t="s">
        <v>6461</v>
      </c>
      <c r="X13" s="87" t="s">
        <v>9039</v>
      </c>
      <c r="Y13" s="87" t="s">
        <v>9014</v>
      </c>
      <c r="AA13" s="37">
        <v>59</v>
      </c>
      <c r="AB13" s="37" t="s">
        <v>10422</v>
      </c>
      <c r="AC13" s="37" t="s">
        <v>10377</v>
      </c>
      <c r="AE13" s="37" t="s">
        <v>9014</v>
      </c>
      <c r="AF13" s="37" t="s">
        <v>6443</v>
      </c>
      <c r="AG13" s="37">
        <v>176</v>
      </c>
      <c r="AH13" s="37" t="s">
        <v>10450</v>
      </c>
    </row>
    <row r="14" spans="1:34" s="37" customFormat="1" ht="71.400000000000006" x14ac:dyDescent="0.3">
      <c r="A14" s="78">
        <v>13</v>
      </c>
      <c r="B14" s="37" t="s">
        <v>9098</v>
      </c>
      <c r="C14" s="37" t="s">
        <v>9111</v>
      </c>
      <c r="D14" s="37" t="s">
        <v>9112</v>
      </c>
      <c r="E14" s="37" t="s">
        <v>8519</v>
      </c>
      <c r="F14" s="37" t="s">
        <v>9113</v>
      </c>
      <c r="G14" s="37" t="s">
        <v>9037</v>
      </c>
      <c r="H14" s="37" t="s">
        <v>9114</v>
      </c>
      <c r="I14" s="37" t="s">
        <v>9088</v>
      </c>
      <c r="J14" s="37" t="s">
        <v>9115</v>
      </c>
      <c r="K14" s="37" t="s">
        <v>9116</v>
      </c>
      <c r="L14" s="37" t="s">
        <v>9014</v>
      </c>
      <c r="M14" s="44"/>
      <c r="R14" s="78">
        <v>14</v>
      </c>
      <c r="S14" s="87" t="s">
        <v>9305</v>
      </c>
      <c r="T14" s="87" t="s">
        <v>9028</v>
      </c>
      <c r="U14" s="87" t="s">
        <v>6419</v>
      </c>
      <c r="V14" s="87" t="s">
        <v>6461</v>
      </c>
      <c r="W14" s="87" t="s">
        <v>6461</v>
      </c>
      <c r="X14" s="87" t="s">
        <v>9294</v>
      </c>
      <c r="Y14" s="87" t="s">
        <v>9014</v>
      </c>
      <c r="AA14" s="37">
        <v>60</v>
      </c>
      <c r="AB14" s="37" t="s">
        <v>10422</v>
      </c>
      <c r="AC14" s="37" t="s">
        <v>10378</v>
      </c>
      <c r="AE14" s="37" t="s">
        <v>9014</v>
      </c>
      <c r="AF14" s="37" t="s">
        <v>6443</v>
      </c>
      <c r="AG14" s="37">
        <v>317</v>
      </c>
      <c r="AH14" s="37" t="s">
        <v>10450</v>
      </c>
    </row>
    <row r="15" spans="1:34" s="37" customFormat="1" ht="81.599999999999994" x14ac:dyDescent="0.3">
      <c r="A15" s="78">
        <v>14</v>
      </c>
      <c r="B15" s="37" t="s">
        <v>9098</v>
      </c>
      <c r="C15" s="37" t="s">
        <v>9117</v>
      </c>
      <c r="D15" s="37" t="s">
        <v>9118</v>
      </c>
      <c r="E15" s="37" t="s">
        <v>9086</v>
      </c>
      <c r="F15" s="37" t="s">
        <v>9119</v>
      </c>
      <c r="G15" s="37" t="s">
        <v>7230</v>
      </c>
      <c r="H15" s="37" t="s">
        <v>9120</v>
      </c>
      <c r="I15" s="37" t="s">
        <v>9088</v>
      </c>
      <c r="J15" s="37" t="s">
        <v>9121</v>
      </c>
      <c r="K15" s="37" t="s">
        <v>9122</v>
      </c>
      <c r="L15" s="37" t="s">
        <v>9014</v>
      </c>
      <c r="M15" s="44"/>
      <c r="R15" s="78">
        <v>15</v>
      </c>
      <c r="S15" s="87" t="s">
        <v>9306</v>
      </c>
      <c r="T15" s="87" t="s">
        <v>9028</v>
      </c>
      <c r="U15" s="87" t="s">
        <v>6419</v>
      </c>
      <c r="V15" s="87" t="s">
        <v>6461</v>
      </c>
      <c r="W15" s="87" t="s">
        <v>6461</v>
      </c>
      <c r="X15" s="87" t="s">
        <v>9039</v>
      </c>
      <c r="Y15" s="87" t="s">
        <v>9014</v>
      </c>
      <c r="AA15" s="37">
        <v>63</v>
      </c>
      <c r="AB15" s="37" t="s">
        <v>10422</v>
      </c>
      <c r="AC15" s="37" t="s">
        <v>10379</v>
      </c>
      <c r="AE15" s="37" t="s">
        <v>9014</v>
      </c>
      <c r="AF15" s="37" t="s">
        <v>6443</v>
      </c>
      <c r="AG15" s="37">
        <v>441</v>
      </c>
      <c r="AH15" s="37" t="s">
        <v>10450</v>
      </c>
    </row>
    <row r="16" spans="1:34" s="37" customFormat="1" ht="71.400000000000006" x14ac:dyDescent="0.3">
      <c r="A16" s="78">
        <v>15</v>
      </c>
      <c r="B16" s="37" t="s">
        <v>9123</v>
      </c>
      <c r="C16" s="37" t="s">
        <v>9124</v>
      </c>
      <c r="D16" s="37" t="s">
        <v>9125</v>
      </c>
      <c r="E16" s="37" t="s">
        <v>8519</v>
      </c>
      <c r="F16" s="37" t="s">
        <v>9126</v>
      </c>
      <c r="G16" s="37" t="s">
        <v>7230</v>
      </c>
      <c r="H16" s="37" t="s">
        <v>9127</v>
      </c>
      <c r="I16" s="37" t="s">
        <v>9088</v>
      </c>
      <c r="J16" s="37" t="s">
        <v>9128</v>
      </c>
      <c r="K16" s="37" t="s">
        <v>9129</v>
      </c>
      <c r="L16" s="37" t="s">
        <v>9014</v>
      </c>
      <c r="M16" s="44"/>
      <c r="R16" s="78">
        <v>16</v>
      </c>
      <c r="S16" s="87" t="s">
        <v>9307</v>
      </c>
      <c r="T16" s="87" t="s">
        <v>9028</v>
      </c>
      <c r="U16" s="87" t="s">
        <v>6419</v>
      </c>
      <c r="V16" s="87" t="s">
        <v>6461</v>
      </c>
      <c r="W16" s="87" t="s">
        <v>6461</v>
      </c>
      <c r="X16" s="87" t="s">
        <v>9294</v>
      </c>
      <c r="Y16" s="87" t="s">
        <v>9014</v>
      </c>
      <c r="AA16" s="37">
        <v>76</v>
      </c>
      <c r="AB16" s="37" t="s">
        <v>10196</v>
      </c>
      <c r="AC16" s="37" t="s">
        <v>10380</v>
      </c>
      <c r="AE16" s="37" t="s">
        <v>9033</v>
      </c>
      <c r="AF16" s="37" t="s">
        <v>10426</v>
      </c>
      <c r="AG16" s="37">
        <v>181</v>
      </c>
      <c r="AH16" s="37" t="s">
        <v>10450</v>
      </c>
    </row>
    <row r="17" spans="1:34" s="37" customFormat="1" ht="102" x14ac:dyDescent="0.3">
      <c r="A17" s="78">
        <v>16</v>
      </c>
      <c r="B17" s="37" t="s">
        <v>9130</v>
      </c>
      <c r="C17" s="37" t="s">
        <v>9131</v>
      </c>
      <c r="D17" s="37" t="s">
        <v>9132</v>
      </c>
      <c r="E17" s="37" t="s">
        <v>9133</v>
      </c>
      <c r="F17" s="37" t="s">
        <v>9134</v>
      </c>
      <c r="G17" s="37" t="s">
        <v>9135</v>
      </c>
      <c r="H17" s="37" t="s">
        <v>9102</v>
      </c>
      <c r="I17" s="37" t="s">
        <v>9095</v>
      </c>
      <c r="J17" s="37" t="s">
        <v>9136</v>
      </c>
      <c r="K17" s="37" t="s">
        <v>9137</v>
      </c>
      <c r="L17" s="37" t="s">
        <v>9033</v>
      </c>
      <c r="M17" s="44"/>
      <c r="R17" s="78">
        <v>17</v>
      </c>
      <c r="S17" s="87" t="s">
        <v>9308</v>
      </c>
      <c r="T17" s="87" t="s">
        <v>9028</v>
      </c>
      <c r="U17" s="87" t="s">
        <v>6419</v>
      </c>
      <c r="V17" s="87" t="s">
        <v>6461</v>
      </c>
      <c r="W17" s="87" t="s">
        <v>9288</v>
      </c>
      <c r="X17" s="87" t="s">
        <v>9289</v>
      </c>
      <c r="Y17" s="87" t="s">
        <v>9033</v>
      </c>
      <c r="AA17" s="37">
        <v>84</v>
      </c>
      <c r="AB17" s="37" t="s">
        <v>10422</v>
      </c>
      <c r="AC17" s="37" t="s">
        <v>10381</v>
      </c>
      <c r="AE17" s="37" t="s">
        <v>9033</v>
      </c>
      <c r="AF17" s="37" t="s">
        <v>6443</v>
      </c>
      <c r="AH17" s="37" t="s">
        <v>10453</v>
      </c>
    </row>
    <row r="18" spans="1:34" s="37" customFormat="1" ht="91.8" x14ac:dyDescent="0.3">
      <c r="A18" s="78">
        <v>17</v>
      </c>
      <c r="B18" s="37" t="s">
        <v>9138</v>
      </c>
      <c r="C18" s="37" t="s">
        <v>9139</v>
      </c>
      <c r="D18" s="37" t="s">
        <v>9140</v>
      </c>
      <c r="E18" s="37" t="s">
        <v>9141</v>
      </c>
      <c r="F18" s="37">
        <v>309</v>
      </c>
      <c r="G18" s="37" t="s">
        <v>7230</v>
      </c>
      <c r="H18" s="37" t="s">
        <v>9142</v>
      </c>
      <c r="I18" s="37" t="s">
        <v>6426</v>
      </c>
      <c r="J18" s="37" t="s">
        <v>9143</v>
      </c>
      <c r="K18" s="37" t="s">
        <v>9144</v>
      </c>
      <c r="L18" s="37" t="s">
        <v>9014</v>
      </c>
      <c r="M18" s="44"/>
      <c r="R18" s="78">
        <v>18</v>
      </c>
      <c r="S18" s="87" t="s">
        <v>9309</v>
      </c>
      <c r="T18" s="87" t="s">
        <v>9028</v>
      </c>
      <c r="U18" s="87" t="s">
        <v>6419</v>
      </c>
      <c r="V18" s="87" t="s">
        <v>6461</v>
      </c>
      <c r="W18" s="87" t="s">
        <v>6461</v>
      </c>
      <c r="X18" s="87" t="s">
        <v>9294</v>
      </c>
      <c r="Y18" s="87" t="s">
        <v>9014</v>
      </c>
      <c r="AA18" s="37">
        <v>101</v>
      </c>
      <c r="AB18" s="37" t="s">
        <v>10433</v>
      </c>
      <c r="AC18" s="37" t="s">
        <v>10382</v>
      </c>
      <c r="AE18" s="37" t="s">
        <v>9033</v>
      </c>
      <c r="AF18" s="37" t="s">
        <v>10426</v>
      </c>
      <c r="AG18" s="37">
        <v>309</v>
      </c>
      <c r="AH18" s="37" t="s">
        <v>10450</v>
      </c>
    </row>
    <row r="19" spans="1:34" s="37" customFormat="1" ht="122.4" x14ac:dyDescent="0.3">
      <c r="A19" s="78">
        <v>18</v>
      </c>
      <c r="B19" s="37" t="s">
        <v>9145</v>
      </c>
      <c r="C19" s="37" t="s">
        <v>9146</v>
      </c>
      <c r="D19" s="37" t="s">
        <v>9147</v>
      </c>
      <c r="E19" s="37" t="s">
        <v>9148</v>
      </c>
      <c r="F19" s="37" t="s">
        <v>9149</v>
      </c>
      <c r="G19" s="37" t="s">
        <v>7230</v>
      </c>
      <c r="H19" s="37" t="s">
        <v>9150</v>
      </c>
      <c r="I19" s="37" t="s">
        <v>6426</v>
      </c>
      <c r="J19" s="37" t="s">
        <v>9151</v>
      </c>
      <c r="K19" s="37" t="s">
        <v>9152</v>
      </c>
      <c r="L19" s="37" t="s">
        <v>9014</v>
      </c>
      <c r="M19" s="44"/>
      <c r="R19" s="78">
        <v>19</v>
      </c>
      <c r="S19" s="87" t="s">
        <v>9310</v>
      </c>
      <c r="T19" s="87" t="s">
        <v>9028</v>
      </c>
      <c r="U19" s="87" t="s">
        <v>6419</v>
      </c>
      <c r="V19" s="87" t="s">
        <v>6461</v>
      </c>
      <c r="W19" s="87" t="s">
        <v>6461</v>
      </c>
      <c r="X19" s="87" t="s">
        <v>9039</v>
      </c>
      <c r="Y19" s="87" t="s">
        <v>9014</v>
      </c>
      <c r="AA19" s="37">
        <v>104</v>
      </c>
      <c r="AB19" s="37" t="s">
        <v>10441</v>
      </c>
      <c r="AC19" s="37" t="s">
        <v>10383</v>
      </c>
      <c r="AE19" s="37" t="s">
        <v>9014</v>
      </c>
      <c r="AF19" s="37" t="s">
        <v>6443</v>
      </c>
      <c r="AH19" s="37" t="s">
        <v>10452</v>
      </c>
    </row>
    <row r="20" spans="1:34" s="37" customFormat="1" ht="122.4" x14ac:dyDescent="0.3">
      <c r="A20" s="78">
        <v>19</v>
      </c>
      <c r="B20" s="37" t="s">
        <v>9145</v>
      </c>
      <c r="C20" s="37" t="s">
        <v>9676</v>
      </c>
      <c r="D20" s="37" t="s">
        <v>9677</v>
      </c>
      <c r="E20" s="37" t="s">
        <v>9678</v>
      </c>
      <c r="F20" s="37" t="s">
        <v>6794</v>
      </c>
      <c r="G20" s="37" t="s">
        <v>6794</v>
      </c>
      <c r="H20" s="37" t="s">
        <v>9679</v>
      </c>
      <c r="I20" s="37" t="s">
        <v>9680</v>
      </c>
      <c r="J20" s="37" t="s">
        <v>9681</v>
      </c>
      <c r="K20" s="37" t="s">
        <v>9682</v>
      </c>
      <c r="L20" s="37" t="s">
        <v>9014</v>
      </c>
      <c r="M20" s="44"/>
      <c r="R20" s="78">
        <v>20</v>
      </c>
      <c r="S20" s="87" t="s">
        <v>9683</v>
      </c>
      <c r="T20" s="87" t="s">
        <v>9028</v>
      </c>
      <c r="U20" s="87" t="s">
        <v>6419</v>
      </c>
      <c r="V20" s="87" t="s">
        <v>6461</v>
      </c>
      <c r="W20" s="87" t="s">
        <v>6461</v>
      </c>
      <c r="X20" s="87" t="s">
        <v>9294</v>
      </c>
      <c r="Y20" s="87" t="s">
        <v>9014</v>
      </c>
      <c r="AA20" s="37">
        <v>105</v>
      </c>
      <c r="AB20" s="37" t="s">
        <v>10422</v>
      </c>
      <c r="AC20" s="37" t="s">
        <v>10384</v>
      </c>
      <c r="AE20" s="37" t="s">
        <v>9015</v>
      </c>
      <c r="AF20" s="37" t="s">
        <v>10426</v>
      </c>
      <c r="AH20" s="37" t="s">
        <v>10451</v>
      </c>
    </row>
    <row r="21" spans="1:34" s="37" customFormat="1" ht="61.2" x14ac:dyDescent="0.3">
      <c r="A21" s="78">
        <v>20</v>
      </c>
      <c r="B21" s="37" t="s">
        <v>9153</v>
      </c>
      <c r="C21" s="37" t="s">
        <v>9154</v>
      </c>
      <c r="D21" s="37" t="s">
        <v>9155</v>
      </c>
      <c r="E21" s="37" t="s">
        <v>9156</v>
      </c>
      <c r="F21" s="37" t="s">
        <v>9030</v>
      </c>
      <c r="G21" s="37" t="s">
        <v>7230</v>
      </c>
      <c r="H21" s="37" t="s">
        <v>9031</v>
      </c>
      <c r="I21" s="37" t="s">
        <v>6426</v>
      </c>
      <c r="J21" s="37" t="s">
        <v>9157</v>
      </c>
      <c r="K21" s="37" t="s">
        <v>9158</v>
      </c>
      <c r="L21" s="37" t="s">
        <v>9014</v>
      </c>
      <c r="M21" s="44"/>
      <c r="R21" s="78">
        <v>21</v>
      </c>
      <c r="S21" s="87" t="s">
        <v>9311</v>
      </c>
      <c r="T21" s="87" t="s">
        <v>9028</v>
      </c>
      <c r="U21" s="87" t="s">
        <v>6419</v>
      </c>
      <c r="V21" s="87" t="s">
        <v>6461</v>
      </c>
      <c r="W21" s="87" t="s">
        <v>6461</v>
      </c>
      <c r="X21" s="87" t="s">
        <v>9294</v>
      </c>
      <c r="Y21" s="87" t="s">
        <v>9014</v>
      </c>
      <c r="AA21" s="37">
        <v>107</v>
      </c>
      <c r="AB21" s="37" t="s">
        <v>10196</v>
      </c>
      <c r="AC21" s="37" t="s">
        <v>10385</v>
      </c>
      <c r="AE21" s="37" t="s">
        <v>9025</v>
      </c>
      <c r="AF21" s="37" t="s">
        <v>10426</v>
      </c>
      <c r="AH21" s="37" t="s">
        <v>10451</v>
      </c>
    </row>
    <row r="22" spans="1:34" s="37" customFormat="1" ht="61.2" x14ac:dyDescent="0.3">
      <c r="A22" s="78">
        <v>21</v>
      </c>
      <c r="B22" s="37" t="s">
        <v>9159</v>
      </c>
      <c r="C22" s="37" t="s">
        <v>9160</v>
      </c>
      <c r="D22" s="37" t="s">
        <v>9161</v>
      </c>
      <c r="E22" s="37" t="s">
        <v>9162</v>
      </c>
      <c r="F22" s="37" t="s">
        <v>9163</v>
      </c>
      <c r="G22" s="37" t="s">
        <v>7230</v>
      </c>
      <c r="H22" s="37" t="s">
        <v>9164</v>
      </c>
      <c r="I22" s="37" t="s">
        <v>6426</v>
      </c>
      <c r="J22" s="37" t="s">
        <v>9165</v>
      </c>
      <c r="K22" s="37" t="s">
        <v>9166</v>
      </c>
      <c r="L22" s="37" t="s">
        <v>9014</v>
      </c>
      <c r="M22" s="44"/>
      <c r="R22" s="78">
        <v>22</v>
      </c>
      <c r="S22" s="87" t="s">
        <v>9160</v>
      </c>
      <c r="T22" s="87" t="s">
        <v>9036</v>
      </c>
      <c r="U22" s="87" t="s">
        <v>6419</v>
      </c>
      <c r="V22" s="87" t="s">
        <v>6461</v>
      </c>
      <c r="W22" s="87" t="s">
        <v>6461</v>
      </c>
      <c r="X22" s="87" t="s">
        <v>9294</v>
      </c>
      <c r="Y22" s="87" t="s">
        <v>9014</v>
      </c>
      <c r="AA22" s="37">
        <v>119</v>
      </c>
      <c r="AB22" s="37" t="s">
        <v>10196</v>
      </c>
      <c r="AC22" s="37" t="s">
        <v>10386</v>
      </c>
      <c r="AE22" s="37" t="s">
        <v>9033</v>
      </c>
      <c r="AF22" s="37" t="s">
        <v>10426</v>
      </c>
      <c r="AG22" s="37">
        <v>239</v>
      </c>
      <c r="AH22" s="37" t="s">
        <v>10450</v>
      </c>
    </row>
    <row r="23" spans="1:34" ht="204" x14ac:dyDescent="0.3">
      <c r="A23" s="78">
        <v>22</v>
      </c>
      <c r="B23" s="37" t="s">
        <v>9753</v>
      </c>
      <c r="C23" s="37" t="s">
        <v>8666</v>
      </c>
      <c r="D23" s="37" t="s">
        <v>9036</v>
      </c>
      <c r="E23" s="37" t="s">
        <v>8664</v>
      </c>
      <c r="F23" s="37" t="s">
        <v>8661</v>
      </c>
      <c r="G23" s="37" t="s">
        <v>8662</v>
      </c>
      <c r="H23" s="37" t="s">
        <v>9023</v>
      </c>
      <c r="I23" s="37" t="s">
        <v>9870</v>
      </c>
      <c r="J23" s="37" t="s">
        <v>9871</v>
      </c>
      <c r="K23" s="37" t="s">
        <v>8677</v>
      </c>
      <c r="L23" s="37" t="s">
        <v>9015</v>
      </c>
      <c r="M23" s="44"/>
      <c r="N23" s="37"/>
      <c r="O23" s="37"/>
      <c r="P23" s="37"/>
      <c r="Q23" s="37"/>
      <c r="R23" s="78">
        <v>23</v>
      </c>
      <c r="S23" s="87" t="s">
        <v>9934</v>
      </c>
      <c r="T23" s="87" t="s">
        <v>9036</v>
      </c>
      <c r="U23" s="87" t="s">
        <v>6419</v>
      </c>
      <c r="V23" s="87" t="s">
        <v>6461</v>
      </c>
      <c r="W23" s="87" t="s">
        <v>6461</v>
      </c>
      <c r="X23" s="87" t="s">
        <v>9935</v>
      </c>
      <c r="Y23" s="87" t="s">
        <v>9015</v>
      </c>
      <c r="Z23" s="37"/>
      <c r="AA23" s="37">
        <v>7</v>
      </c>
      <c r="AB23" s="37" t="s">
        <v>10197</v>
      </c>
      <c r="AC23" s="37" t="s">
        <v>10389</v>
      </c>
      <c r="AD23" s="37"/>
      <c r="AE23" s="1" t="s">
        <v>10428</v>
      </c>
      <c r="AF23" s="1" t="s">
        <v>10429</v>
      </c>
      <c r="AH23" s="1" t="s">
        <v>10451</v>
      </c>
    </row>
    <row r="24" spans="1:34" ht="163.19999999999999" x14ac:dyDescent="0.3">
      <c r="A24" s="78">
        <v>23</v>
      </c>
      <c r="B24" s="37" t="s">
        <v>9757</v>
      </c>
      <c r="C24" s="37" t="s">
        <v>6500</v>
      </c>
      <c r="D24" s="37" t="s">
        <v>9872</v>
      </c>
      <c r="E24" s="37" t="s">
        <v>6508</v>
      </c>
      <c r="F24" s="37" t="s">
        <v>6504</v>
      </c>
      <c r="G24" s="37" t="s">
        <v>6503</v>
      </c>
      <c r="H24" s="37" t="s">
        <v>9873</v>
      </c>
      <c r="I24" s="37" t="s">
        <v>9874</v>
      </c>
      <c r="J24" s="37" t="s">
        <v>9875</v>
      </c>
      <c r="K24" s="37" t="s">
        <v>6491</v>
      </c>
      <c r="L24" s="37" t="s">
        <v>9033</v>
      </c>
      <c r="M24" s="44"/>
      <c r="N24" s="37"/>
      <c r="O24" s="37"/>
      <c r="P24" s="37"/>
      <c r="Q24" s="37"/>
      <c r="R24" s="78">
        <v>24</v>
      </c>
      <c r="S24" s="87" t="s">
        <v>9936</v>
      </c>
      <c r="T24" s="87" t="s">
        <v>9872</v>
      </c>
      <c r="U24" s="87" t="s">
        <v>6419</v>
      </c>
      <c r="V24" s="87" t="s">
        <v>6461</v>
      </c>
      <c r="W24" s="87" t="s">
        <v>6461</v>
      </c>
      <c r="X24" s="87" t="s">
        <v>9937</v>
      </c>
      <c r="Y24" s="87" t="s">
        <v>9033</v>
      </c>
      <c r="Z24" s="37"/>
      <c r="AA24" s="37">
        <v>8</v>
      </c>
      <c r="AB24" s="37" t="s">
        <v>10197</v>
      </c>
      <c r="AC24" s="37" t="s">
        <v>10390</v>
      </c>
      <c r="AD24" s="37"/>
      <c r="AE24" s="1" t="s">
        <v>10428</v>
      </c>
      <c r="AF24" s="1" t="s">
        <v>10429</v>
      </c>
      <c r="AG24" s="1">
        <v>178</v>
      </c>
      <c r="AH24" s="1" t="s">
        <v>10450</v>
      </c>
    </row>
    <row r="25" spans="1:34" ht="30.6" customHeight="1" x14ac:dyDescent="0.3">
      <c r="A25" s="78">
        <v>24</v>
      </c>
      <c r="B25" s="37" t="s">
        <v>9761</v>
      </c>
      <c r="C25" s="37" t="s">
        <v>8687</v>
      </c>
      <c r="D25" s="37" t="s">
        <v>9872</v>
      </c>
      <c r="E25" s="37" t="s">
        <v>8685</v>
      </c>
      <c r="F25" s="37" t="s">
        <v>9314</v>
      </c>
      <c r="G25" s="37" t="s">
        <v>9876</v>
      </c>
      <c r="H25" s="37" t="s">
        <v>9873</v>
      </c>
      <c r="I25" s="37" t="s">
        <v>9877</v>
      </c>
      <c r="J25" s="37" t="s">
        <v>9878</v>
      </c>
      <c r="K25" s="37" t="s">
        <v>8697</v>
      </c>
      <c r="L25" s="37" t="s">
        <v>9033</v>
      </c>
      <c r="M25" s="44"/>
      <c r="N25" s="37"/>
      <c r="O25" s="37"/>
      <c r="P25" s="37"/>
      <c r="Q25" s="37"/>
      <c r="R25" s="78">
        <v>25</v>
      </c>
      <c r="S25" s="87" t="s">
        <v>9938</v>
      </c>
      <c r="T25" s="87" t="s">
        <v>9872</v>
      </c>
      <c r="U25" s="87" t="s">
        <v>6419</v>
      </c>
      <c r="V25" s="87" t="s">
        <v>6461</v>
      </c>
      <c r="W25" s="87" t="s">
        <v>6461</v>
      </c>
      <c r="X25" s="87" t="s">
        <v>9939</v>
      </c>
      <c r="Y25" s="87" t="s">
        <v>9033</v>
      </c>
      <c r="Z25" s="37"/>
      <c r="AA25" s="37">
        <v>13</v>
      </c>
      <c r="AB25" s="37" t="s">
        <v>10197</v>
      </c>
      <c r="AC25" s="37" t="s">
        <v>10391</v>
      </c>
      <c r="AD25" s="37"/>
      <c r="AE25" s="1" t="s">
        <v>10428</v>
      </c>
      <c r="AF25" s="1" t="s">
        <v>10429</v>
      </c>
      <c r="AG25" s="1">
        <v>113</v>
      </c>
      <c r="AH25" s="1" t="s">
        <v>10450</v>
      </c>
    </row>
    <row r="26" spans="1:34" ht="265.2" x14ac:dyDescent="0.3">
      <c r="A26" s="78">
        <v>25</v>
      </c>
      <c r="B26" s="37" t="s">
        <v>9765</v>
      </c>
      <c r="C26" s="37" t="s">
        <v>6642</v>
      </c>
      <c r="D26" s="37" t="s">
        <v>9872</v>
      </c>
      <c r="E26" s="37" t="s">
        <v>6640</v>
      </c>
      <c r="F26" s="37" t="s">
        <v>6637</v>
      </c>
      <c r="G26" s="37" t="s">
        <v>6638</v>
      </c>
      <c r="H26" s="37" t="s">
        <v>9873</v>
      </c>
      <c r="I26" s="37" t="s">
        <v>9879</v>
      </c>
      <c r="J26" s="37" t="s">
        <v>9880</v>
      </c>
      <c r="K26" s="37" t="s">
        <v>6652</v>
      </c>
      <c r="L26" s="37" t="s">
        <v>9014</v>
      </c>
      <c r="M26" s="44"/>
      <c r="N26" s="37"/>
      <c r="O26" s="37"/>
      <c r="P26" s="37"/>
      <c r="Q26" s="37"/>
      <c r="R26" s="78">
        <v>26</v>
      </c>
      <c r="S26" s="87" t="s">
        <v>9940</v>
      </c>
      <c r="T26" s="87" t="s">
        <v>9872</v>
      </c>
      <c r="U26" s="87" t="s">
        <v>6419</v>
      </c>
      <c r="V26" s="87" t="s">
        <v>6461</v>
      </c>
      <c r="W26" s="87" t="s">
        <v>6461</v>
      </c>
      <c r="X26" s="87" t="s">
        <v>9941</v>
      </c>
      <c r="Y26" s="87" t="s">
        <v>9014</v>
      </c>
      <c r="Z26" s="37"/>
      <c r="AA26" s="37">
        <v>18</v>
      </c>
      <c r="AB26" s="37" t="s">
        <v>10197</v>
      </c>
      <c r="AC26" s="37" t="s">
        <v>10392</v>
      </c>
      <c r="AD26" s="37"/>
      <c r="AE26" s="1" t="s">
        <v>10428</v>
      </c>
      <c r="AF26" s="1" t="s">
        <v>10429</v>
      </c>
      <c r="AH26" s="1" t="s">
        <v>10453</v>
      </c>
    </row>
    <row r="27" spans="1:34" ht="214.2" x14ac:dyDescent="0.3">
      <c r="A27" s="78">
        <v>26</v>
      </c>
      <c r="B27" s="37" t="s">
        <v>9769</v>
      </c>
      <c r="C27" s="37" t="s">
        <v>6662</v>
      </c>
      <c r="D27" s="37" t="s">
        <v>9872</v>
      </c>
      <c r="E27" s="37" t="s">
        <v>6660</v>
      </c>
      <c r="F27" s="37">
        <v>441</v>
      </c>
      <c r="G27" s="37" t="s">
        <v>6658</v>
      </c>
      <c r="H27" s="37" t="s">
        <v>9873</v>
      </c>
      <c r="I27" s="37" t="s">
        <v>9881</v>
      </c>
      <c r="J27" s="37" t="s">
        <v>9882</v>
      </c>
      <c r="K27" s="37" t="s">
        <v>6671</v>
      </c>
      <c r="L27" s="37" t="s">
        <v>9033</v>
      </c>
      <c r="M27" s="44"/>
      <c r="N27" s="37"/>
      <c r="O27" s="37"/>
      <c r="P27" s="37"/>
      <c r="Q27" s="37"/>
      <c r="R27" s="78">
        <v>27</v>
      </c>
      <c r="S27" s="87" t="s">
        <v>9942</v>
      </c>
      <c r="T27" s="87" t="s">
        <v>9872</v>
      </c>
      <c r="U27" s="87" t="s">
        <v>6419</v>
      </c>
      <c r="V27" s="87" t="s">
        <v>6461</v>
      </c>
      <c r="W27" s="87" t="s">
        <v>6461</v>
      </c>
      <c r="X27" s="87" t="s">
        <v>9943</v>
      </c>
      <c r="Y27" s="87" t="s">
        <v>9033</v>
      </c>
      <c r="Z27" s="37"/>
      <c r="AA27" s="37">
        <v>20</v>
      </c>
      <c r="AB27" s="37" t="s">
        <v>10197</v>
      </c>
      <c r="AC27" s="37" t="s">
        <v>10393</v>
      </c>
      <c r="AD27" s="37"/>
      <c r="AE27" s="1" t="s">
        <v>10428</v>
      </c>
      <c r="AF27" s="1" t="s">
        <v>10429</v>
      </c>
      <c r="AH27" s="1" t="s">
        <v>10453</v>
      </c>
    </row>
    <row r="28" spans="1:34" ht="142.80000000000001" x14ac:dyDescent="0.3">
      <c r="A28" s="78">
        <v>27</v>
      </c>
      <c r="B28" s="37" t="s">
        <v>9773</v>
      </c>
      <c r="C28" s="37" t="s">
        <v>6760</v>
      </c>
      <c r="D28" s="37" t="s">
        <v>9872</v>
      </c>
      <c r="E28" s="37" t="s">
        <v>6758</v>
      </c>
      <c r="F28" s="37" t="s">
        <v>6756</v>
      </c>
      <c r="G28" s="37" t="s">
        <v>6773</v>
      </c>
      <c r="H28" s="37" t="s">
        <v>9873</v>
      </c>
      <c r="I28" s="37" t="s">
        <v>9883</v>
      </c>
      <c r="J28" s="37" t="s">
        <v>9884</v>
      </c>
      <c r="K28" s="37" t="s">
        <v>6769</v>
      </c>
      <c r="L28" s="37" t="s">
        <v>9014</v>
      </c>
      <c r="M28" s="44"/>
      <c r="N28" s="37"/>
      <c r="O28" s="37"/>
      <c r="P28" s="37"/>
      <c r="Q28" s="37"/>
      <c r="R28" s="78">
        <v>28</v>
      </c>
      <c r="S28" s="87" t="s">
        <v>9944</v>
      </c>
      <c r="T28" s="87" t="s">
        <v>9872</v>
      </c>
      <c r="U28" s="87" t="s">
        <v>6419</v>
      </c>
      <c r="V28" s="87" t="s">
        <v>6461</v>
      </c>
      <c r="W28" s="87" t="s">
        <v>6461</v>
      </c>
      <c r="X28" s="87" t="s">
        <v>9945</v>
      </c>
      <c r="Y28" s="87" t="s">
        <v>9014</v>
      </c>
      <c r="Z28" s="37"/>
      <c r="AA28" s="37">
        <v>26</v>
      </c>
      <c r="AB28" s="37" t="s">
        <v>10197</v>
      </c>
      <c r="AC28" s="37" t="s">
        <v>10394</v>
      </c>
      <c r="AD28" s="37"/>
      <c r="AE28" s="1" t="s">
        <v>10428</v>
      </c>
      <c r="AF28" s="1" t="s">
        <v>10429</v>
      </c>
      <c r="AG28" s="1">
        <v>177</v>
      </c>
      <c r="AH28" s="1" t="s">
        <v>10450</v>
      </c>
    </row>
    <row r="29" spans="1:34" ht="204" x14ac:dyDescent="0.3">
      <c r="A29" s="78">
        <v>28</v>
      </c>
      <c r="B29" s="37" t="s">
        <v>9775</v>
      </c>
      <c r="C29" s="37" t="s">
        <v>6820</v>
      </c>
      <c r="D29" s="37" t="s">
        <v>9872</v>
      </c>
      <c r="E29" s="37" t="s">
        <v>6818</v>
      </c>
      <c r="F29" s="37" t="s">
        <v>6816</v>
      </c>
      <c r="G29" s="37" t="s">
        <v>6832</v>
      </c>
      <c r="H29" s="37" t="s">
        <v>9873</v>
      </c>
      <c r="I29" s="37" t="s">
        <v>9885</v>
      </c>
      <c r="J29" s="37" t="s">
        <v>9886</v>
      </c>
      <c r="K29" s="37" t="s">
        <v>6828</v>
      </c>
      <c r="L29" s="37" t="s">
        <v>9033</v>
      </c>
      <c r="M29" s="44"/>
      <c r="N29" s="37"/>
      <c r="O29" s="37"/>
      <c r="P29" s="37"/>
      <c r="Q29" s="37"/>
      <c r="R29" s="78">
        <v>29</v>
      </c>
      <c r="S29" s="87" t="s">
        <v>9946</v>
      </c>
      <c r="T29" s="87" t="s">
        <v>9872</v>
      </c>
      <c r="U29" s="87" t="s">
        <v>6419</v>
      </c>
      <c r="V29" s="87" t="s">
        <v>6461</v>
      </c>
      <c r="W29" s="87" t="s">
        <v>6461</v>
      </c>
      <c r="X29" s="87" t="s">
        <v>9947</v>
      </c>
      <c r="Y29" s="87" t="s">
        <v>9033</v>
      </c>
      <c r="Z29" s="37"/>
      <c r="AA29" s="37">
        <v>30</v>
      </c>
      <c r="AB29" s="37" t="s">
        <v>10197</v>
      </c>
      <c r="AC29" s="37" t="s">
        <v>10395</v>
      </c>
      <c r="AD29" s="37"/>
      <c r="AE29" s="1" t="s">
        <v>10428</v>
      </c>
      <c r="AF29" s="1" t="s">
        <v>10429</v>
      </c>
      <c r="AG29" s="1">
        <v>185</v>
      </c>
      <c r="AH29" s="1" t="s">
        <v>10450</v>
      </c>
    </row>
    <row r="30" spans="1:34" ht="275.39999999999998" x14ac:dyDescent="0.3">
      <c r="A30" s="78">
        <v>29</v>
      </c>
      <c r="B30" s="37" t="s">
        <v>9778</v>
      </c>
      <c r="C30" s="37" t="s">
        <v>6878</v>
      </c>
      <c r="D30" s="37" t="s">
        <v>9872</v>
      </c>
      <c r="E30" s="37" t="s">
        <v>6758</v>
      </c>
      <c r="F30" s="37" t="s">
        <v>6874</v>
      </c>
      <c r="G30" s="37" t="s">
        <v>6875</v>
      </c>
      <c r="H30" s="37" t="s">
        <v>9873</v>
      </c>
      <c r="I30" s="37" t="s">
        <v>9887</v>
      </c>
      <c r="J30" s="37" t="s">
        <v>9888</v>
      </c>
      <c r="K30" s="37" t="s">
        <v>6887</v>
      </c>
      <c r="L30" s="37" t="s">
        <v>9014</v>
      </c>
      <c r="M30" s="44"/>
      <c r="N30" s="37"/>
      <c r="O30" s="37"/>
      <c r="P30" s="37"/>
      <c r="Q30" s="37"/>
      <c r="R30" s="78">
        <v>30</v>
      </c>
      <c r="S30" s="87" t="s">
        <v>6878</v>
      </c>
      <c r="T30" s="87" t="s">
        <v>9872</v>
      </c>
      <c r="U30" s="87" t="s">
        <v>6419</v>
      </c>
      <c r="V30" s="87" t="s">
        <v>6461</v>
      </c>
      <c r="W30" s="87" t="s">
        <v>6461</v>
      </c>
      <c r="X30" s="87" t="s">
        <v>9948</v>
      </c>
      <c r="Y30" s="87" t="s">
        <v>9014</v>
      </c>
      <c r="Z30" s="37"/>
      <c r="AA30" s="37">
        <v>33</v>
      </c>
      <c r="AB30" s="37" t="s">
        <v>10197</v>
      </c>
      <c r="AC30" s="37" t="s">
        <v>10396</v>
      </c>
      <c r="AD30" s="37"/>
      <c r="AE30" s="1" t="s">
        <v>10428</v>
      </c>
      <c r="AF30" s="1" t="s">
        <v>10429</v>
      </c>
      <c r="AG30" s="1">
        <v>247</v>
      </c>
      <c r="AH30" s="1" t="s">
        <v>10450</v>
      </c>
    </row>
    <row r="31" spans="1:34" ht="336.6" x14ac:dyDescent="0.3">
      <c r="A31" s="78">
        <v>30</v>
      </c>
      <c r="B31" s="37" t="s">
        <v>9062</v>
      </c>
      <c r="C31" s="37" t="s">
        <v>6937</v>
      </c>
      <c r="D31" s="37" t="s">
        <v>9872</v>
      </c>
      <c r="E31" s="37" t="s">
        <v>6758</v>
      </c>
      <c r="F31" s="37" t="s">
        <v>6933</v>
      </c>
      <c r="G31" s="37" t="s">
        <v>6934</v>
      </c>
      <c r="H31" s="37" t="s">
        <v>9873</v>
      </c>
      <c r="I31" s="37" t="s">
        <v>9889</v>
      </c>
      <c r="J31" s="37" t="s">
        <v>9890</v>
      </c>
      <c r="K31" s="37" t="s">
        <v>6946</v>
      </c>
      <c r="L31" s="37" t="s">
        <v>9014</v>
      </c>
      <c r="M31" s="44"/>
      <c r="N31" s="37"/>
      <c r="O31" s="37"/>
      <c r="P31" s="37"/>
      <c r="Q31" s="37"/>
      <c r="R31" s="78">
        <v>31</v>
      </c>
      <c r="S31" s="87" t="s">
        <v>9949</v>
      </c>
      <c r="T31" s="87" t="s">
        <v>9872</v>
      </c>
      <c r="U31" s="87" t="s">
        <v>6419</v>
      </c>
      <c r="V31" s="87" t="s">
        <v>6461</v>
      </c>
      <c r="W31" s="87" t="s">
        <v>6461</v>
      </c>
      <c r="X31" s="87" t="s">
        <v>9948</v>
      </c>
      <c r="Y31" s="87" t="s">
        <v>9014</v>
      </c>
      <c r="Z31" s="37"/>
      <c r="AA31" s="37">
        <v>36</v>
      </c>
      <c r="AB31" s="37" t="s">
        <v>10197</v>
      </c>
      <c r="AC31" s="37" t="s">
        <v>10397</v>
      </c>
      <c r="AD31" s="37"/>
      <c r="AE31" s="1" t="s">
        <v>10428</v>
      </c>
      <c r="AF31" s="1" t="s">
        <v>10429</v>
      </c>
      <c r="AH31" s="1" t="s">
        <v>10453</v>
      </c>
    </row>
    <row r="32" spans="1:34" ht="306" x14ac:dyDescent="0.3">
      <c r="A32" s="78">
        <v>31</v>
      </c>
      <c r="B32" s="37" t="s">
        <v>9062</v>
      </c>
      <c r="C32" s="37" t="s">
        <v>6992</v>
      </c>
      <c r="D32" s="37" t="s">
        <v>9872</v>
      </c>
      <c r="E32" s="37" t="s">
        <v>6990</v>
      </c>
      <c r="F32" s="37" t="s">
        <v>6987</v>
      </c>
      <c r="G32" s="37" t="s">
        <v>6988</v>
      </c>
      <c r="H32" s="37" t="s">
        <v>9873</v>
      </c>
      <c r="I32" s="37" t="s">
        <v>9891</v>
      </c>
      <c r="J32" s="37" t="s">
        <v>9892</v>
      </c>
      <c r="K32" s="37" t="s">
        <v>7002</v>
      </c>
      <c r="L32" s="37" t="s">
        <v>9014</v>
      </c>
      <c r="M32" s="44"/>
      <c r="N32" s="37"/>
      <c r="O32" s="37"/>
      <c r="P32" s="37"/>
      <c r="Q32" s="37"/>
      <c r="R32" s="78">
        <v>32</v>
      </c>
      <c r="S32" s="87" t="s">
        <v>9950</v>
      </c>
      <c r="T32" s="87" t="s">
        <v>9872</v>
      </c>
      <c r="U32" s="87" t="s">
        <v>6419</v>
      </c>
      <c r="V32" s="87" t="s">
        <v>6461</v>
      </c>
      <c r="W32" s="87" t="s">
        <v>6461</v>
      </c>
      <c r="X32" s="87" t="s">
        <v>9951</v>
      </c>
      <c r="Y32" s="87" t="s">
        <v>9014</v>
      </c>
      <c r="Z32" s="37"/>
      <c r="AA32" s="37">
        <v>39</v>
      </c>
      <c r="AB32" s="37" t="s">
        <v>10197</v>
      </c>
      <c r="AC32" s="37" t="s">
        <v>10398</v>
      </c>
      <c r="AD32" s="37"/>
      <c r="AE32" s="1" t="s">
        <v>10428</v>
      </c>
      <c r="AF32" s="1" t="s">
        <v>10429</v>
      </c>
      <c r="AG32" s="1">
        <v>179</v>
      </c>
      <c r="AH32" s="1" t="s">
        <v>10450</v>
      </c>
    </row>
    <row r="33" spans="1:34" ht="244.8" x14ac:dyDescent="0.3">
      <c r="A33" s="78">
        <v>32</v>
      </c>
      <c r="B33" s="37" t="s">
        <v>9068</v>
      </c>
      <c r="C33" s="37" t="s">
        <v>7500</v>
      </c>
      <c r="D33" s="37" t="s">
        <v>9872</v>
      </c>
      <c r="E33" s="37" t="s">
        <v>6758</v>
      </c>
      <c r="F33" s="37" t="s">
        <v>7031</v>
      </c>
      <c r="G33" s="37" t="s">
        <v>7032</v>
      </c>
      <c r="H33" s="37" t="s">
        <v>9873</v>
      </c>
      <c r="I33" s="37" t="s">
        <v>9893</v>
      </c>
      <c r="J33" s="37" t="s">
        <v>9894</v>
      </c>
      <c r="K33" s="37" t="s">
        <v>8613</v>
      </c>
      <c r="L33" s="37" t="s">
        <v>9014</v>
      </c>
      <c r="M33" s="44"/>
      <c r="N33" s="37"/>
      <c r="O33" s="37"/>
      <c r="P33" s="37"/>
      <c r="Q33" s="37"/>
      <c r="R33" s="78">
        <v>33</v>
      </c>
      <c r="S33" s="87" t="s">
        <v>9952</v>
      </c>
      <c r="T33" s="87" t="s">
        <v>9872</v>
      </c>
      <c r="U33" s="87" t="s">
        <v>6419</v>
      </c>
      <c r="V33" s="87" t="s">
        <v>6461</v>
      </c>
      <c r="W33" s="87" t="s">
        <v>6461</v>
      </c>
      <c r="X33" s="87" t="s">
        <v>9948</v>
      </c>
      <c r="Y33" s="87" t="s">
        <v>9014</v>
      </c>
      <c r="Z33" s="37"/>
      <c r="AA33" s="37">
        <v>41</v>
      </c>
      <c r="AB33" s="37" t="s">
        <v>10197</v>
      </c>
      <c r="AC33" s="37" t="s">
        <v>10399</v>
      </c>
      <c r="AD33" s="37"/>
      <c r="AE33" s="1" t="s">
        <v>10428</v>
      </c>
      <c r="AF33" s="1" t="s">
        <v>10429</v>
      </c>
      <c r="AH33" s="1" t="s">
        <v>10453</v>
      </c>
    </row>
    <row r="34" spans="1:34" ht="265.2" x14ac:dyDescent="0.3">
      <c r="A34" s="78">
        <v>33</v>
      </c>
      <c r="B34" s="37" t="s">
        <v>9098</v>
      </c>
      <c r="C34" s="37" t="s">
        <v>7362</v>
      </c>
      <c r="D34" s="37" t="s">
        <v>9036</v>
      </c>
      <c r="E34" s="37" t="s">
        <v>7360</v>
      </c>
      <c r="F34" s="37" t="s">
        <v>7357</v>
      </c>
      <c r="G34" s="37" t="s">
        <v>7358</v>
      </c>
      <c r="H34" s="37" t="s">
        <v>9023</v>
      </c>
      <c r="I34" s="37" t="s">
        <v>9895</v>
      </c>
      <c r="J34" s="37" t="s">
        <v>9896</v>
      </c>
      <c r="K34" s="37" t="s">
        <v>7371</v>
      </c>
      <c r="L34" s="37" t="s">
        <v>9014</v>
      </c>
      <c r="M34" s="44"/>
      <c r="N34" s="37"/>
      <c r="O34" s="37"/>
      <c r="P34" s="37"/>
      <c r="Q34" s="37"/>
      <c r="R34" s="78">
        <v>34</v>
      </c>
      <c r="S34" s="87" t="s">
        <v>7362</v>
      </c>
      <c r="T34" s="87" t="s">
        <v>9036</v>
      </c>
      <c r="U34" s="87" t="s">
        <v>6419</v>
      </c>
      <c r="V34" s="87" t="s">
        <v>6461</v>
      </c>
      <c r="W34" s="87" t="s">
        <v>6461</v>
      </c>
      <c r="X34" s="87" t="s">
        <v>9953</v>
      </c>
      <c r="Y34" s="87" t="s">
        <v>9014</v>
      </c>
      <c r="Z34" s="37"/>
      <c r="AA34" s="37">
        <v>61</v>
      </c>
      <c r="AB34" s="37" t="s">
        <v>10197</v>
      </c>
      <c r="AC34" s="37" t="s">
        <v>10400</v>
      </c>
      <c r="AD34" s="37"/>
      <c r="AE34" s="1" t="s">
        <v>10428</v>
      </c>
      <c r="AF34" s="1" t="s">
        <v>10429</v>
      </c>
      <c r="AG34" s="1">
        <v>178</v>
      </c>
      <c r="AH34" s="1" t="s">
        <v>10450</v>
      </c>
    </row>
    <row r="35" spans="1:34" ht="224.4" x14ac:dyDescent="0.3">
      <c r="A35" s="78">
        <v>34</v>
      </c>
      <c r="B35" s="37" t="s">
        <v>9798</v>
      </c>
      <c r="C35" s="37" t="s">
        <v>7462</v>
      </c>
      <c r="D35" s="37" t="s">
        <v>9036</v>
      </c>
      <c r="E35" s="37" t="s">
        <v>7460</v>
      </c>
      <c r="F35" s="37" t="s">
        <v>7457</v>
      </c>
      <c r="G35" s="37" t="s">
        <v>7458</v>
      </c>
      <c r="H35" s="37" t="s">
        <v>9023</v>
      </c>
      <c r="I35" s="37" t="s">
        <v>9897</v>
      </c>
      <c r="J35" s="37" t="s">
        <v>9898</v>
      </c>
      <c r="K35" s="37" t="s">
        <v>7471</v>
      </c>
      <c r="L35" s="37" t="s">
        <v>9015</v>
      </c>
      <c r="M35" s="44"/>
      <c r="N35" s="37"/>
      <c r="O35" s="37"/>
      <c r="P35" s="37"/>
      <c r="Q35" s="37"/>
      <c r="R35" s="78">
        <v>35</v>
      </c>
      <c r="S35" s="87" t="s">
        <v>9954</v>
      </c>
      <c r="T35" s="87" t="s">
        <v>9036</v>
      </c>
      <c r="U35" s="87" t="s">
        <v>6419</v>
      </c>
      <c r="V35" s="87" t="s">
        <v>6461</v>
      </c>
      <c r="W35" s="87" t="s">
        <v>6461</v>
      </c>
      <c r="X35" s="87" t="s">
        <v>9898</v>
      </c>
      <c r="Y35" s="87" t="s">
        <v>9015</v>
      </c>
      <c r="Z35" s="37"/>
      <c r="AA35" s="37">
        <v>67</v>
      </c>
      <c r="AB35" s="37" t="s">
        <v>10197</v>
      </c>
      <c r="AC35" s="37" t="s">
        <v>10401</v>
      </c>
      <c r="AD35" s="37"/>
      <c r="AE35" s="1" t="s">
        <v>10428</v>
      </c>
      <c r="AF35" s="1" t="s">
        <v>10429</v>
      </c>
      <c r="AG35" s="1">
        <v>41</v>
      </c>
      <c r="AH35" s="1" t="s">
        <v>10450</v>
      </c>
    </row>
    <row r="36" spans="1:34" ht="122.4" x14ac:dyDescent="0.3">
      <c r="A36" s="78">
        <v>35</v>
      </c>
      <c r="B36" s="37" t="s">
        <v>9801</v>
      </c>
      <c r="C36" s="37" t="s">
        <v>7533</v>
      </c>
      <c r="D36" s="37" t="s">
        <v>9036</v>
      </c>
      <c r="E36" s="37" t="s">
        <v>7531</v>
      </c>
      <c r="F36" s="37" t="s">
        <v>7528</v>
      </c>
      <c r="G36" s="37" t="s">
        <v>7529</v>
      </c>
      <c r="H36" s="37" t="s">
        <v>9023</v>
      </c>
      <c r="I36" s="37" t="s">
        <v>9899</v>
      </c>
      <c r="J36" s="37" t="s">
        <v>9900</v>
      </c>
      <c r="K36" s="37" t="s">
        <v>7543</v>
      </c>
      <c r="L36" s="37" t="s">
        <v>9033</v>
      </c>
      <c r="M36" s="44"/>
      <c r="N36" s="37"/>
      <c r="O36" s="37"/>
      <c r="P36" s="37"/>
      <c r="Q36" s="37"/>
      <c r="R36" s="78">
        <v>36</v>
      </c>
      <c r="S36" s="87" t="s">
        <v>7533</v>
      </c>
      <c r="T36" s="87" t="s">
        <v>9036</v>
      </c>
      <c r="U36" s="87" t="s">
        <v>6419</v>
      </c>
      <c r="V36" s="87" t="s">
        <v>6461</v>
      </c>
      <c r="W36" s="87" t="s">
        <v>6461</v>
      </c>
      <c r="X36" s="87" t="s">
        <v>9955</v>
      </c>
      <c r="Y36" s="87" t="s">
        <v>9033</v>
      </c>
      <c r="Z36" s="37"/>
      <c r="AA36" s="37">
        <v>71</v>
      </c>
      <c r="AB36" s="37" t="s">
        <v>10197</v>
      </c>
      <c r="AC36" s="37" t="s">
        <v>10402</v>
      </c>
      <c r="AD36" s="37"/>
      <c r="AE36" s="1" t="s">
        <v>10428</v>
      </c>
      <c r="AF36" s="1" t="s">
        <v>10429</v>
      </c>
      <c r="AH36" s="1" t="s">
        <v>10452</v>
      </c>
    </row>
    <row r="37" spans="1:34" ht="306" x14ac:dyDescent="0.3">
      <c r="A37" s="78">
        <v>36</v>
      </c>
      <c r="B37" s="37" t="s">
        <v>9804</v>
      </c>
      <c r="C37" s="37" t="s">
        <v>7597</v>
      </c>
      <c r="D37" s="37" t="s">
        <v>9872</v>
      </c>
      <c r="E37" s="37" t="s">
        <v>7595</v>
      </c>
      <c r="F37" s="37" t="s">
        <v>7592</v>
      </c>
      <c r="G37" s="37" t="s">
        <v>7593</v>
      </c>
      <c r="H37" s="37" t="s">
        <v>9873</v>
      </c>
      <c r="I37" s="37" t="s">
        <v>9901</v>
      </c>
      <c r="J37" s="37" t="s">
        <v>9902</v>
      </c>
      <c r="K37" s="37" t="s">
        <v>7607</v>
      </c>
      <c r="L37" s="37" t="s">
        <v>9014</v>
      </c>
      <c r="M37" s="44"/>
      <c r="N37" s="37"/>
      <c r="O37" s="37"/>
      <c r="P37" s="37"/>
      <c r="Q37" s="37"/>
      <c r="R37" s="78">
        <v>37</v>
      </c>
      <c r="S37" s="87" t="s">
        <v>9956</v>
      </c>
      <c r="T37" s="87" t="s">
        <v>9872</v>
      </c>
      <c r="U37" s="87" t="s">
        <v>6419</v>
      </c>
      <c r="V37" s="87" t="s">
        <v>6461</v>
      </c>
      <c r="W37" s="87" t="s">
        <v>6461</v>
      </c>
      <c r="X37" s="87" t="s">
        <v>9957</v>
      </c>
      <c r="Y37" s="87" t="s">
        <v>9014</v>
      </c>
      <c r="Z37" s="37"/>
      <c r="AA37" s="37">
        <v>74</v>
      </c>
      <c r="AB37" s="37" t="s">
        <v>10197</v>
      </c>
      <c r="AC37" s="37" t="s">
        <v>10403</v>
      </c>
      <c r="AD37" s="37"/>
      <c r="AE37" s="1" t="s">
        <v>10428</v>
      </c>
      <c r="AF37" s="1" t="s">
        <v>10429</v>
      </c>
      <c r="AG37" s="1">
        <v>122</v>
      </c>
      <c r="AH37" s="1" t="s">
        <v>10450</v>
      </c>
    </row>
    <row r="38" spans="1:34" ht="183.6" x14ac:dyDescent="0.3">
      <c r="A38" s="78">
        <v>37</v>
      </c>
      <c r="B38" s="37" t="s">
        <v>9810</v>
      </c>
      <c r="C38" s="37" t="s">
        <v>7663</v>
      </c>
      <c r="D38" s="37" t="s">
        <v>9872</v>
      </c>
      <c r="E38" s="37" t="s">
        <v>7661</v>
      </c>
      <c r="F38" s="37" t="s">
        <v>7658</v>
      </c>
      <c r="G38" s="37" t="s">
        <v>7659</v>
      </c>
      <c r="H38" s="37" t="s">
        <v>9873</v>
      </c>
      <c r="I38" s="37" t="s">
        <v>9903</v>
      </c>
      <c r="J38" s="37" t="s">
        <v>9904</v>
      </c>
      <c r="K38" s="37" t="s">
        <v>7673</v>
      </c>
      <c r="L38" s="37" t="s">
        <v>9014</v>
      </c>
      <c r="M38" s="44"/>
      <c r="N38" s="37"/>
      <c r="O38" s="37"/>
      <c r="P38" s="37"/>
      <c r="Q38" s="37"/>
      <c r="R38" s="78">
        <v>38</v>
      </c>
      <c r="S38" s="87" t="s">
        <v>9958</v>
      </c>
      <c r="T38" s="87" t="s">
        <v>9872</v>
      </c>
      <c r="U38" s="87" t="s">
        <v>6419</v>
      </c>
      <c r="V38" s="87" t="s">
        <v>6461</v>
      </c>
      <c r="W38" s="87" t="s">
        <v>6461</v>
      </c>
      <c r="X38" s="87" t="s">
        <v>9959</v>
      </c>
      <c r="Y38" s="87" t="s">
        <v>9014</v>
      </c>
      <c r="Z38" s="37"/>
      <c r="AA38" s="37">
        <v>77</v>
      </c>
      <c r="AB38" s="37" t="s">
        <v>10197</v>
      </c>
      <c r="AC38" s="37" t="s">
        <v>10404</v>
      </c>
      <c r="AD38" s="37"/>
      <c r="AE38" s="1" t="s">
        <v>10428</v>
      </c>
      <c r="AF38" s="1" t="s">
        <v>10429</v>
      </c>
      <c r="AG38" s="1">
        <v>178</v>
      </c>
      <c r="AH38" s="1" t="s">
        <v>10450</v>
      </c>
    </row>
    <row r="39" spans="1:34" ht="61.2" x14ac:dyDescent="0.3">
      <c r="A39" s="78">
        <v>38</v>
      </c>
      <c r="B39" s="37" t="s">
        <v>9818</v>
      </c>
      <c r="C39" s="37" t="s">
        <v>7815</v>
      </c>
      <c r="D39" s="37" t="s">
        <v>9872</v>
      </c>
      <c r="E39" s="37" t="s">
        <v>7813</v>
      </c>
      <c r="F39" s="37">
        <v>573</v>
      </c>
      <c r="G39" s="37" t="s">
        <v>7811</v>
      </c>
      <c r="H39" s="37" t="s">
        <v>9873</v>
      </c>
      <c r="I39" s="37" t="s">
        <v>9905</v>
      </c>
      <c r="J39" s="37" t="s">
        <v>9906</v>
      </c>
      <c r="K39" s="37" t="s">
        <v>7824</v>
      </c>
      <c r="L39" s="37" t="s">
        <v>9014</v>
      </c>
      <c r="M39" s="44"/>
      <c r="N39" s="37"/>
      <c r="O39" s="37"/>
      <c r="P39" s="37"/>
      <c r="Q39" s="37"/>
      <c r="R39" s="78">
        <v>39</v>
      </c>
      <c r="S39" s="87" t="s">
        <v>7815</v>
      </c>
      <c r="T39" s="87" t="s">
        <v>9872</v>
      </c>
      <c r="U39" s="87" t="s">
        <v>6419</v>
      </c>
      <c r="V39" s="87" t="s">
        <v>6461</v>
      </c>
      <c r="W39" s="87" t="s">
        <v>6461</v>
      </c>
      <c r="X39" s="87" t="s">
        <v>9960</v>
      </c>
      <c r="Y39" s="87" t="s">
        <v>9014</v>
      </c>
      <c r="Z39" s="37"/>
      <c r="AA39" s="37">
        <v>85</v>
      </c>
      <c r="AB39" s="37" t="s">
        <v>10197</v>
      </c>
      <c r="AC39" s="37" t="s">
        <v>10405</v>
      </c>
      <c r="AD39" s="37"/>
      <c r="AE39" s="1" t="s">
        <v>10428</v>
      </c>
      <c r="AF39" s="1" t="s">
        <v>10429</v>
      </c>
      <c r="AH39" s="1" t="s">
        <v>10453</v>
      </c>
    </row>
    <row r="40" spans="1:34" ht="275.39999999999998" x14ac:dyDescent="0.3">
      <c r="A40" s="78">
        <v>39</v>
      </c>
      <c r="B40" s="37" t="s">
        <v>9819</v>
      </c>
      <c r="C40" s="37" t="s">
        <v>7925</v>
      </c>
      <c r="D40" s="37" t="s">
        <v>9872</v>
      </c>
      <c r="E40" s="37" t="s">
        <v>7923</v>
      </c>
      <c r="F40" s="37" t="s">
        <v>7920</v>
      </c>
      <c r="G40" s="37" t="s">
        <v>7921</v>
      </c>
      <c r="H40" s="37" t="s">
        <v>9873</v>
      </c>
      <c r="I40" s="37" t="s">
        <v>9907</v>
      </c>
      <c r="J40" s="37" t="s">
        <v>9908</v>
      </c>
      <c r="K40" s="37" t="s">
        <v>7936</v>
      </c>
      <c r="L40" s="37" t="s">
        <v>9025</v>
      </c>
      <c r="M40" s="44"/>
      <c r="N40" s="37"/>
      <c r="O40" s="37"/>
      <c r="P40" s="37"/>
      <c r="Q40" s="37"/>
      <c r="R40" s="78">
        <v>40</v>
      </c>
      <c r="S40" s="87" t="s">
        <v>9961</v>
      </c>
      <c r="T40" s="87" t="s">
        <v>9872</v>
      </c>
      <c r="U40" s="87" t="s">
        <v>6419</v>
      </c>
      <c r="V40" s="87" t="s">
        <v>6461</v>
      </c>
      <c r="W40" s="87" t="s">
        <v>6461</v>
      </c>
      <c r="X40" s="87" t="s">
        <v>9962</v>
      </c>
      <c r="Y40" s="87" t="s">
        <v>9025</v>
      </c>
      <c r="Z40" s="37"/>
      <c r="AA40" s="37">
        <v>91</v>
      </c>
      <c r="AB40" s="37" t="s">
        <v>10197</v>
      </c>
      <c r="AC40" s="37" t="s">
        <v>10406</v>
      </c>
      <c r="AD40" s="37"/>
      <c r="AE40" s="1" t="s">
        <v>10428</v>
      </c>
      <c r="AF40" s="1" t="s">
        <v>10429</v>
      </c>
      <c r="AG40" s="1">
        <v>253</v>
      </c>
      <c r="AH40" s="1" t="s">
        <v>10450</v>
      </c>
    </row>
    <row r="41" spans="1:34" ht="234.6" x14ac:dyDescent="0.3">
      <c r="A41" s="78">
        <v>40</v>
      </c>
      <c r="B41" s="37" t="s">
        <v>9824</v>
      </c>
      <c r="C41" s="37" t="s">
        <v>7971</v>
      </c>
      <c r="D41" s="37" t="s">
        <v>9036</v>
      </c>
      <c r="E41" s="37" t="s">
        <v>7969</v>
      </c>
      <c r="F41" s="37" t="s">
        <v>7966</v>
      </c>
      <c r="G41" s="37" t="s">
        <v>7967</v>
      </c>
      <c r="H41" s="37" t="s">
        <v>9023</v>
      </c>
      <c r="I41" s="37" t="s">
        <v>9909</v>
      </c>
      <c r="J41" s="37" t="s">
        <v>9910</v>
      </c>
      <c r="K41" s="37" t="s">
        <v>7980</v>
      </c>
      <c r="L41" s="37" t="s">
        <v>9015</v>
      </c>
      <c r="M41" s="44"/>
      <c r="N41" s="37"/>
      <c r="O41" s="37"/>
      <c r="P41" s="37"/>
      <c r="Q41" s="37"/>
      <c r="R41" s="78">
        <v>41</v>
      </c>
      <c r="S41" s="87" t="s">
        <v>9963</v>
      </c>
      <c r="T41" s="87" t="s">
        <v>9036</v>
      </c>
      <c r="U41" s="87" t="s">
        <v>6419</v>
      </c>
      <c r="V41" s="87" t="s">
        <v>6461</v>
      </c>
      <c r="W41" s="87" t="s">
        <v>6461</v>
      </c>
      <c r="X41" s="87" t="s">
        <v>9964</v>
      </c>
      <c r="Y41" s="87" t="s">
        <v>9015</v>
      </c>
      <c r="Z41" s="37"/>
      <c r="AA41" s="37">
        <v>93</v>
      </c>
      <c r="AB41" s="37" t="s">
        <v>10197</v>
      </c>
      <c r="AC41" s="37" t="s">
        <v>10407</v>
      </c>
      <c r="AD41" s="37"/>
      <c r="AE41" s="1" t="s">
        <v>10428</v>
      </c>
      <c r="AF41" s="1" t="s">
        <v>10429</v>
      </c>
      <c r="AG41" s="1">
        <v>137</v>
      </c>
      <c r="AH41" s="1" t="s">
        <v>10450</v>
      </c>
    </row>
    <row r="42" spans="1:34" ht="173.4" x14ac:dyDescent="0.3">
      <c r="A42" s="78">
        <v>41</v>
      </c>
      <c r="B42" s="37" t="s">
        <v>9827</v>
      </c>
      <c r="C42" s="37" t="s">
        <v>7992</v>
      </c>
      <c r="D42" s="37" t="s">
        <v>9872</v>
      </c>
      <c r="E42" s="37" t="s">
        <v>7990</v>
      </c>
      <c r="F42" s="37" t="s">
        <v>7987</v>
      </c>
      <c r="G42" s="37" t="s">
        <v>7988</v>
      </c>
      <c r="H42" s="37" t="s">
        <v>9873</v>
      </c>
      <c r="I42" s="37" t="s">
        <v>9885</v>
      </c>
      <c r="J42" s="37" t="s">
        <v>9911</v>
      </c>
      <c r="K42" s="37" t="s">
        <v>8001</v>
      </c>
      <c r="L42" s="37" t="s">
        <v>9033</v>
      </c>
      <c r="M42" s="44"/>
      <c r="N42" s="37"/>
      <c r="O42" s="37"/>
      <c r="P42" s="37"/>
      <c r="Q42" s="37"/>
      <c r="R42" s="78">
        <v>42</v>
      </c>
      <c r="S42" s="87" t="s">
        <v>9965</v>
      </c>
      <c r="T42" s="87" t="s">
        <v>9872</v>
      </c>
      <c r="U42" s="87" t="s">
        <v>6419</v>
      </c>
      <c r="V42" s="87" t="s">
        <v>6461</v>
      </c>
      <c r="W42" s="87" t="s">
        <v>6461</v>
      </c>
      <c r="X42" s="87" t="s">
        <v>9966</v>
      </c>
      <c r="Y42" s="87" t="s">
        <v>9033</v>
      </c>
      <c r="Z42" s="37"/>
      <c r="AA42" s="37">
        <v>94</v>
      </c>
      <c r="AB42" s="37" t="s">
        <v>10197</v>
      </c>
      <c r="AC42" s="37" t="s">
        <v>10408</v>
      </c>
      <c r="AD42" s="37"/>
      <c r="AE42" s="1" t="s">
        <v>10428</v>
      </c>
      <c r="AF42" s="1" t="s">
        <v>10429</v>
      </c>
      <c r="AG42" s="1">
        <v>178</v>
      </c>
      <c r="AH42" s="1" t="s">
        <v>10450</v>
      </c>
    </row>
    <row r="43" spans="1:34" ht="153" x14ac:dyDescent="0.3">
      <c r="A43" s="78">
        <v>42</v>
      </c>
      <c r="B43" s="37" t="s">
        <v>9830</v>
      </c>
      <c r="C43" s="37" t="s">
        <v>8012</v>
      </c>
      <c r="D43" s="37" t="s">
        <v>9036</v>
      </c>
      <c r="E43" s="37" t="s">
        <v>8010</v>
      </c>
      <c r="F43" s="37" t="s">
        <v>8008</v>
      </c>
      <c r="G43" s="37" t="s">
        <v>6678</v>
      </c>
      <c r="H43" s="37" t="s">
        <v>9023</v>
      </c>
      <c r="I43" s="37" t="s">
        <v>9912</v>
      </c>
      <c r="J43" s="37" t="s">
        <v>9913</v>
      </c>
      <c r="K43" s="37" t="s">
        <v>8022</v>
      </c>
      <c r="L43" s="37" t="s">
        <v>9015</v>
      </c>
      <c r="M43" s="44"/>
      <c r="N43" s="37"/>
      <c r="O43" s="37"/>
      <c r="P43" s="37"/>
      <c r="Q43" s="37"/>
      <c r="R43" s="78">
        <v>43</v>
      </c>
      <c r="S43" s="87" t="s">
        <v>8012</v>
      </c>
      <c r="T43" s="87" t="s">
        <v>9036</v>
      </c>
      <c r="U43" s="87" t="s">
        <v>6419</v>
      </c>
      <c r="V43" s="87" t="s">
        <v>6461</v>
      </c>
      <c r="W43" s="87" t="s">
        <v>6461</v>
      </c>
      <c r="X43" s="87" t="s">
        <v>9955</v>
      </c>
      <c r="Y43" s="87" t="s">
        <v>9015</v>
      </c>
      <c r="Z43" s="37"/>
      <c r="AA43" s="37">
        <v>95</v>
      </c>
      <c r="AB43" s="37" t="s">
        <v>10197</v>
      </c>
      <c r="AC43" s="37" t="s">
        <v>10409</v>
      </c>
      <c r="AD43" s="37"/>
      <c r="AE43" s="1" t="s">
        <v>10428</v>
      </c>
      <c r="AF43" s="1" t="s">
        <v>10429</v>
      </c>
      <c r="AG43" s="1">
        <v>178</v>
      </c>
      <c r="AH43" s="1" t="s">
        <v>10450</v>
      </c>
    </row>
    <row r="44" spans="1:34" ht="234.6" x14ac:dyDescent="0.3">
      <c r="A44" s="78">
        <v>43</v>
      </c>
      <c r="B44" s="37" t="s">
        <v>9837</v>
      </c>
      <c r="C44" s="37" t="s">
        <v>8119</v>
      </c>
      <c r="D44" s="37" t="s">
        <v>9872</v>
      </c>
      <c r="E44" s="37" t="s">
        <v>8117</v>
      </c>
      <c r="F44" s="37" t="s">
        <v>8114</v>
      </c>
      <c r="G44" s="37" t="s">
        <v>8115</v>
      </c>
      <c r="H44" s="37" t="s">
        <v>9873</v>
      </c>
      <c r="I44" s="37" t="s">
        <v>9914</v>
      </c>
      <c r="J44" s="37" t="s">
        <v>9915</v>
      </c>
      <c r="K44" s="37" t="s">
        <v>8129</v>
      </c>
      <c r="L44" s="37" t="s">
        <v>9015</v>
      </c>
      <c r="M44" s="44"/>
      <c r="N44" s="37"/>
      <c r="O44" s="37"/>
      <c r="P44" s="37"/>
      <c r="Q44" s="37"/>
      <c r="R44" s="78">
        <v>45</v>
      </c>
      <c r="S44" s="87" t="s">
        <v>9967</v>
      </c>
      <c r="T44" s="87" t="s">
        <v>9872</v>
      </c>
      <c r="U44" s="87" t="s">
        <v>6419</v>
      </c>
      <c r="V44" s="87" t="s">
        <v>6461</v>
      </c>
      <c r="W44" s="87" t="s">
        <v>6461</v>
      </c>
      <c r="X44" s="87" t="s">
        <v>9968</v>
      </c>
      <c r="Y44" s="87" t="s">
        <v>9015</v>
      </c>
      <c r="Z44" s="37"/>
      <c r="AA44" s="37">
        <v>100</v>
      </c>
      <c r="AB44" s="37" t="s">
        <v>10197</v>
      </c>
      <c r="AC44" s="37" t="s">
        <v>10411</v>
      </c>
      <c r="AD44" s="37"/>
      <c r="AE44" s="1" t="s">
        <v>10428</v>
      </c>
      <c r="AF44" s="1" t="s">
        <v>10429</v>
      </c>
      <c r="AG44" s="1">
        <v>48</v>
      </c>
      <c r="AH44" s="1" t="s">
        <v>10450</v>
      </c>
    </row>
    <row r="45" spans="1:34" ht="102" x14ac:dyDescent="0.3">
      <c r="A45" s="78">
        <v>44</v>
      </c>
      <c r="B45" s="37" t="s">
        <v>9145</v>
      </c>
      <c r="C45" s="37" t="s">
        <v>8232</v>
      </c>
      <c r="D45" s="37" t="s">
        <v>9872</v>
      </c>
      <c r="E45" s="37" t="s">
        <v>8230</v>
      </c>
      <c r="F45" s="37" t="s">
        <v>8227</v>
      </c>
      <c r="G45" s="37" t="s">
        <v>8228</v>
      </c>
      <c r="H45" s="37" t="s">
        <v>9873</v>
      </c>
      <c r="I45" s="37" t="s">
        <v>9916</v>
      </c>
      <c r="J45" s="37" t="s">
        <v>9917</v>
      </c>
      <c r="K45" s="37" t="s">
        <v>8243</v>
      </c>
      <c r="L45" s="37" t="s">
        <v>9014</v>
      </c>
      <c r="M45" s="44"/>
      <c r="N45" s="37"/>
      <c r="O45" s="37"/>
      <c r="P45" s="37"/>
      <c r="Q45" s="37"/>
      <c r="R45" s="78">
        <v>46</v>
      </c>
      <c r="S45" s="87" t="s">
        <v>9969</v>
      </c>
      <c r="T45" s="87" t="s">
        <v>9872</v>
      </c>
      <c r="U45" s="87" t="s">
        <v>9291</v>
      </c>
      <c r="V45" s="87" t="s">
        <v>6461</v>
      </c>
      <c r="W45" s="87" t="s">
        <v>6461</v>
      </c>
      <c r="X45" s="87" t="s">
        <v>9970</v>
      </c>
      <c r="Y45" s="87" t="s">
        <v>9014</v>
      </c>
      <c r="Z45" s="37"/>
      <c r="AA45" s="37">
        <v>106</v>
      </c>
      <c r="AB45" s="37" t="s">
        <v>10197</v>
      </c>
      <c r="AC45" s="37" t="s">
        <v>10412</v>
      </c>
      <c r="AD45" s="37"/>
      <c r="AE45" s="1" t="s">
        <v>10428</v>
      </c>
      <c r="AF45" s="1" t="s">
        <v>10429</v>
      </c>
      <c r="AH45" s="1" t="s">
        <v>10452</v>
      </c>
    </row>
    <row r="46" spans="1:34" ht="71.400000000000006" x14ac:dyDescent="0.3">
      <c r="A46" s="78">
        <v>45</v>
      </c>
      <c r="B46" s="37" t="s">
        <v>9847</v>
      </c>
      <c r="C46" s="37" t="s">
        <v>8256</v>
      </c>
      <c r="D46" s="37" t="s">
        <v>9872</v>
      </c>
      <c r="E46" s="37" t="s">
        <v>8254</v>
      </c>
      <c r="F46" s="37" t="s">
        <v>8251</v>
      </c>
      <c r="G46" s="37" t="s">
        <v>8252</v>
      </c>
      <c r="H46" s="37" t="s">
        <v>9873</v>
      </c>
      <c r="I46" s="37" t="s">
        <v>9918</v>
      </c>
      <c r="J46" s="37" t="s">
        <v>9919</v>
      </c>
      <c r="K46" s="37" t="s">
        <v>8266</v>
      </c>
      <c r="L46" s="37" t="s">
        <v>9015</v>
      </c>
      <c r="M46" s="44"/>
      <c r="N46" s="37"/>
      <c r="O46" s="37"/>
      <c r="P46" s="37"/>
      <c r="Q46" s="37"/>
      <c r="R46" s="78">
        <v>47</v>
      </c>
      <c r="S46" s="87" t="s">
        <v>9971</v>
      </c>
      <c r="T46" s="87" t="s">
        <v>9872</v>
      </c>
      <c r="U46" s="87" t="s">
        <v>6419</v>
      </c>
      <c r="V46" s="87" t="s">
        <v>6461</v>
      </c>
      <c r="W46" s="87" t="s">
        <v>6461</v>
      </c>
      <c r="X46" s="87" t="s">
        <v>9972</v>
      </c>
      <c r="Y46" s="87" t="s">
        <v>9015</v>
      </c>
      <c r="Z46" s="37"/>
      <c r="AA46" s="37">
        <v>109</v>
      </c>
      <c r="AB46" s="37" t="s">
        <v>10197</v>
      </c>
      <c r="AC46" s="37" t="s">
        <v>10413</v>
      </c>
      <c r="AD46" s="37"/>
      <c r="AE46" s="1" t="s">
        <v>10428</v>
      </c>
      <c r="AF46" s="1" t="s">
        <v>10429</v>
      </c>
      <c r="AH46" s="1" t="s">
        <v>10453</v>
      </c>
    </row>
    <row r="47" spans="1:34" ht="81.599999999999994" x14ac:dyDescent="0.3">
      <c r="A47" s="78">
        <v>46</v>
      </c>
      <c r="B47" s="37" t="s">
        <v>9847</v>
      </c>
      <c r="C47" s="37" t="s">
        <v>8279</v>
      </c>
      <c r="D47" s="37" t="s">
        <v>9872</v>
      </c>
      <c r="E47" s="37" t="s">
        <v>8277</v>
      </c>
      <c r="F47" s="37" t="s">
        <v>8274</v>
      </c>
      <c r="G47" s="37" t="s">
        <v>8275</v>
      </c>
      <c r="H47" s="37" t="s">
        <v>9873</v>
      </c>
      <c r="I47" s="37" t="s">
        <v>9920</v>
      </c>
      <c r="J47" s="37" t="s">
        <v>9921</v>
      </c>
      <c r="K47" s="37" t="s">
        <v>8287</v>
      </c>
      <c r="L47" s="37" t="s">
        <v>9014</v>
      </c>
      <c r="M47" s="44"/>
      <c r="N47" s="37"/>
      <c r="O47" s="37"/>
      <c r="P47" s="37"/>
      <c r="Q47" s="37"/>
      <c r="R47" s="78">
        <v>48</v>
      </c>
      <c r="S47" s="87" t="s">
        <v>8279</v>
      </c>
      <c r="T47" s="87" t="s">
        <v>9872</v>
      </c>
      <c r="U47" s="87" t="s">
        <v>6419</v>
      </c>
      <c r="V47" s="87" t="s">
        <v>6461</v>
      </c>
      <c r="W47" s="87" t="s">
        <v>6461</v>
      </c>
      <c r="X47" s="87" t="s">
        <v>9973</v>
      </c>
      <c r="Y47" s="87" t="s">
        <v>9014</v>
      </c>
      <c r="Z47" s="37"/>
      <c r="AA47" s="37">
        <v>110</v>
      </c>
      <c r="AB47" s="37" t="s">
        <v>10197</v>
      </c>
      <c r="AC47" s="37" t="s">
        <v>10414</v>
      </c>
      <c r="AD47" s="37"/>
      <c r="AE47" s="1" t="s">
        <v>10428</v>
      </c>
      <c r="AF47" s="1" t="s">
        <v>10429</v>
      </c>
      <c r="AG47" s="1">
        <v>178</v>
      </c>
      <c r="AH47" s="1" t="s">
        <v>10450</v>
      </c>
    </row>
    <row r="48" spans="1:34" ht="224.4" x14ac:dyDescent="0.3">
      <c r="A48" s="78">
        <v>47</v>
      </c>
      <c r="B48" s="37" t="s">
        <v>9848</v>
      </c>
      <c r="C48" s="37" t="s">
        <v>8974</v>
      </c>
      <c r="D48" s="37" t="s">
        <v>9872</v>
      </c>
      <c r="E48" s="37" t="s">
        <v>8972</v>
      </c>
      <c r="F48" s="37" t="s">
        <v>6794</v>
      </c>
      <c r="G48" s="37" t="s">
        <v>6794</v>
      </c>
      <c r="H48" s="37" t="s">
        <v>9873</v>
      </c>
      <c r="I48" s="37" t="s">
        <v>9922</v>
      </c>
      <c r="J48" s="37" t="s">
        <v>9923</v>
      </c>
      <c r="K48" s="37" t="s">
        <v>8983</v>
      </c>
      <c r="L48" s="37" t="s">
        <v>9025</v>
      </c>
      <c r="M48" s="44"/>
      <c r="N48" s="37"/>
      <c r="O48" s="37"/>
      <c r="P48" s="37"/>
      <c r="Q48" s="37"/>
      <c r="R48" s="78">
        <v>49</v>
      </c>
      <c r="S48" s="87" t="s">
        <v>9974</v>
      </c>
      <c r="T48" s="87" t="s">
        <v>9872</v>
      </c>
      <c r="U48" s="87" t="s">
        <v>6419</v>
      </c>
      <c r="V48" s="87" t="s">
        <v>6461</v>
      </c>
      <c r="W48" s="87" t="s">
        <v>6461</v>
      </c>
      <c r="X48" s="87" t="s">
        <v>9975</v>
      </c>
      <c r="Y48" s="87" t="s">
        <v>9025</v>
      </c>
      <c r="Z48" s="37"/>
      <c r="AA48" s="37">
        <v>111</v>
      </c>
      <c r="AB48" s="37" t="s">
        <v>10197</v>
      </c>
      <c r="AC48" s="37" t="s">
        <v>10415</v>
      </c>
      <c r="AD48" s="37"/>
      <c r="AE48" s="1" t="s">
        <v>10428</v>
      </c>
      <c r="AF48" s="1" t="s">
        <v>10429</v>
      </c>
      <c r="AG48" s="1">
        <v>178</v>
      </c>
      <c r="AH48" s="1" t="s">
        <v>10450</v>
      </c>
    </row>
    <row r="49" spans="1:34" ht="224.4" x14ac:dyDescent="0.3">
      <c r="A49" s="78">
        <v>48</v>
      </c>
      <c r="B49" s="37" t="s">
        <v>9850</v>
      </c>
      <c r="C49" s="37" t="s">
        <v>8334</v>
      </c>
      <c r="D49" s="37" t="s">
        <v>9872</v>
      </c>
      <c r="E49" s="37" t="s">
        <v>8332</v>
      </c>
      <c r="F49" s="37" t="s">
        <v>8329</v>
      </c>
      <c r="G49" s="37" t="s">
        <v>8330</v>
      </c>
      <c r="H49" s="37" t="s">
        <v>9873</v>
      </c>
      <c r="I49" s="37" t="s">
        <v>9924</v>
      </c>
      <c r="J49" s="37" t="s">
        <v>9925</v>
      </c>
      <c r="K49" s="37" t="s">
        <v>8343</v>
      </c>
      <c r="L49" s="37" t="s">
        <v>9033</v>
      </c>
      <c r="M49" s="44"/>
      <c r="N49" s="37"/>
      <c r="O49" s="37"/>
      <c r="P49" s="37"/>
      <c r="Q49" s="37"/>
      <c r="R49" s="78">
        <v>50</v>
      </c>
      <c r="S49" s="87" t="s">
        <v>8334</v>
      </c>
      <c r="T49" s="87" t="s">
        <v>9872</v>
      </c>
      <c r="U49" s="87" t="s">
        <v>9291</v>
      </c>
      <c r="V49" s="87" t="s">
        <v>6461</v>
      </c>
      <c r="W49" s="87" t="s">
        <v>6461</v>
      </c>
      <c r="X49" s="87" t="s">
        <v>9976</v>
      </c>
      <c r="Y49" s="87" t="s">
        <v>9033</v>
      </c>
      <c r="Z49" s="37"/>
      <c r="AA49" s="37">
        <v>114</v>
      </c>
      <c r="AB49" s="37" t="s">
        <v>10197</v>
      </c>
      <c r="AC49" s="37" t="s">
        <v>10416</v>
      </c>
      <c r="AD49" s="37"/>
      <c r="AE49" s="1" t="s">
        <v>10428</v>
      </c>
      <c r="AF49" s="1" t="s">
        <v>10429</v>
      </c>
      <c r="AG49" s="1">
        <v>262</v>
      </c>
      <c r="AH49" s="1" t="s">
        <v>10450</v>
      </c>
    </row>
    <row r="50" spans="1:34" ht="193.8" x14ac:dyDescent="0.3">
      <c r="A50" s="78">
        <v>49</v>
      </c>
      <c r="B50" s="37" t="s">
        <v>9854</v>
      </c>
      <c r="C50" s="37" t="s">
        <v>8377</v>
      </c>
      <c r="D50" s="37" t="s">
        <v>9872</v>
      </c>
      <c r="E50" s="37" t="s">
        <v>8375</v>
      </c>
      <c r="F50" s="37" t="s">
        <v>8372</v>
      </c>
      <c r="G50" s="37" t="s">
        <v>8373</v>
      </c>
      <c r="H50" s="37" t="s">
        <v>9873</v>
      </c>
      <c r="I50" s="37" t="s">
        <v>9926</v>
      </c>
      <c r="J50" s="37" t="s">
        <v>9927</v>
      </c>
      <c r="K50" s="37" t="s">
        <v>8386</v>
      </c>
      <c r="L50" s="37" t="s">
        <v>9014</v>
      </c>
      <c r="M50" s="44"/>
      <c r="N50" s="37"/>
      <c r="O50" s="37"/>
      <c r="P50" s="37"/>
      <c r="Q50" s="37"/>
      <c r="R50" s="78">
        <v>51</v>
      </c>
      <c r="S50" s="87" t="s">
        <v>8377</v>
      </c>
      <c r="T50" s="87" t="s">
        <v>9872</v>
      </c>
      <c r="U50" s="87" t="s">
        <v>6419</v>
      </c>
      <c r="V50" s="87" t="s">
        <v>6461</v>
      </c>
      <c r="W50" s="87" t="s">
        <v>6461</v>
      </c>
      <c r="X50" s="87" t="s">
        <v>9977</v>
      </c>
      <c r="Y50" s="87" t="s">
        <v>9014</v>
      </c>
      <c r="Z50" s="37"/>
      <c r="AA50" s="37">
        <v>116</v>
      </c>
      <c r="AB50" s="37" t="s">
        <v>10197</v>
      </c>
      <c r="AC50" s="37" t="s">
        <v>10417</v>
      </c>
      <c r="AD50" s="37"/>
      <c r="AE50" s="1" t="s">
        <v>10428</v>
      </c>
      <c r="AF50" s="1" t="s">
        <v>10429</v>
      </c>
      <c r="AG50" s="1">
        <v>93</v>
      </c>
      <c r="AH50" s="1" t="s">
        <v>10450</v>
      </c>
    </row>
    <row r="51" spans="1:34" ht="224.4" x14ac:dyDescent="0.3">
      <c r="A51" s="78">
        <v>50</v>
      </c>
      <c r="B51" s="37" t="s">
        <v>9854</v>
      </c>
      <c r="C51" s="37" t="s">
        <v>8397</v>
      </c>
      <c r="D51" s="37" t="s">
        <v>9872</v>
      </c>
      <c r="E51" s="37" t="s">
        <v>8395</v>
      </c>
      <c r="F51" s="37" t="s">
        <v>8393</v>
      </c>
      <c r="G51" s="37" t="s">
        <v>5271</v>
      </c>
      <c r="H51" s="37" t="s">
        <v>9873</v>
      </c>
      <c r="I51" s="37" t="s">
        <v>9928</v>
      </c>
      <c r="J51" s="37" t="s">
        <v>9929</v>
      </c>
      <c r="K51" s="37" t="s">
        <v>8406</v>
      </c>
      <c r="L51" s="37" t="s">
        <v>9014</v>
      </c>
      <c r="M51" s="44"/>
      <c r="N51" s="37"/>
      <c r="O51" s="37"/>
      <c r="P51" s="37"/>
      <c r="Q51" s="37"/>
      <c r="R51" s="78">
        <v>52</v>
      </c>
      <c r="S51" s="87" t="s">
        <v>9978</v>
      </c>
      <c r="T51" s="87" t="s">
        <v>9872</v>
      </c>
      <c r="U51" s="87" t="s">
        <v>6419</v>
      </c>
      <c r="V51" s="87" t="s">
        <v>6461</v>
      </c>
      <c r="W51" s="87" t="s">
        <v>6461</v>
      </c>
      <c r="X51" s="87" t="s">
        <v>9948</v>
      </c>
      <c r="Y51" s="87" t="s">
        <v>9014</v>
      </c>
      <c r="Z51" s="37"/>
      <c r="AA51" s="37">
        <v>117</v>
      </c>
      <c r="AB51" s="37" t="s">
        <v>10197</v>
      </c>
      <c r="AC51" s="37" t="s">
        <v>10418</v>
      </c>
      <c r="AD51" s="37"/>
      <c r="AE51" s="1" t="s">
        <v>10428</v>
      </c>
      <c r="AF51" s="1" t="s">
        <v>10429</v>
      </c>
      <c r="AG51" s="1">
        <v>582</v>
      </c>
      <c r="AH51" s="1" t="s">
        <v>10450</v>
      </c>
    </row>
    <row r="52" spans="1:34" ht="285.60000000000002" x14ac:dyDescent="0.3">
      <c r="A52" s="78">
        <v>51</v>
      </c>
      <c r="B52" s="37" t="s">
        <v>9159</v>
      </c>
      <c r="C52" s="37" t="s">
        <v>8462</v>
      </c>
      <c r="D52" s="37" t="s">
        <v>9872</v>
      </c>
      <c r="E52" s="37" t="s">
        <v>8460</v>
      </c>
      <c r="F52" s="37" t="s">
        <v>8457</v>
      </c>
      <c r="G52" s="37" t="s">
        <v>8458</v>
      </c>
      <c r="H52" s="37" t="s">
        <v>9873</v>
      </c>
      <c r="I52" s="37" t="s">
        <v>9930</v>
      </c>
      <c r="J52" s="37" t="s">
        <v>9931</v>
      </c>
      <c r="K52" s="37" t="s">
        <v>8471</v>
      </c>
      <c r="L52" s="37" t="s">
        <v>9025</v>
      </c>
      <c r="M52" s="44"/>
      <c r="N52" s="37"/>
      <c r="O52" s="37"/>
      <c r="P52" s="37"/>
      <c r="Q52" s="37"/>
      <c r="R52" s="78">
        <v>53</v>
      </c>
      <c r="S52" s="87" t="s">
        <v>9979</v>
      </c>
      <c r="T52" s="87" t="s">
        <v>9872</v>
      </c>
      <c r="U52" s="87" t="s">
        <v>6419</v>
      </c>
      <c r="V52" s="87" t="s">
        <v>6461</v>
      </c>
      <c r="W52" s="87" t="s">
        <v>6461</v>
      </c>
      <c r="X52" s="87" t="s">
        <v>9948</v>
      </c>
      <c r="Y52" s="87" t="s">
        <v>9025</v>
      </c>
      <c r="Z52" s="37"/>
      <c r="AA52" s="37">
        <v>120</v>
      </c>
      <c r="AB52" s="37" t="s">
        <v>10197</v>
      </c>
      <c r="AC52" s="37" t="s">
        <v>10419</v>
      </c>
      <c r="AD52" s="37"/>
      <c r="AE52" s="1" t="s">
        <v>10428</v>
      </c>
      <c r="AF52" s="1" t="s">
        <v>10429</v>
      </c>
      <c r="AG52" s="1">
        <v>225</v>
      </c>
      <c r="AH52" s="1" t="s">
        <v>10450</v>
      </c>
    </row>
    <row r="53" spans="1:34" ht="275.39999999999998" x14ac:dyDescent="0.3">
      <c r="A53" s="78">
        <v>52</v>
      </c>
      <c r="B53" s="37" t="s">
        <v>9866</v>
      </c>
      <c r="C53" s="37" t="s">
        <v>8579</v>
      </c>
      <c r="D53" s="37" t="s">
        <v>9872</v>
      </c>
      <c r="E53" s="37" t="s">
        <v>6470</v>
      </c>
      <c r="F53" s="37" t="s">
        <v>8575</v>
      </c>
      <c r="G53" s="37" t="s">
        <v>8576</v>
      </c>
      <c r="H53" s="37" t="s">
        <v>9873</v>
      </c>
      <c r="I53" s="37" t="s">
        <v>9932</v>
      </c>
      <c r="J53" s="37" t="s">
        <v>9933</v>
      </c>
      <c r="K53" s="37" t="s">
        <v>8588</v>
      </c>
      <c r="L53" s="37" t="s">
        <v>9014</v>
      </c>
      <c r="M53" s="44"/>
      <c r="N53" s="37"/>
      <c r="O53" s="37"/>
      <c r="P53" s="37"/>
      <c r="Q53" s="37"/>
      <c r="R53" s="78">
        <v>54</v>
      </c>
      <c r="S53" s="87" t="s">
        <v>9980</v>
      </c>
      <c r="T53" s="87" t="s">
        <v>9872</v>
      </c>
      <c r="U53" s="87" t="s">
        <v>6419</v>
      </c>
      <c r="V53" s="87" t="s">
        <v>6461</v>
      </c>
      <c r="W53" s="87" t="s">
        <v>6461</v>
      </c>
      <c r="X53" s="87" t="s">
        <v>9981</v>
      </c>
      <c r="Y53" s="87" t="s">
        <v>9014</v>
      </c>
      <c r="Z53" s="37"/>
      <c r="AA53" s="37">
        <v>127</v>
      </c>
      <c r="AB53" s="37" t="s">
        <v>10197</v>
      </c>
      <c r="AC53" s="37" t="s">
        <v>10420</v>
      </c>
      <c r="AD53" s="37"/>
      <c r="AE53" s="1" t="s">
        <v>10428</v>
      </c>
      <c r="AF53" s="1" t="s">
        <v>10429</v>
      </c>
      <c r="AG53" s="1">
        <v>176</v>
      </c>
      <c r="AH53" s="1" t="s">
        <v>10450</v>
      </c>
    </row>
    <row r="54" spans="1:34" ht="173.4" x14ac:dyDescent="0.3">
      <c r="A54" s="78">
        <v>53</v>
      </c>
      <c r="B54" s="37" t="s">
        <v>9062</v>
      </c>
      <c r="C54" s="37" t="s">
        <v>10699</v>
      </c>
      <c r="D54" s="37" t="s">
        <v>9872</v>
      </c>
      <c r="E54" s="37" t="s">
        <v>10700</v>
      </c>
      <c r="F54" s="37">
        <v>36</v>
      </c>
      <c r="G54" s="37" t="s">
        <v>10701</v>
      </c>
      <c r="H54" s="37" t="s">
        <v>9873</v>
      </c>
      <c r="I54" s="37" t="s">
        <v>10702</v>
      </c>
      <c r="J54" s="37" t="s">
        <v>10703</v>
      </c>
      <c r="K54" s="37" t="s">
        <v>10704</v>
      </c>
      <c r="L54" s="37" t="s">
        <v>9025</v>
      </c>
      <c r="M54" s="44"/>
      <c r="N54" s="37"/>
      <c r="O54" s="37"/>
      <c r="P54" s="37"/>
      <c r="Q54" s="37"/>
      <c r="R54" s="78">
        <v>55</v>
      </c>
      <c r="S54" s="87" t="s">
        <v>10705</v>
      </c>
      <c r="T54" s="87" t="s">
        <v>9872</v>
      </c>
      <c r="U54" s="87" t="s">
        <v>6419</v>
      </c>
      <c r="V54" s="87" t="s">
        <v>6461</v>
      </c>
      <c r="W54" s="87" t="s">
        <v>6461</v>
      </c>
      <c r="X54" s="87" t="s">
        <v>10706</v>
      </c>
      <c r="Y54" s="87" t="s">
        <v>9025</v>
      </c>
      <c r="Z54" s="37"/>
      <c r="AA54" s="37">
        <v>35</v>
      </c>
      <c r="AB54" s="37" t="s">
        <v>10707</v>
      </c>
      <c r="AC54" s="37" t="s">
        <v>10708</v>
      </c>
      <c r="AD54" s="37"/>
      <c r="AE54" s="1" t="s">
        <v>10428</v>
      </c>
      <c r="AF54" s="1" t="s">
        <v>10429</v>
      </c>
      <c r="AG54" s="1">
        <f>36</f>
        <v>36</v>
      </c>
      <c r="AH54" s="1" t="s">
        <v>10450</v>
      </c>
    </row>
    <row r="55" spans="1:34" ht="142.80000000000001" x14ac:dyDescent="0.3">
      <c r="A55" s="78">
        <v>54</v>
      </c>
      <c r="B55" s="37" t="s">
        <v>9098</v>
      </c>
      <c r="C55" s="37" t="s">
        <v>7238</v>
      </c>
      <c r="D55" s="37" t="s">
        <v>9872</v>
      </c>
      <c r="E55" s="37" t="s">
        <v>10709</v>
      </c>
      <c r="F55" s="37" t="s">
        <v>10710</v>
      </c>
      <c r="G55" s="37" t="s">
        <v>10711</v>
      </c>
      <c r="H55" s="37" t="s">
        <v>9873</v>
      </c>
      <c r="I55" s="37" t="s">
        <v>10712</v>
      </c>
      <c r="J55" s="37" t="s">
        <v>10713</v>
      </c>
      <c r="K55" s="37" t="s">
        <v>10714</v>
      </c>
      <c r="L55" s="37" t="s">
        <v>9033</v>
      </c>
      <c r="M55" s="44"/>
      <c r="N55" s="37"/>
      <c r="O55" s="37"/>
      <c r="P55" s="37"/>
      <c r="Q55" s="37"/>
      <c r="R55" s="78">
        <v>56</v>
      </c>
      <c r="S55" s="87" t="s">
        <v>10715</v>
      </c>
      <c r="T55" s="87" t="s">
        <v>9872</v>
      </c>
      <c r="U55" s="87" t="s">
        <v>6419</v>
      </c>
      <c r="V55" s="87" t="s">
        <v>6461</v>
      </c>
      <c r="W55" s="87" t="s">
        <v>6461</v>
      </c>
      <c r="X55" s="87" t="s">
        <v>9948</v>
      </c>
      <c r="Y55" s="87" t="s">
        <v>9033</v>
      </c>
      <c r="Z55" s="37"/>
      <c r="AA55" s="37">
        <v>55</v>
      </c>
      <c r="AB55" s="37" t="s">
        <v>10716</v>
      </c>
      <c r="AC55" s="37" t="s">
        <v>10717</v>
      </c>
      <c r="AD55" s="37"/>
      <c r="AE55" s="1" t="s">
        <v>10428</v>
      </c>
      <c r="AF55" s="1" t="s">
        <v>10429</v>
      </c>
      <c r="AG55" s="1">
        <f>177+139</f>
        <v>316</v>
      </c>
      <c r="AH55" s="1" t="s">
        <v>10450</v>
      </c>
    </row>
    <row r="56" spans="1:34" ht="122.4" x14ac:dyDescent="0.3">
      <c r="A56" s="78">
        <v>55</v>
      </c>
      <c r="B56" s="37" t="s">
        <v>9098</v>
      </c>
      <c r="C56" s="37" t="s">
        <v>7279</v>
      </c>
      <c r="D56" s="37" t="s">
        <v>9872</v>
      </c>
      <c r="E56" s="37" t="s">
        <v>10718</v>
      </c>
      <c r="F56" s="37" t="s">
        <v>10719</v>
      </c>
      <c r="G56" s="37" t="s">
        <v>6658</v>
      </c>
      <c r="H56" s="37" t="s">
        <v>9873</v>
      </c>
      <c r="I56" s="37" t="s">
        <v>10720</v>
      </c>
      <c r="J56" s="37" t="s">
        <v>10721</v>
      </c>
      <c r="K56" s="37" t="s">
        <v>10722</v>
      </c>
      <c r="L56" s="37" t="s">
        <v>9014</v>
      </c>
      <c r="M56" s="44"/>
      <c r="N56" s="37"/>
      <c r="O56" s="37"/>
      <c r="P56" s="37"/>
      <c r="Q56" s="37"/>
      <c r="R56" s="78">
        <v>57</v>
      </c>
      <c r="S56" s="87" t="s">
        <v>10723</v>
      </c>
      <c r="T56" s="87" t="s">
        <v>9872</v>
      </c>
      <c r="U56" s="87" t="s">
        <v>6419</v>
      </c>
      <c r="V56" s="87" t="s">
        <v>6461</v>
      </c>
      <c r="W56" s="87" t="s">
        <v>6461</v>
      </c>
      <c r="X56" s="87" t="s">
        <v>9948</v>
      </c>
      <c r="Y56" s="87" t="s">
        <v>9014</v>
      </c>
      <c r="Z56" s="37"/>
      <c r="AA56" s="37">
        <v>57</v>
      </c>
      <c r="AB56" s="37" t="s">
        <v>10724</v>
      </c>
      <c r="AC56" s="37" t="s">
        <v>10725</v>
      </c>
      <c r="AD56" s="37"/>
      <c r="AE56" s="1" t="s">
        <v>10428</v>
      </c>
      <c r="AF56" s="1" t="s">
        <v>10429</v>
      </c>
      <c r="AG56" s="1">
        <f>179+63+66</f>
        <v>308</v>
      </c>
      <c r="AH56" s="1" t="s">
        <v>10450</v>
      </c>
    </row>
    <row r="57" spans="1:34" ht="132.6" x14ac:dyDescent="0.3">
      <c r="A57" s="78">
        <v>56</v>
      </c>
      <c r="B57" s="37" t="s">
        <v>9130</v>
      </c>
      <c r="C57" s="37" t="s">
        <v>7685</v>
      </c>
      <c r="D57" s="37" t="s">
        <v>9036</v>
      </c>
      <c r="E57" s="37" t="s">
        <v>7683</v>
      </c>
      <c r="F57" s="37" t="s">
        <v>7679</v>
      </c>
      <c r="G57" s="37" t="s">
        <v>7681</v>
      </c>
      <c r="H57" s="37" t="s">
        <v>9023</v>
      </c>
      <c r="I57" s="37" t="s">
        <v>10726</v>
      </c>
      <c r="J57" s="37" t="s">
        <v>10727</v>
      </c>
      <c r="K57" s="37" t="s">
        <v>10728</v>
      </c>
      <c r="L57" s="37" t="s">
        <v>9033</v>
      </c>
      <c r="M57" s="44"/>
      <c r="N57" s="37"/>
      <c r="O57" s="37"/>
      <c r="P57" s="37"/>
      <c r="Q57" s="37"/>
      <c r="R57" s="78">
        <v>59</v>
      </c>
      <c r="S57" s="87" t="s">
        <v>7685</v>
      </c>
      <c r="T57" s="87" t="s">
        <v>9036</v>
      </c>
      <c r="U57" s="87" t="s">
        <v>6419</v>
      </c>
      <c r="V57" s="87" t="s">
        <v>6461</v>
      </c>
      <c r="W57" s="87" t="s">
        <v>6461</v>
      </c>
      <c r="X57" s="87" t="s">
        <v>10729</v>
      </c>
      <c r="Y57" s="87" t="s">
        <v>9033</v>
      </c>
      <c r="Z57" s="37"/>
      <c r="AA57" s="37">
        <v>79</v>
      </c>
      <c r="AB57" s="37" t="s">
        <v>10730</v>
      </c>
      <c r="AC57" s="37" t="s">
        <v>10731</v>
      </c>
      <c r="AD57" s="37"/>
      <c r="AE57" s="1" t="s">
        <v>10428</v>
      </c>
      <c r="AF57" s="1" t="s">
        <v>10429</v>
      </c>
      <c r="AG57" s="1">
        <f>75+174</f>
        <v>249</v>
      </c>
      <c r="AH57" s="1" t="s">
        <v>10450</v>
      </c>
    </row>
    <row r="58" spans="1:34" ht="132.6" x14ac:dyDescent="0.3">
      <c r="A58" s="78">
        <v>57</v>
      </c>
      <c r="B58" s="37" t="s">
        <v>9145</v>
      </c>
      <c r="C58" s="37" t="s">
        <v>10732</v>
      </c>
      <c r="D58" s="37" t="s">
        <v>9872</v>
      </c>
      <c r="E58" s="37" t="s">
        <v>10733</v>
      </c>
      <c r="F58" s="37" t="s">
        <v>10734</v>
      </c>
      <c r="G58" s="37" t="s">
        <v>10735</v>
      </c>
      <c r="H58" s="37" t="s">
        <v>9873</v>
      </c>
      <c r="I58" s="37" t="s">
        <v>10736</v>
      </c>
      <c r="J58" s="37" t="s">
        <v>10737</v>
      </c>
      <c r="K58" s="37" t="s">
        <v>10738</v>
      </c>
      <c r="L58" s="37" t="s">
        <v>9033</v>
      </c>
      <c r="M58" s="44"/>
      <c r="N58" s="37"/>
      <c r="O58" s="37"/>
      <c r="P58" s="37"/>
      <c r="Q58" s="37"/>
      <c r="R58" s="78">
        <v>60</v>
      </c>
      <c r="S58" s="87" t="s">
        <v>10739</v>
      </c>
      <c r="T58" s="87" t="s">
        <v>9872</v>
      </c>
      <c r="U58" s="87" t="s">
        <v>6419</v>
      </c>
      <c r="V58" s="87" t="s">
        <v>6461</v>
      </c>
      <c r="W58" s="87" t="s">
        <v>6461</v>
      </c>
      <c r="X58" s="87" t="s">
        <v>9948</v>
      </c>
      <c r="Y58" s="87" t="s">
        <v>9033</v>
      </c>
      <c r="Z58" s="37"/>
      <c r="AA58" s="37">
        <v>103</v>
      </c>
      <c r="AB58" s="37" t="s">
        <v>10740</v>
      </c>
      <c r="AC58" s="37" t="s">
        <v>10741</v>
      </c>
      <c r="AD58" s="37"/>
      <c r="AE58" s="1" t="s">
        <v>10428</v>
      </c>
      <c r="AF58" s="1" t="s">
        <v>10429</v>
      </c>
      <c r="AG58" s="1">
        <f>160+101</f>
        <v>261</v>
      </c>
      <c r="AH58" s="1" t="s">
        <v>10450</v>
      </c>
    </row>
    <row r="59" spans="1:34" ht="15" thickBot="1" x14ac:dyDescent="0.35">
      <c r="A59" s="78"/>
      <c r="B59" s="84"/>
      <c r="C59" s="84"/>
      <c r="D59" s="84"/>
      <c r="E59" s="84"/>
      <c r="F59" s="84"/>
      <c r="G59" s="84"/>
      <c r="H59" s="84"/>
      <c r="I59" s="84"/>
      <c r="J59" s="84"/>
      <c r="K59" s="84"/>
      <c r="L59" s="81"/>
      <c r="M59" s="82"/>
      <c r="N59" s="81"/>
      <c r="O59" s="81"/>
      <c r="P59" s="81"/>
      <c r="Q59" s="81"/>
      <c r="S59" s="81"/>
      <c r="T59" s="81"/>
      <c r="U59" s="81"/>
      <c r="V59" s="81"/>
      <c r="W59" s="81"/>
      <c r="X59" s="81"/>
      <c r="Y59" s="83"/>
      <c r="Z59" s="81"/>
      <c r="AA59" s="81"/>
      <c r="AB59" s="81"/>
      <c r="AC59" s="81"/>
      <c r="AD59" s="81"/>
    </row>
    <row r="60" spans="1:34" ht="120" customHeight="1" x14ac:dyDescent="0.3">
      <c r="A60" s="209" t="s">
        <v>10832</v>
      </c>
      <c r="B60" s="210"/>
      <c r="C60" s="210"/>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c r="AE60" s="210"/>
      <c r="AF60" s="210"/>
    </row>
    <row r="61" spans="1:34" x14ac:dyDescent="0.3">
      <c r="A61" s="150"/>
      <c r="B61" s="84"/>
      <c r="C61" s="84"/>
      <c r="D61" s="84"/>
      <c r="E61" s="84"/>
      <c r="F61" s="84"/>
      <c r="G61" s="84"/>
      <c r="H61" s="84"/>
      <c r="I61" s="84"/>
      <c r="J61" s="84"/>
      <c r="K61" s="84"/>
      <c r="L61" s="81"/>
      <c r="M61" s="81"/>
      <c r="N61" s="81"/>
      <c r="O61" s="81"/>
      <c r="P61" s="81"/>
      <c r="Q61" s="81"/>
      <c r="R61" s="150"/>
      <c r="S61" s="81"/>
      <c r="T61" s="81"/>
      <c r="U61" s="81"/>
      <c r="V61" s="81"/>
      <c r="W61" s="81"/>
      <c r="X61" s="81"/>
      <c r="Y61" s="81"/>
      <c r="Z61" s="81"/>
      <c r="AA61" s="81"/>
      <c r="AB61" s="81"/>
      <c r="AC61" s="81"/>
      <c r="AD61" s="81"/>
    </row>
    <row r="62" spans="1:34" x14ac:dyDescent="0.3">
      <c r="A62" s="150"/>
      <c r="B62" s="84"/>
      <c r="C62" s="84"/>
      <c r="D62" s="84"/>
      <c r="E62" s="84"/>
      <c r="F62" s="84"/>
      <c r="G62" s="84"/>
      <c r="H62" s="84"/>
      <c r="I62" s="84"/>
      <c r="J62" s="84"/>
      <c r="K62" s="84"/>
      <c r="L62" s="81"/>
      <c r="M62" s="81"/>
      <c r="N62" s="81"/>
      <c r="O62" s="81"/>
      <c r="P62" s="81"/>
      <c r="Q62" s="81"/>
      <c r="R62" s="150"/>
      <c r="S62" s="81"/>
      <c r="T62" s="81"/>
      <c r="U62" s="81"/>
      <c r="V62" s="81"/>
      <c r="W62" s="81"/>
      <c r="X62" s="81"/>
      <c r="Y62" s="81"/>
      <c r="Z62" s="81"/>
      <c r="AA62" s="81"/>
      <c r="AB62" s="81"/>
      <c r="AC62" s="81"/>
      <c r="AD62" s="81"/>
    </row>
    <row r="63" spans="1:34" x14ac:dyDescent="0.3">
      <c r="A63" s="150"/>
      <c r="B63" s="84"/>
      <c r="C63" s="84"/>
      <c r="D63" s="84"/>
      <c r="E63" s="84"/>
      <c r="F63" s="84"/>
      <c r="G63" s="84"/>
      <c r="H63" s="84"/>
      <c r="I63" s="84"/>
      <c r="J63" s="84"/>
      <c r="K63" s="84"/>
      <c r="L63" s="81"/>
      <c r="M63" s="81"/>
      <c r="N63" s="81"/>
      <c r="O63" s="81"/>
      <c r="P63" s="81"/>
      <c r="Q63" s="81"/>
      <c r="R63" s="150"/>
      <c r="S63" s="81"/>
      <c r="T63" s="81"/>
      <c r="U63" s="81"/>
      <c r="V63" s="81"/>
      <c r="W63" s="81"/>
      <c r="X63" s="81"/>
      <c r="Y63" s="81"/>
      <c r="Z63" s="81"/>
      <c r="AA63" s="81"/>
      <c r="AB63" s="81"/>
      <c r="AC63" s="81"/>
      <c r="AD63" s="81"/>
    </row>
    <row r="64" spans="1:34" x14ac:dyDescent="0.3">
      <c r="A64" s="150"/>
      <c r="B64" s="84"/>
      <c r="C64" s="84"/>
      <c r="D64" s="84"/>
      <c r="E64" s="84"/>
      <c r="F64" s="84"/>
      <c r="G64" s="84"/>
      <c r="H64" s="84"/>
      <c r="I64" s="84"/>
      <c r="J64" s="84"/>
      <c r="K64" s="84"/>
      <c r="L64" s="81"/>
      <c r="M64" s="81"/>
      <c r="N64" s="81"/>
      <c r="O64" s="81"/>
      <c r="P64" s="81"/>
      <c r="Q64" s="81"/>
      <c r="R64" s="150"/>
      <c r="S64" s="81"/>
      <c r="T64" s="81"/>
      <c r="U64" s="81"/>
      <c r="V64" s="81"/>
      <c r="W64" s="81"/>
      <c r="X64" s="81"/>
      <c r="Y64" s="81"/>
      <c r="Z64" s="81"/>
      <c r="AA64" s="81"/>
      <c r="AB64" s="81"/>
      <c r="AC64" s="81"/>
      <c r="AD64" s="81"/>
    </row>
    <row r="65" spans="1:30" x14ac:dyDescent="0.3">
      <c r="A65" s="150"/>
      <c r="B65" s="84"/>
      <c r="C65" s="84"/>
      <c r="D65" s="84"/>
      <c r="E65" s="84"/>
      <c r="F65" s="84"/>
      <c r="G65" s="84"/>
      <c r="H65" s="84"/>
      <c r="I65" s="84"/>
      <c r="J65" s="84"/>
      <c r="K65" s="84"/>
      <c r="L65" s="81"/>
      <c r="M65" s="81"/>
      <c r="N65" s="81"/>
      <c r="O65" s="81"/>
      <c r="P65" s="81"/>
      <c r="Q65" s="81"/>
      <c r="R65" s="150"/>
      <c r="S65" s="81"/>
      <c r="T65" s="81"/>
      <c r="U65" s="81"/>
      <c r="V65" s="81"/>
      <c r="W65" s="81"/>
      <c r="X65" s="81"/>
      <c r="Y65" s="81"/>
      <c r="Z65" s="81"/>
      <c r="AA65" s="81"/>
      <c r="AB65" s="81"/>
      <c r="AC65" s="81"/>
      <c r="AD65" s="81"/>
    </row>
    <row r="66" spans="1:30" x14ac:dyDescent="0.3">
      <c r="A66" s="150"/>
      <c r="B66" s="84"/>
      <c r="C66" s="84"/>
      <c r="D66" s="84"/>
      <c r="E66" s="84"/>
      <c r="F66" s="84"/>
      <c r="G66" s="84"/>
      <c r="H66" s="84"/>
      <c r="I66" s="84"/>
      <c r="J66" s="84"/>
      <c r="K66" s="84"/>
      <c r="L66" s="81"/>
      <c r="M66" s="81"/>
      <c r="N66" s="81"/>
      <c r="O66" s="81"/>
      <c r="P66" s="81"/>
      <c r="Q66" s="81"/>
      <c r="R66" s="150"/>
      <c r="S66" s="81"/>
      <c r="T66" s="81"/>
      <c r="U66" s="81"/>
      <c r="V66" s="81"/>
      <c r="W66" s="81"/>
      <c r="X66" s="81"/>
      <c r="Y66" s="81"/>
      <c r="Z66" s="81"/>
      <c r="AA66" s="81"/>
      <c r="AB66" s="81"/>
      <c r="AC66" s="81"/>
      <c r="AD66" s="81"/>
    </row>
    <row r="67" spans="1:30" x14ac:dyDescent="0.3">
      <c r="A67" s="150"/>
      <c r="B67" s="84"/>
      <c r="C67" s="84"/>
      <c r="D67" s="84"/>
      <c r="E67" s="84"/>
      <c r="F67" s="84"/>
      <c r="G67" s="84"/>
      <c r="H67" s="84"/>
      <c r="I67" s="84"/>
      <c r="J67" s="84"/>
      <c r="K67" s="84"/>
      <c r="L67" s="81"/>
      <c r="M67" s="81"/>
      <c r="N67" s="81"/>
      <c r="O67" s="81"/>
      <c r="P67" s="81"/>
      <c r="Q67" s="81"/>
      <c r="R67" s="150"/>
      <c r="S67" s="81"/>
      <c r="T67" s="81"/>
      <c r="U67" s="81"/>
      <c r="V67" s="81"/>
      <c r="W67" s="81"/>
      <c r="X67" s="81"/>
      <c r="Y67" s="81"/>
      <c r="Z67" s="81"/>
      <c r="AA67" s="81"/>
      <c r="AB67" s="81"/>
      <c r="AC67" s="81"/>
      <c r="AD67" s="81"/>
    </row>
    <row r="68" spans="1:30" x14ac:dyDescent="0.3">
      <c r="A68" s="150"/>
      <c r="B68" s="84"/>
      <c r="C68" s="84"/>
      <c r="D68" s="84"/>
      <c r="E68" s="84"/>
      <c r="F68" s="84"/>
      <c r="G68" s="84"/>
      <c r="H68" s="84"/>
      <c r="I68" s="84"/>
      <c r="J68" s="84"/>
      <c r="K68" s="84"/>
      <c r="L68" s="81"/>
      <c r="M68" s="81"/>
      <c r="N68" s="81"/>
      <c r="O68" s="81"/>
      <c r="P68" s="81"/>
      <c r="Q68" s="81"/>
      <c r="R68" s="150"/>
      <c r="S68" s="81"/>
      <c r="T68" s="81"/>
      <c r="U68" s="81"/>
      <c r="V68" s="81"/>
      <c r="W68" s="81"/>
      <c r="X68" s="81"/>
      <c r="Y68" s="81"/>
      <c r="Z68" s="81"/>
      <c r="AA68" s="81"/>
      <c r="AB68" s="81"/>
      <c r="AC68" s="81"/>
      <c r="AD68" s="81"/>
    </row>
    <row r="69" spans="1:30" x14ac:dyDescent="0.3">
      <c r="A69" s="150"/>
      <c r="B69" s="84"/>
      <c r="C69" s="84"/>
      <c r="D69" s="84"/>
      <c r="E69" s="84"/>
      <c r="F69" s="84"/>
      <c r="G69" s="84"/>
      <c r="H69" s="84"/>
      <c r="I69" s="84"/>
      <c r="J69" s="84"/>
      <c r="K69" s="84"/>
      <c r="L69" s="81"/>
      <c r="M69" s="81"/>
      <c r="N69" s="81"/>
      <c r="O69" s="81"/>
      <c r="P69" s="81"/>
      <c r="Q69" s="81"/>
      <c r="R69" s="150"/>
      <c r="S69" s="81"/>
      <c r="T69" s="81"/>
      <c r="U69" s="81"/>
      <c r="V69" s="81"/>
      <c r="W69" s="81"/>
      <c r="X69" s="81"/>
      <c r="Y69" s="81"/>
      <c r="Z69" s="81"/>
      <c r="AA69" s="81"/>
      <c r="AB69" s="81"/>
      <c r="AC69" s="81"/>
      <c r="AD69" s="81"/>
    </row>
    <row r="70" spans="1:30" x14ac:dyDescent="0.3">
      <c r="A70" s="150"/>
      <c r="B70" s="84"/>
      <c r="C70" s="84"/>
      <c r="D70" s="84"/>
      <c r="E70" s="84"/>
      <c r="F70" s="84"/>
      <c r="G70" s="84"/>
      <c r="H70" s="84"/>
      <c r="I70" s="84"/>
      <c r="J70" s="84"/>
      <c r="K70" s="84"/>
      <c r="L70" s="81"/>
      <c r="M70" s="81"/>
      <c r="N70" s="81"/>
      <c r="O70" s="81"/>
      <c r="P70" s="81"/>
      <c r="Q70" s="81"/>
      <c r="R70" s="150"/>
      <c r="S70" s="81"/>
      <c r="T70" s="81"/>
      <c r="U70" s="81"/>
      <c r="V70" s="81"/>
      <c r="W70" s="81"/>
      <c r="X70" s="81"/>
      <c r="Y70" s="81"/>
      <c r="Z70" s="81"/>
      <c r="AA70" s="81"/>
      <c r="AB70" s="81"/>
      <c r="AC70" s="81"/>
      <c r="AD70" s="81"/>
    </row>
    <row r="71" spans="1:30" x14ac:dyDescent="0.3">
      <c r="A71" s="150"/>
      <c r="B71" s="84"/>
      <c r="C71" s="84"/>
      <c r="D71" s="84"/>
      <c r="E71" s="84"/>
      <c r="F71" s="84"/>
      <c r="G71" s="84"/>
      <c r="H71" s="84"/>
      <c r="I71" s="84"/>
      <c r="J71" s="84"/>
      <c r="K71" s="84"/>
      <c r="L71" s="81"/>
      <c r="M71" s="81"/>
      <c r="N71" s="81"/>
      <c r="O71" s="81"/>
      <c r="P71" s="81"/>
      <c r="Q71" s="81"/>
      <c r="R71" s="150"/>
      <c r="S71" s="81"/>
      <c r="T71" s="81"/>
      <c r="U71" s="81"/>
      <c r="V71" s="81"/>
      <c r="W71" s="81"/>
      <c r="X71" s="81"/>
      <c r="Y71" s="81"/>
      <c r="Z71" s="81"/>
      <c r="AA71" s="81"/>
      <c r="AB71" s="81"/>
      <c r="AC71" s="81"/>
      <c r="AD71" s="81"/>
    </row>
    <row r="72" spans="1:30" x14ac:dyDescent="0.3">
      <c r="A72" s="150"/>
      <c r="B72" s="84"/>
      <c r="C72" s="84"/>
      <c r="D72" s="84"/>
      <c r="E72" s="84"/>
      <c r="F72" s="84"/>
      <c r="G72" s="84"/>
      <c r="H72" s="84"/>
      <c r="I72" s="84"/>
      <c r="J72" s="84"/>
      <c r="K72" s="84"/>
      <c r="L72" s="81"/>
      <c r="M72" s="81"/>
      <c r="N72" s="81"/>
      <c r="O72" s="81"/>
      <c r="P72" s="81"/>
      <c r="Q72" s="81"/>
      <c r="R72" s="150"/>
      <c r="S72" s="81"/>
      <c r="T72" s="81"/>
      <c r="U72" s="81"/>
      <c r="V72" s="81"/>
      <c r="W72" s="81"/>
      <c r="X72" s="81"/>
      <c r="Y72" s="81"/>
      <c r="Z72" s="81"/>
      <c r="AA72" s="81"/>
      <c r="AB72" s="81"/>
      <c r="AC72" s="81"/>
      <c r="AD72" s="81"/>
    </row>
    <row r="73" spans="1:30" x14ac:dyDescent="0.3">
      <c r="A73" s="150"/>
      <c r="B73" s="84"/>
      <c r="C73" s="84"/>
      <c r="D73" s="84"/>
      <c r="E73" s="84"/>
      <c r="F73" s="84"/>
      <c r="G73" s="84"/>
      <c r="H73" s="84"/>
      <c r="I73" s="84"/>
      <c r="J73" s="84"/>
      <c r="K73" s="84"/>
      <c r="L73" s="81"/>
      <c r="M73" s="81"/>
      <c r="N73" s="81"/>
      <c r="O73" s="81"/>
      <c r="P73" s="81"/>
      <c r="Q73" s="81"/>
      <c r="R73" s="150"/>
      <c r="S73" s="81"/>
      <c r="T73" s="81"/>
      <c r="U73" s="81"/>
      <c r="V73" s="81"/>
      <c r="W73" s="81"/>
      <c r="X73" s="81"/>
      <c r="Y73" s="81"/>
      <c r="Z73" s="81"/>
      <c r="AA73" s="81"/>
      <c r="AB73" s="81"/>
      <c r="AC73" s="81"/>
      <c r="AD73" s="81"/>
    </row>
    <row r="74" spans="1:30" x14ac:dyDescent="0.3">
      <c r="A74" s="150"/>
      <c r="B74" s="84"/>
      <c r="C74" s="84"/>
      <c r="D74" s="84"/>
      <c r="E74" s="84"/>
      <c r="F74" s="84"/>
      <c r="G74" s="84"/>
      <c r="H74" s="84"/>
      <c r="I74" s="84"/>
      <c r="J74" s="84"/>
      <c r="K74" s="84"/>
      <c r="L74" s="81"/>
      <c r="M74" s="81"/>
      <c r="N74" s="81"/>
      <c r="O74" s="81"/>
      <c r="P74" s="81"/>
      <c r="Q74" s="81"/>
      <c r="R74" s="150"/>
      <c r="S74" s="81"/>
      <c r="T74" s="81"/>
      <c r="U74" s="81"/>
      <c r="V74" s="81"/>
      <c r="W74" s="81"/>
      <c r="X74" s="81"/>
      <c r="Y74" s="81"/>
      <c r="Z74" s="81"/>
      <c r="AA74" s="81"/>
      <c r="AB74" s="81"/>
      <c r="AC74" s="81"/>
      <c r="AD74" s="81"/>
    </row>
    <row r="75" spans="1:30" x14ac:dyDescent="0.3">
      <c r="A75" s="150"/>
      <c r="B75" s="84"/>
      <c r="C75" s="84"/>
      <c r="D75" s="84"/>
      <c r="E75" s="84"/>
      <c r="F75" s="84"/>
      <c r="G75" s="84"/>
      <c r="H75" s="84"/>
      <c r="I75" s="84"/>
      <c r="J75" s="84"/>
      <c r="K75" s="84"/>
      <c r="L75" s="81"/>
      <c r="M75" s="81"/>
      <c r="N75" s="81"/>
      <c r="O75" s="81"/>
      <c r="P75" s="81"/>
      <c r="Q75" s="81"/>
      <c r="R75" s="150"/>
      <c r="S75" s="81"/>
      <c r="T75" s="81"/>
      <c r="U75" s="81"/>
      <c r="V75" s="81"/>
      <c r="W75" s="81"/>
      <c r="X75" s="81"/>
      <c r="Y75" s="81"/>
      <c r="Z75" s="81"/>
      <c r="AA75" s="81"/>
      <c r="AB75" s="81"/>
      <c r="AC75" s="81"/>
      <c r="AD75" s="81"/>
    </row>
    <row r="76" spans="1:30" x14ac:dyDescent="0.3">
      <c r="A76" s="150"/>
      <c r="B76" s="84"/>
      <c r="C76" s="84"/>
      <c r="D76" s="84"/>
      <c r="E76" s="84"/>
      <c r="F76" s="84"/>
      <c r="G76" s="84"/>
      <c r="H76" s="84"/>
      <c r="I76" s="84"/>
      <c r="J76" s="84"/>
      <c r="K76" s="84"/>
      <c r="L76" s="81"/>
      <c r="M76" s="81"/>
      <c r="N76" s="81"/>
      <c r="O76" s="81"/>
      <c r="P76" s="81"/>
      <c r="Q76" s="81"/>
      <c r="R76" s="150"/>
      <c r="S76" s="81"/>
      <c r="T76" s="81"/>
      <c r="U76" s="81"/>
      <c r="V76" s="81"/>
      <c r="W76" s="81"/>
      <c r="X76" s="81"/>
      <c r="Y76" s="81"/>
      <c r="Z76" s="81"/>
      <c r="AA76" s="81"/>
      <c r="AB76" s="81"/>
      <c r="AC76" s="81"/>
      <c r="AD76" s="81"/>
    </row>
    <row r="77" spans="1:30" x14ac:dyDescent="0.3">
      <c r="A77" s="150"/>
      <c r="B77" s="84"/>
      <c r="C77" s="84"/>
      <c r="D77" s="84"/>
      <c r="E77" s="84"/>
      <c r="F77" s="84"/>
      <c r="G77" s="84"/>
      <c r="H77" s="84"/>
      <c r="I77" s="84"/>
      <c r="J77" s="84"/>
      <c r="K77" s="84"/>
      <c r="L77" s="81"/>
      <c r="M77" s="81"/>
      <c r="N77" s="81"/>
      <c r="O77" s="81"/>
      <c r="P77" s="81"/>
      <c r="Q77" s="81"/>
      <c r="R77" s="150"/>
      <c r="S77" s="81"/>
      <c r="T77" s="81"/>
      <c r="U77" s="81"/>
      <c r="V77" s="81"/>
      <c r="W77" s="81"/>
      <c r="X77" s="81"/>
      <c r="Y77" s="81"/>
      <c r="Z77" s="81"/>
      <c r="AA77" s="81"/>
      <c r="AB77" s="81"/>
      <c r="AC77" s="81"/>
      <c r="AD77" s="81"/>
    </row>
    <row r="78" spans="1:30" x14ac:dyDescent="0.3">
      <c r="A78" s="150"/>
      <c r="B78" s="84"/>
      <c r="C78" s="84"/>
      <c r="D78" s="84"/>
      <c r="E78" s="84"/>
      <c r="F78" s="84"/>
      <c r="G78" s="84"/>
      <c r="H78" s="84"/>
      <c r="I78" s="84"/>
      <c r="J78" s="84"/>
      <c r="K78" s="84"/>
      <c r="L78" s="81"/>
      <c r="M78" s="81"/>
      <c r="N78" s="81"/>
      <c r="O78" s="81"/>
      <c r="P78" s="81"/>
      <c r="Q78" s="81"/>
      <c r="R78" s="150"/>
      <c r="S78" s="81"/>
      <c r="T78" s="81"/>
      <c r="U78" s="81"/>
      <c r="V78" s="81"/>
      <c r="W78" s="81"/>
      <c r="X78" s="81"/>
      <c r="Y78" s="81"/>
      <c r="Z78" s="81"/>
      <c r="AA78" s="81"/>
      <c r="AB78" s="81"/>
      <c r="AC78" s="81"/>
      <c r="AD78" s="81"/>
    </row>
    <row r="79" spans="1:30" x14ac:dyDescent="0.3">
      <c r="A79" s="150"/>
      <c r="B79" s="84"/>
      <c r="C79" s="84"/>
      <c r="D79" s="84"/>
      <c r="E79" s="84"/>
      <c r="F79" s="84"/>
      <c r="G79" s="84"/>
      <c r="H79" s="84"/>
      <c r="I79" s="84"/>
      <c r="J79" s="84"/>
      <c r="K79" s="84"/>
      <c r="L79" s="81"/>
      <c r="M79" s="81"/>
      <c r="N79" s="81"/>
      <c r="O79" s="81"/>
      <c r="P79" s="81"/>
      <c r="Q79" s="81"/>
      <c r="R79" s="150"/>
      <c r="S79" s="81"/>
      <c r="T79" s="81"/>
      <c r="U79" s="81"/>
      <c r="V79" s="81"/>
      <c r="W79" s="81"/>
      <c r="X79" s="81"/>
      <c r="Y79" s="81"/>
      <c r="Z79" s="81"/>
      <c r="AA79" s="81"/>
      <c r="AB79" s="81"/>
      <c r="AC79" s="81"/>
      <c r="AD79" s="81"/>
    </row>
    <row r="80" spans="1:30" x14ac:dyDescent="0.3">
      <c r="A80" s="150"/>
      <c r="B80" s="84"/>
      <c r="C80" s="84"/>
      <c r="D80" s="84"/>
      <c r="E80" s="84"/>
      <c r="F80" s="84"/>
      <c r="G80" s="84"/>
      <c r="H80" s="84"/>
      <c r="I80" s="84"/>
      <c r="J80" s="84"/>
      <c r="K80" s="84"/>
      <c r="L80" s="81"/>
      <c r="M80" s="81"/>
      <c r="N80" s="81"/>
      <c r="O80" s="81"/>
      <c r="P80" s="81"/>
      <c r="Q80" s="81"/>
      <c r="R80" s="150"/>
      <c r="S80" s="81"/>
      <c r="T80" s="81"/>
      <c r="U80" s="81"/>
      <c r="V80" s="81"/>
      <c r="W80" s="81"/>
      <c r="X80" s="81"/>
      <c r="Y80" s="81"/>
      <c r="Z80" s="81"/>
      <c r="AA80" s="81"/>
      <c r="AB80" s="81"/>
      <c r="AC80" s="81"/>
      <c r="AD80" s="81"/>
    </row>
    <row r="81" spans="1:30" x14ac:dyDescent="0.3">
      <c r="A81" s="150"/>
      <c r="B81" s="84"/>
      <c r="C81" s="84"/>
      <c r="D81" s="84"/>
      <c r="E81" s="84"/>
      <c r="F81" s="84"/>
      <c r="G81" s="84"/>
      <c r="H81" s="84"/>
      <c r="I81" s="84"/>
      <c r="J81" s="84"/>
      <c r="K81" s="84"/>
      <c r="L81" s="81"/>
      <c r="M81" s="81"/>
      <c r="N81" s="81"/>
      <c r="O81" s="81"/>
      <c r="P81" s="81"/>
      <c r="Q81" s="81"/>
      <c r="R81" s="150"/>
      <c r="S81" s="81"/>
      <c r="T81" s="81"/>
      <c r="U81" s="81"/>
      <c r="V81" s="81"/>
      <c r="W81" s="81"/>
      <c r="X81" s="81"/>
      <c r="Y81" s="81"/>
      <c r="Z81" s="81"/>
      <c r="AA81" s="81"/>
      <c r="AB81" s="81"/>
      <c r="AC81" s="81"/>
      <c r="AD81" s="81"/>
    </row>
    <row r="82" spans="1:30" x14ac:dyDescent="0.3">
      <c r="A82" s="150"/>
      <c r="B82" s="84"/>
      <c r="C82" s="84"/>
      <c r="D82" s="84"/>
      <c r="E82" s="84"/>
      <c r="F82" s="84"/>
      <c r="G82" s="84"/>
      <c r="H82" s="84"/>
      <c r="I82" s="84"/>
      <c r="J82" s="84"/>
      <c r="K82" s="84"/>
      <c r="L82" s="81"/>
      <c r="M82" s="81"/>
      <c r="N82" s="81"/>
      <c r="O82" s="81"/>
      <c r="P82" s="81"/>
      <c r="Q82" s="81"/>
      <c r="R82" s="150"/>
      <c r="S82" s="81"/>
      <c r="T82" s="81"/>
      <c r="U82" s="81"/>
      <c r="V82" s="81"/>
      <c r="W82" s="81"/>
      <c r="X82" s="81"/>
      <c r="Y82" s="81"/>
      <c r="Z82" s="81"/>
      <c r="AA82" s="81"/>
      <c r="AB82" s="81"/>
      <c r="AC82" s="81"/>
      <c r="AD82" s="81"/>
    </row>
    <row r="83" spans="1:30" x14ac:dyDescent="0.3">
      <c r="A83" s="150"/>
      <c r="B83" s="84"/>
      <c r="C83" s="84"/>
      <c r="D83" s="84"/>
      <c r="E83" s="84"/>
      <c r="F83" s="84"/>
      <c r="G83" s="84"/>
      <c r="H83" s="84"/>
      <c r="I83" s="84"/>
      <c r="J83" s="84"/>
      <c r="K83" s="84"/>
      <c r="L83" s="81"/>
      <c r="M83" s="81"/>
      <c r="N83" s="81"/>
      <c r="O83" s="81"/>
      <c r="P83" s="81"/>
      <c r="Q83" s="81"/>
      <c r="R83" s="150"/>
      <c r="S83" s="81"/>
      <c r="T83" s="81"/>
      <c r="U83" s="81"/>
      <c r="V83" s="81"/>
      <c r="W83" s="81"/>
      <c r="X83" s="81"/>
      <c r="Y83" s="81"/>
      <c r="Z83" s="81"/>
      <c r="AA83" s="81"/>
      <c r="AB83" s="81"/>
      <c r="AC83" s="81"/>
      <c r="AD83" s="81"/>
    </row>
    <row r="84" spans="1:30" x14ac:dyDescent="0.3">
      <c r="A84" s="150"/>
      <c r="B84" s="84"/>
      <c r="C84" s="84"/>
      <c r="D84" s="84"/>
      <c r="E84" s="84"/>
      <c r="F84" s="84"/>
      <c r="G84" s="84"/>
      <c r="H84" s="84"/>
      <c r="I84" s="84"/>
      <c r="J84" s="84"/>
      <c r="K84" s="84"/>
      <c r="L84" s="81"/>
      <c r="M84" s="81"/>
      <c r="N84" s="81"/>
      <c r="O84" s="81"/>
      <c r="P84" s="81"/>
      <c r="Q84" s="81"/>
      <c r="R84" s="150"/>
      <c r="S84" s="81"/>
      <c r="T84" s="81"/>
      <c r="U84" s="81"/>
      <c r="V84" s="81"/>
      <c r="W84" s="81"/>
      <c r="X84" s="81"/>
      <c r="Y84" s="81"/>
      <c r="Z84" s="81"/>
      <c r="AA84" s="81"/>
      <c r="AB84" s="81"/>
      <c r="AC84" s="81"/>
      <c r="AD84" s="81"/>
    </row>
    <row r="85" spans="1:30" x14ac:dyDescent="0.3">
      <c r="A85" s="150"/>
      <c r="B85" s="84"/>
      <c r="C85" s="84"/>
      <c r="D85" s="84"/>
      <c r="E85" s="84"/>
      <c r="F85" s="84"/>
      <c r="G85" s="84"/>
      <c r="H85" s="84"/>
      <c r="I85" s="84"/>
      <c r="J85" s="84"/>
      <c r="K85" s="84"/>
      <c r="L85" s="81"/>
      <c r="M85" s="81"/>
      <c r="N85" s="81"/>
      <c r="O85" s="81"/>
      <c r="P85" s="81"/>
      <c r="Q85" s="81"/>
      <c r="R85" s="150"/>
      <c r="S85" s="81"/>
      <c r="T85" s="81"/>
      <c r="U85" s="81"/>
      <c r="V85" s="81"/>
      <c r="W85" s="81"/>
      <c r="X85" s="81"/>
      <c r="Y85" s="81"/>
      <c r="Z85" s="81"/>
      <c r="AA85" s="81"/>
      <c r="AB85" s="81"/>
      <c r="AC85" s="81"/>
      <c r="AD85" s="81"/>
    </row>
    <row r="86" spans="1:30" x14ac:dyDescent="0.3">
      <c r="A86" s="150"/>
      <c r="B86" s="84"/>
      <c r="C86" s="84"/>
      <c r="D86" s="84"/>
      <c r="E86" s="84"/>
      <c r="F86" s="84"/>
      <c r="G86" s="84"/>
      <c r="H86" s="84"/>
      <c r="I86" s="84"/>
      <c r="J86" s="84"/>
      <c r="K86" s="84"/>
      <c r="L86" s="81"/>
      <c r="M86" s="81"/>
      <c r="N86" s="81"/>
      <c r="O86" s="81"/>
      <c r="P86" s="81"/>
      <c r="Q86" s="81"/>
      <c r="R86" s="150"/>
      <c r="S86" s="81"/>
      <c r="T86" s="81"/>
      <c r="U86" s="81"/>
      <c r="V86" s="81"/>
      <c r="W86" s="81"/>
      <c r="X86" s="81"/>
      <c r="Y86" s="81"/>
      <c r="Z86" s="81"/>
      <c r="AA86" s="81"/>
      <c r="AB86" s="81"/>
      <c r="AC86" s="81"/>
      <c r="AD86" s="81"/>
    </row>
    <row r="87" spans="1:30" x14ac:dyDescent="0.3">
      <c r="A87" s="150"/>
      <c r="B87" s="84"/>
      <c r="C87" s="84"/>
      <c r="D87" s="84"/>
      <c r="E87" s="84"/>
      <c r="F87" s="84"/>
      <c r="G87" s="84"/>
      <c r="H87" s="84"/>
      <c r="I87" s="84"/>
      <c r="J87" s="84"/>
      <c r="K87" s="84"/>
      <c r="L87" s="81"/>
      <c r="M87" s="81"/>
      <c r="N87" s="81"/>
      <c r="O87" s="81"/>
      <c r="P87" s="81"/>
      <c r="Q87" s="81"/>
      <c r="R87" s="150"/>
      <c r="S87" s="81"/>
      <c r="T87" s="81"/>
      <c r="U87" s="81"/>
      <c r="V87" s="81"/>
      <c r="W87" s="81"/>
      <c r="X87" s="81"/>
      <c r="Y87" s="81"/>
      <c r="Z87" s="81"/>
      <c r="AA87" s="81"/>
      <c r="AB87" s="81"/>
      <c r="AC87" s="81"/>
      <c r="AD87" s="81"/>
    </row>
    <row r="88" spans="1:30" x14ac:dyDescent="0.3">
      <c r="A88" s="150"/>
      <c r="B88" s="84"/>
      <c r="C88" s="84"/>
      <c r="D88" s="84"/>
      <c r="E88" s="84"/>
      <c r="F88" s="84"/>
      <c r="G88" s="84"/>
      <c r="H88" s="84"/>
      <c r="I88" s="84"/>
      <c r="J88" s="84"/>
      <c r="K88" s="84"/>
      <c r="L88" s="81"/>
      <c r="M88" s="81"/>
      <c r="N88" s="81"/>
      <c r="O88" s="81"/>
      <c r="P88" s="81"/>
      <c r="Q88" s="81"/>
      <c r="R88" s="150"/>
      <c r="S88" s="81"/>
      <c r="T88" s="81"/>
      <c r="U88" s="81"/>
      <c r="V88" s="81"/>
      <c r="W88" s="81"/>
      <c r="X88" s="81"/>
      <c r="Y88" s="81"/>
      <c r="Z88" s="81"/>
      <c r="AA88" s="81"/>
      <c r="AB88" s="81"/>
      <c r="AC88" s="81"/>
      <c r="AD88" s="81"/>
    </row>
    <row r="89" spans="1:30" x14ac:dyDescent="0.3">
      <c r="A89" s="150"/>
      <c r="B89" s="84"/>
      <c r="C89" s="84"/>
      <c r="D89" s="84"/>
      <c r="E89" s="84"/>
      <c r="F89" s="84"/>
      <c r="G89" s="84"/>
      <c r="H89" s="84"/>
      <c r="I89" s="84"/>
      <c r="J89" s="84"/>
      <c r="K89" s="84"/>
      <c r="L89" s="81"/>
      <c r="M89" s="81"/>
      <c r="N89" s="81"/>
      <c r="O89" s="81"/>
      <c r="P89" s="81"/>
      <c r="Q89" s="81"/>
      <c r="R89" s="150"/>
      <c r="S89" s="81"/>
      <c r="T89" s="81"/>
      <c r="U89" s="81"/>
      <c r="V89" s="81"/>
      <c r="W89" s="81"/>
      <c r="X89" s="81"/>
      <c r="Y89" s="81"/>
      <c r="Z89" s="81"/>
      <c r="AA89" s="81"/>
      <c r="AB89" s="81"/>
      <c r="AC89" s="81"/>
      <c r="AD89" s="81"/>
    </row>
    <row r="90" spans="1:30" x14ac:dyDescent="0.3">
      <c r="A90" s="150"/>
      <c r="B90" s="84"/>
      <c r="C90" s="84"/>
      <c r="D90" s="84"/>
      <c r="E90" s="84"/>
      <c r="F90" s="84"/>
      <c r="G90" s="84"/>
      <c r="H90" s="84"/>
      <c r="I90" s="84"/>
      <c r="J90" s="84"/>
      <c r="K90" s="84"/>
      <c r="L90" s="81"/>
      <c r="M90" s="81"/>
      <c r="N90" s="81"/>
      <c r="O90" s="81"/>
      <c r="P90" s="81"/>
      <c r="Q90" s="81"/>
      <c r="R90" s="150"/>
      <c r="S90" s="81"/>
      <c r="T90" s="81"/>
      <c r="U90" s="81"/>
      <c r="V90" s="81"/>
      <c r="W90" s="81"/>
      <c r="X90" s="81"/>
      <c r="Y90" s="81"/>
      <c r="Z90" s="81"/>
      <c r="AA90" s="81"/>
      <c r="AB90" s="81"/>
      <c r="AC90" s="81"/>
      <c r="AD90" s="81"/>
    </row>
    <row r="91" spans="1:30" x14ac:dyDescent="0.3">
      <c r="A91" s="150"/>
      <c r="B91" s="84"/>
      <c r="C91" s="84"/>
      <c r="D91" s="84"/>
      <c r="E91" s="84"/>
      <c r="F91" s="84"/>
      <c r="G91" s="84"/>
      <c r="H91" s="84"/>
      <c r="I91" s="84"/>
      <c r="J91" s="84"/>
      <c r="K91" s="84"/>
      <c r="L91" s="81"/>
      <c r="M91" s="81"/>
      <c r="N91" s="81"/>
      <c r="O91" s="81"/>
      <c r="P91" s="81"/>
      <c r="Q91" s="81"/>
      <c r="R91" s="150"/>
      <c r="S91" s="81"/>
      <c r="T91" s="81"/>
      <c r="U91" s="81"/>
      <c r="V91" s="81"/>
      <c r="W91" s="81"/>
      <c r="X91" s="81"/>
      <c r="Y91" s="81"/>
      <c r="Z91" s="81"/>
      <c r="AA91" s="81"/>
      <c r="AB91" s="81"/>
      <c r="AC91" s="81"/>
      <c r="AD91" s="81"/>
    </row>
    <row r="92" spans="1:30" x14ac:dyDescent="0.3">
      <c r="A92" s="150"/>
      <c r="B92" s="84"/>
      <c r="C92" s="84"/>
      <c r="D92" s="84"/>
      <c r="E92" s="84"/>
      <c r="F92" s="84"/>
      <c r="G92" s="84"/>
      <c r="H92" s="84"/>
      <c r="I92" s="84"/>
      <c r="J92" s="84"/>
      <c r="K92" s="84"/>
      <c r="L92" s="81"/>
      <c r="M92" s="81"/>
      <c r="N92" s="81"/>
      <c r="O92" s="81"/>
      <c r="P92" s="81"/>
      <c r="Q92" s="81"/>
      <c r="R92" s="150"/>
      <c r="S92" s="81"/>
      <c r="T92" s="81"/>
      <c r="U92" s="81"/>
      <c r="V92" s="81"/>
      <c r="W92" s="81"/>
      <c r="X92" s="81"/>
      <c r="Y92" s="81"/>
      <c r="Z92" s="81"/>
      <c r="AA92" s="81"/>
      <c r="AB92" s="81"/>
      <c r="AC92" s="81"/>
      <c r="AD92" s="81"/>
    </row>
    <row r="93" spans="1:30" x14ac:dyDescent="0.3">
      <c r="A93" s="150"/>
      <c r="B93" s="84"/>
      <c r="C93" s="84"/>
      <c r="D93" s="84"/>
      <c r="E93" s="84"/>
      <c r="F93" s="84"/>
      <c r="G93" s="84"/>
      <c r="H93" s="84"/>
      <c r="I93" s="84"/>
      <c r="J93" s="84"/>
      <c r="K93" s="84"/>
      <c r="L93" s="81"/>
      <c r="M93" s="81"/>
      <c r="N93" s="81"/>
      <c r="O93" s="81"/>
      <c r="P93" s="81"/>
      <c r="Q93" s="81"/>
      <c r="R93" s="150"/>
      <c r="S93" s="81"/>
      <c r="T93" s="81"/>
      <c r="U93" s="81"/>
      <c r="V93" s="81"/>
      <c r="W93" s="81"/>
      <c r="X93" s="81"/>
      <c r="Y93" s="81"/>
      <c r="Z93" s="81"/>
      <c r="AA93" s="81"/>
      <c r="AB93" s="81"/>
      <c r="AC93" s="81"/>
      <c r="AD93" s="81"/>
    </row>
    <row r="94" spans="1:30" x14ac:dyDescent="0.3">
      <c r="A94" s="150"/>
      <c r="B94" s="84"/>
      <c r="C94" s="84"/>
      <c r="D94" s="84"/>
      <c r="E94" s="84"/>
      <c r="F94" s="84"/>
      <c r="G94" s="84"/>
      <c r="H94" s="84"/>
      <c r="I94" s="84"/>
      <c r="J94" s="84"/>
      <c r="K94" s="84"/>
      <c r="L94" s="81"/>
      <c r="M94" s="81"/>
      <c r="N94" s="81"/>
      <c r="O94" s="81"/>
      <c r="P94" s="81"/>
      <c r="Q94" s="81"/>
      <c r="R94" s="150"/>
      <c r="S94" s="81"/>
      <c r="T94" s="81"/>
      <c r="U94" s="81"/>
      <c r="V94" s="81"/>
      <c r="W94" s="81"/>
      <c r="X94" s="81"/>
      <c r="Y94" s="81"/>
      <c r="Z94" s="81"/>
      <c r="AA94" s="81"/>
      <c r="AB94" s="81"/>
      <c r="AC94" s="81"/>
      <c r="AD94" s="81"/>
    </row>
    <row r="95" spans="1:30" x14ac:dyDescent="0.3">
      <c r="A95" s="150"/>
      <c r="B95" s="84"/>
      <c r="C95" s="84"/>
      <c r="D95" s="84"/>
      <c r="E95" s="84"/>
      <c r="F95" s="84"/>
      <c r="G95" s="84"/>
      <c r="H95" s="84"/>
      <c r="I95" s="84"/>
      <c r="J95" s="84"/>
      <c r="K95" s="84"/>
      <c r="L95" s="81"/>
      <c r="M95" s="81"/>
      <c r="N95" s="81"/>
      <c r="O95" s="81"/>
      <c r="P95" s="81"/>
      <c r="Q95" s="81"/>
      <c r="R95" s="150"/>
      <c r="S95" s="81"/>
      <c r="T95" s="81"/>
      <c r="U95" s="81"/>
      <c r="V95" s="81"/>
      <c r="W95" s="81"/>
      <c r="X95" s="81"/>
      <c r="Y95" s="81"/>
      <c r="Z95" s="81"/>
      <c r="AA95" s="81"/>
      <c r="AB95" s="81"/>
      <c r="AC95" s="81"/>
      <c r="AD95" s="81"/>
    </row>
    <row r="96" spans="1:30" x14ac:dyDescent="0.3">
      <c r="A96" s="150"/>
      <c r="B96" s="84"/>
      <c r="C96" s="84"/>
      <c r="D96" s="84"/>
      <c r="E96" s="84"/>
      <c r="F96" s="84"/>
      <c r="G96" s="84"/>
      <c r="H96" s="84"/>
      <c r="I96" s="84"/>
      <c r="J96" s="84"/>
      <c r="K96" s="84"/>
      <c r="L96" s="81"/>
      <c r="M96" s="81"/>
      <c r="N96" s="81"/>
      <c r="O96" s="81"/>
      <c r="P96" s="81"/>
      <c r="Q96" s="81"/>
      <c r="R96" s="150"/>
      <c r="S96" s="81"/>
      <c r="T96" s="81"/>
      <c r="U96" s="81"/>
      <c r="V96" s="81"/>
      <c r="W96" s="81"/>
      <c r="X96" s="81"/>
      <c r="Y96" s="81"/>
      <c r="Z96" s="81"/>
      <c r="AA96" s="81"/>
      <c r="AB96" s="81"/>
      <c r="AC96" s="81"/>
      <c r="AD96" s="81"/>
    </row>
    <row r="97" spans="1:30" x14ac:dyDescent="0.3">
      <c r="A97" s="150"/>
      <c r="B97" s="84"/>
      <c r="C97" s="84"/>
      <c r="D97" s="84"/>
      <c r="E97" s="84"/>
      <c r="F97" s="84"/>
      <c r="G97" s="84"/>
      <c r="H97" s="84"/>
      <c r="I97" s="84"/>
      <c r="J97" s="84"/>
      <c r="K97" s="84"/>
      <c r="L97" s="81"/>
      <c r="M97" s="81"/>
      <c r="N97" s="81"/>
      <c r="O97" s="81"/>
      <c r="P97" s="81"/>
      <c r="Q97" s="81"/>
      <c r="R97" s="150"/>
      <c r="S97" s="81"/>
      <c r="T97" s="81"/>
      <c r="U97" s="81"/>
      <c r="V97" s="81"/>
      <c r="W97" s="81"/>
      <c r="X97" s="81"/>
      <c r="Y97" s="81"/>
      <c r="Z97" s="81"/>
      <c r="AA97" s="81"/>
      <c r="AB97" s="81"/>
      <c r="AC97" s="81"/>
      <c r="AD97" s="81"/>
    </row>
    <row r="98" spans="1:30" x14ac:dyDescent="0.3">
      <c r="A98" s="150"/>
      <c r="B98" s="84"/>
      <c r="C98" s="84"/>
      <c r="D98" s="84"/>
      <c r="E98" s="84"/>
      <c r="F98" s="84"/>
      <c r="G98" s="84"/>
      <c r="H98" s="84"/>
      <c r="I98" s="84"/>
      <c r="J98" s="84"/>
      <c r="K98" s="84"/>
      <c r="L98" s="81"/>
      <c r="M98" s="81"/>
      <c r="N98" s="81"/>
      <c r="O98" s="81"/>
      <c r="P98" s="81"/>
      <c r="Q98" s="81"/>
      <c r="R98" s="150"/>
      <c r="S98" s="81"/>
      <c r="T98" s="81"/>
      <c r="U98" s="81"/>
      <c r="V98" s="81"/>
      <c r="W98" s="81"/>
      <c r="X98" s="81"/>
      <c r="Y98" s="81"/>
      <c r="Z98" s="81"/>
      <c r="AA98" s="81"/>
      <c r="AB98" s="81"/>
      <c r="AC98" s="81"/>
      <c r="AD98" s="81"/>
    </row>
    <row r="99" spans="1:30" x14ac:dyDescent="0.3">
      <c r="A99" s="150"/>
      <c r="B99" s="84"/>
      <c r="C99" s="84"/>
      <c r="D99" s="84"/>
      <c r="E99" s="84"/>
      <c r="F99" s="84"/>
      <c r="G99" s="84"/>
      <c r="H99" s="84"/>
      <c r="I99" s="84"/>
      <c r="J99" s="84"/>
      <c r="K99" s="84"/>
      <c r="L99" s="81"/>
      <c r="M99" s="81"/>
      <c r="N99" s="81"/>
      <c r="O99" s="81"/>
      <c r="P99" s="81"/>
      <c r="Q99" s="81"/>
      <c r="R99" s="150"/>
      <c r="S99" s="81"/>
      <c r="T99" s="81"/>
      <c r="U99" s="81"/>
      <c r="V99" s="81"/>
      <c r="W99" s="81"/>
      <c r="X99" s="81"/>
      <c r="Y99" s="81"/>
      <c r="Z99" s="81"/>
      <c r="AA99" s="81"/>
      <c r="AB99" s="81"/>
      <c r="AC99" s="81"/>
      <c r="AD99" s="81"/>
    </row>
    <row r="100" spans="1:30" x14ac:dyDescent="0.3">
      <c r="A100" s="150"/>
      <c r="B100" s="84"/>
      <c r="C100" s="84"/>
      <c r="D100" s="84"/>
      <c r="E100" s="84"/>
      <c r="F100" s="84"/>
      <c r="G100" s="84"/>
      <c r="H100" s="84"/>
      <c r="I100" s="84"/>
      <c r="J100" s="84"/>
      <c r="K100" s="84"/>
      <c r="L100" s="81"/>
      <c r="M100" s="81"/>
      <c r="N100" s="81"/>
      <c r="O100" s="81"/>
      <c r="P100" s="81"/>
      <c r="Q100" s="81"/>
      <c r="R100" s="150"/>
      <c r="S100" s="81"/>
      <c r="T100" s="81"/>
      <c r="U100" s="81"/>
      <c r="V100" s="81"/>
      <c r="W100" s="81"/>
      <c r="X100" s="81"/>
      <c r="Y100" s="81"/>
      <c r="Z100" s="81"/>
      <c r="AA100" s="81"/>
      <c r="AB100" s="81"/>
      <c r="AC100" s="81"/>
      <c r="AD100" s="81"/>
    </row>
    <row r="101" spans="1:30" x14ac:dyDescent="0.3">
      <c r="A101" s="150"/>
      <c r="B101" s="84"/>
      <c r="C101" s="84"/>
      <c r="D101" s="84"/>
      <c r="E101" s="84"/>
      <c r="F101" s="84"/>
      <c r="G101" s="84"/>
      <c r="H101" s="84"/>
      <c r="I101" s="84"/>
      <c r="J101" s="84"/>
      <c r="K101" s="84"/>
      <c r="L101" s="81"/>
      <c r="M101" s="81"/>
      <c r="N101" s="81"/>
      <c r="O101" s="81"/>
      <c r="P101" s="81"/>
      <c r="Q101" s="81"/>
      <c r="R101" s="150"/>
      <c r="S101" s="81"/>
      <c r="T101" s="81"/>
      <c r="U101" s="81"/>
      <c r="V101" s="81"/>
      <c r="W101" s="81"/>
      <c r="X101" s="81"/>
      <c r="Y101" s="81"/>
      <c r="Z101" s="81"/>
      <c r="AA101" s="81"/>
      <c r="AB101" s="81"/>
      <c r="AC101" s="81"/>
      <c r="AD101" s="81"/>
    </row>
    <row r="102" spans="1:30" x14ac:dyDescent="0.3">
      <c r="A102" s="150"/>
      <c r="B102" s="84"/>
      <c r="C102" s="84"/>
      <c r="D102" s="84"/>
      <c r="E102" s="84"/>
      <c r="F102" s="84"/>
      <c r="G102" s="84"/>
      <c r="H102" s="84"/>
      <c r="I102" s="84"/>
      <c r="J102" s="84"/>
      <c r="K102" s="84"/>
      <c r="L102" s="81"/>
      <c r="M102" s="81"/>
      <c r="N102" s="81"/>
      <c r="O102" s="81"/>
      <c r="P102" s="81"/>
      <c r="Q102" s="81"/>
      <c r="R102" s="150"/>
      <c r="S102" s="81"/>
      <c r="T102" s="81"/>
      <c r="U102" s="81"/>
      <c r="V102" s="81"/>
      <c r="W102" s="81"/>
      <c r="X102" s="81"/>
      <c r="Y102" s="81"/>
      <c r="Z102" s="81"/>
      <c r="AA102" s="81"/>
      <c r="AB102" s="81"/>
      <c r="AC102" s="81"/>
      <c r="AD102" s="81"/>
    </row>
    <row r="103" spans="1:30" x14ac:dyDescent="0.3">
      <c r="A103" s="150"/>
      <c r="B103" s="84"/>
      <c r="C103" s="84"/>
      <c r="D103" s="84"/>
      <c r="E103" s="84"/>
      <c r="F103" s="84"/>
      <c r="G103" s="84"/>
      <c r="H103" s="84"/>
      <c r="I103" s="84"/>
      <c r="J103" s="84"/>
      <c r="K103" s="84"/>
      <c r="L103" s="81"/>
      <c r="M103" s="81"/>
      <c r="N103" s="81"/>
      <c r="O103" s="81"/>
      <c r="P103" s="81"/>
      <c r="Q103" s="81"/>
      <c r="R103" s="150"/>
      <c r="S103" s="81"/>
      <c r="T103" s="81"/>
      <c r="U103" s="81"/>
      <c r="V103" s="81"/>
      <c r="W103" s="81"/>
      <c r="X103" s="81"/>
      <c r="Y103" s="81"/>
      <c r="Z103" s="81"/>
      <c r="AA103" s="81"/>
      <c r="AB103" s="81"/>
      <c r="AC103" s="81"/>
      <c r="AD103" s="81"/>
    </row>
    <row r="104" spans="1:30" x14ac:dyDescent="0.3">
      <c r="A104" s="150"/>
      <c r="B104" s="84"/>
      <c r="C104" s="84"/>
      <c r="D104" s="84"/>
      <c r="E104" s="84"/>
      <c r="F104" s="84"/>
      <c r="G104" s="84"/>
      <c r="H104" s="84"/>
      <c r="I104" s="84"/>
      <c r="J104" s="84"/>
      <c r="K104" s="84"/>
      <c r="L104" s="81"/>
      <c r="M104" s="81"/>
      <c r="N104" s="81"/>
      <c r="O104" s="81"/>
      <c r="P104" s="81"/>
      <c r="Q104" s="81"/>
      <c r="R104" s="150"/>
      <c r="S104" s="81"/>
      <c r="T104" s="81"/>
      <c r="U104" s="81"/>
      <c r="V104" s="81"/>
      <c r="W104" s="81"/>
      <c r="X104" s="81"/>
      <c r="Y104" s="81"/>
      <c r="Z104" s="81"/>
      <c r="AA104" s="81"/>
      <c r="AB104" s="81"/>
      <c r="AC104" s="81"/>
      <c r="AD104" s="81"/>
    </row>
    <row r="105" spans="1:30" x14ac:dyDescent="0.3">
      <c r="A105" s="150"/>
      <c r="B105" s="84"/>
      <c r="C105" s="84"/>
      <c r="D105" s="84"/>
      <c r="E105" s="84"/>
      <c r="F105" s="84"/>
      <c r="G105" s="84"/>
      <c r="H105" s="84"/>
      <c r="I105" s="84"/>
      <c r="J105" s="84"/>
      <c r="K105" s="84"/>
      <c r="L105" s="81"/>
      <c r="M105" s="81"/>
      <c r="N105" s="81"/>
      <c r="O105" s="81"/>
      <c r="P105" s="81"/>
      <c r="Q105" s="81"/>
      <c r="R105" s="150"/>
      <c r="S105" s="81"/>
      <c r="T105" s="81"/>
      <c r="U105" s="81"/>
      <c r="V105" s="81"/>
      <c r="W105" s="81"/>
      <c r="X105" s="81"/>
      <c r="Y105" s="81"/>
      <c r="Z105" s="81"/>
      <c r="AA105" s="81"/>
      <c r="AB105" s="81"/>
      <c r="AC105" s="81"/>
      <c r="AD105" s="81"/>
    </row>
    <row r="106" spans="1:30" x14ac:dyDescent="0.3">
      <c r="A106" s="150"/>
      <c r="B106" s="84"/>
      <c r="C106" s="84"/>
      <c r="D106" s="84"/>
      <c r="E106" s="84"/>
      <c r="F106" s="84"/>
      <c r="G106" s="84"/>
      <c r="H106" s="84"/>
      <c r="I106" s="84"/>
      <c r="J106" s="84"/>
      <c r="K106" s="84"/>
      <c r="L106" s="81"/>
      <c r="M106" s="81"/>
      <c r="N106" s="81"/>
      <c r="O106" s="81"/>
      <c r="P106" s="81"/>
      <c r="Q106" s="81"/>
      <c r="R106" s="150"/>
      <c r="S106" s="81"/>
      <c r="T106" s="81"/>
      <c r="U106" s="81"/>
      <c r="V106" s="81"/>
      <c r="W106" s="81"/>
      <c r="X106" s="81"/>
      <c r="Y106" s="81"/>
      <c r="Z106" s="81"/>
      <c r="AA106" s="81"/>
      <c r="AB106" s="81"/>
      <c r="AC106" s="81"/>
      <c r="AD106" s="81"/>
    </row>
    <row r="107" spans="1:30" x14ac:dyDescent="0.3">
      <c r="A107" s="150"/>
      <c r="B107" s="84"/>
      <c r="C107" s="84"/>
      <c r="D107" s="84"/>
      <c r="E107" s="84"/>
      <c r="F107" s="84"/>
      <c r="G107" s="84"/>
      <c r="H107" s="84"/>
      <c r="I107" s="84"/>
      <c r="J107" s="84"/>
      <c r="K107" s="84"/>
      <c r="L107" s="81"/>
      <c r="M107" s="81"/>
      <c r="N107" s="81"/>
      <c r="O107" s="81"/>
      <c r="P107" s="81"/>
      <c r="Q107" s="81"/>
      <c r="R107" s="150"/>
      <c r="S107" s="81"/>
      <c r="T107" s="81"/>
      <c r="U107" s="81"/>
      <c r="V107" s="81"/>
      <c r="W107" s="81"/>
      <c r="X107" s="81"/>
      <c r="Y107" s="81"/>
      <c r="Z107" s="81"/>
      <c r="AA107" s="81"/>
      <c r="AB107" s="81"/>
      <c r="AC107" s="81"/>
      <c r="AD107" s="81"/>
    </row>
    <row r="108" spans="1:30" x14ac:dyDescent="0.3">
      <c r="A108" s="150"/>
      <c r="B108" s="84"/>
      <c r="C108" s="84"/>
      <c r="D108" s="84"/>
      <c r="E108" s="84"/>
      <c r="F108" s="84"/>
      <c r="G108" s="84"/>
      <c r="H108" s="84"/>
      <c r="I108" s="84"/>
      <c r="J108" s="84"/>
      <c r="K108" s="84"/>
      <c r="L108" s="81"/>
      <c r="M108" s="81"/>
      <c r="N108" s="81"/>
      <c r="O108" s="81"/>
      <c r="P108" s="81"/>
      <c r="Q108" s="81"/>
      <c r="R108" s="150"/>
      <c r="S108" s="81"/>
      <c r="T108" s="81"/>
      <c r="U108" s="81"/>
      <c r="V108" s="81"/>
      <c r="W108" s="81"/>
      <c r="X108" s="81"/>
      <c r="Y108" s="81"/>
      <c r="Z108" s="81"/>
      <c r="AA108" s="81"/>
      <c r="AB108" s="81"/>
      <c r="AC108" s="81"/>
      <c r="AD108" s="81"/>
    </row>
    <row r="109" spans="1:30" x14ac:dyDescent="0.3">
      <c r="A109" s="150"/>
      <c r="B109" s="84"/>
      <c r="C109" s="84"/>
      <c r="D109" s="84"/>
      <c r="E109" s="84"/>
      <c r="F109" s="84"/>
      <c r="G109" s="84"/>
      <c r="H109" s="84"/>
      <c r="I109" s="84"/>
      <c r="J109" s="84"/>
      <c r="K109" s="84"/>
      <c r="L109" s="81"/>
      <c r="M109" s="81"/>
      <c r="N109" s="81"/>
      <c r="O109" s="81"/>
      <c r="P109" s="81"/>
      <c r="Q109" s="81"/>
      <c r="R109" s="150"/>
      <c r="S109" s="81"/>
      <c r="T109" s="81"/>
      <c r="U109" s="81"/>
      <c r="V109" s="81"/>
      <c r="W109" s="81"/>
      <c r="X109" s="81"/>
      <c r="Y109" s="81"/>
      <c r="Z109" s="81"/>
      <c r="AA109" s="81"/>
      <c r="AB109" s="81"/>
      <c r="AC109" s="81"/>
      <c r="AD109" s="81"/>
    </row>
    <row r="110" spans="1:30" x14ac:dyDescent="0.3">
      <c r="A110" s="150"/>
      <c r="B110" s="84"/>
      <c r="C110" s="84"/>
      <c r="D110" s="84"/>
      <c r="E110" s="84"/>
      <c r="F110" s="84"/>
      <c r="G110" s="84"/>
      <c r="H110" s="84"/>
      <c r="I110" s="84"/>
      <c r="J110" s="84"/>
      <c r="K110" s="84"/>
      <c r="L110" s="81"/>
      <c r="M110" s="81"/>
      <c r="N110" s="81"/>
      <c r="O110" s="81"/>
      <c r="P110" s="81"/>
      <c r="Q110" s="81"/>
      <c r="R110" s="150"/>
      <c r="S110" s="81"/>
      <c r="T110" s="81"/>
      <c r="U110" s="81"/>
      <c r="V110" s="81"/>
      <c r="W110" s="81"/>
      <c r="X110" s="81"/>
      <c r="Y110" s="81"/>
      <c r="Z110" s="81"/>
      <c r="AA110" s="81"/>
      <c r="AB110" s="81"/>
      <c r="AC110" s="81"/>
      <c r="AD110" s="81"/>
    </row>
    <row r="111" spans="1:30" x14ac:dyDescent="0.3">
      <c r="A111" s="150"/>
      <c r="B111" s="84"/>
      <c r="C111" s="84"/>
      <c r="D111" s="84"/>
      <c r="E111" s="84"/>
      <c r="F111" s="84"/>
      <c r="G111" s="84"/>
      <c r="H111" s="84"/>
      <c r="I111" s="84"/>
      <c r="J111" s="84"/>
      <c r="K111" s="84"/>
      <c r="L111" s="81"/>
      <c r="M111" s="81"/>
      <c r="N111" s="81"/>
      <c r="O111" s="81"/>
      <c r="P111" s="81"/>
      <c r="Q111" s="81"/>
      <c r="R111" s="150"/>
      <c r="S111" s="81"/>
      <c r="T111" s="81"/>
      <c r="U111" s="81"/>
      <c r="V111" s="81"/>
      <c r="W111" s="81"/>
      <c r="X111" s="81"/>
      <c r="Y111" s="81"/>
      <c r="Z111" s="81"/>
      <c r="AA111" s="81"/>
      <c r="AB111" s="81"/>
      <c r="AC111" s="81"/>
      <c r="AD111" s="81"/>
    </row>
    <row r="112" spans="1:30" x14ac:dyDescent="0.3">
      <c r="A112" s="150"/>
      <c r="B112" s="84"/>
      <c r="C112" s="84"/>
      <c r="D112" s="84"/>
      <c r="E112" s="84"/>
      <c r="F112" s="84"/>
      <c r="G112" s="84"/>
      <c r="H112" s="84"/>
      <c r="I112" s="84"/>
      <c r="J112" s="84"/>
      <c r="K112" s="84"/>
      <c r="L112" s="81"/>
      <c r="M112" s="81"/>
      <c r="N112" s="81"/>
      <c r="O112" s="81"/>
      <c r="P112" s="81"/>
      <c r="Q112" s="81"/>
      <c r="R112" s="150"/>
      <c r="S112" s="81"/>
      <c r="T112" s="81"/>
      <c r="U112" s="81"/>
      <c r="V112" s="81"/>
      <c r="W112" s="81"/>
      <c r="X112" s="81"/>
      <c r="Y112" s="81"/>
      <c r="Z112" s="81"/>
      <c r="AA112" s="81"/>
      <c r="AB112" s="81"/>
      <c r="AC112" s="81"/>
      <c r="AD112" s="81"/>
    </row>
    <row r="113" spans="1:30" x14ac:dyDescent="0.3">
      <c r="A113" s="150"/>
      <c r="B113" s="84"/>
      <c r="C113" s="84"/>
      <c r="D113" s="84"/>
      <c r="E113" s="84"/>
      <c r="F113" s="84"/>
      <c r="G113" s="84"/>
      <c r="H113" s="84"/>
      <c r="I113" s="84"/>
      <c r="J113" s="84"/>
      <c r="K113" s="84"/>
      <c r="L113" s="81"/>
      <c r="M113" s="81"/>
      <c r="N113" s="81"/>
      <c r="O113" s="81"/>
      <c r="P113" s="81"/>
      <c r="Q113" s="81"/>
      <c r="R113" s="150"/>
      <c r="S113" s="81"/>
      <c r="T113" s="81"/>
      <c r="U113" s="81"/>
      <c r="V113" s="81"/>
      <c r="W113" s="81"/>
      <c r="X113" s="81"/>
      <c r="Y113" s="81"/>
      <c r="Z113" s="81"/>
      <c r="AA113" s="81"/>
      <c r="AB113" s="81"/>
      <c r="AC113" s="81"/>
      <c r="AD113" s="81"/>
    </row>
    <row r="114" spans="1:30" x14ac:dyDescent="0.3">
      <c r="A114" s="150"/>
      <c r="B114" s="84"/>
      <c r="C114" s="84"/>
      <c r="D114" s="84"/>
      <c r="E114" s="84"/>
      <c r="F114" s="84"/>
      <c r="G114" s="84"/>
      <c r="H114" s="84"/>
      <c r="I114" s="84"/>
      <c r="J114" s="84"/>
      <c r="K114" s="84"/>
      <c r="L114" s="81"/>
      <c r="M114" s="81"/>
      <c r="N114" s="81"/>
      <c r="O114" s="81"/>
      <c r="P114" s="81"/>
      <c r="Q114" s="81"/>
      <c r="R114" s="150"/>
      <c r="S114" s="81"/>
      <c r="T114" s="81"/>
      <c r="U114" s="81"/>
      <c r="V114" s="81"/>
      <c r="W114" s="81"/>
      <c r="X114" s="81"/>
      <c r="Y114" s="81"/>
      <c r="Z114" s="81"/>
      <c r="AA114" s="81"/>
      <c r="AB114" s="81"/>
      <c r="AC114" s="81"/>
      <c r="AD114" s="81"/>
    </row>
    <row r="115" spans="1:30" x14ac:dyDescent="0.3">
      <c r="A115" s="150"/>
      <c r="B115" s="84"/>
      <c r="C115" s="84"/>
      <c r="D115" s="84"/>
      <c r="E115" s="84"/>
      <c r="F115" s="84"/>
      <c r="G115" s="84"/>
      <c r="H115" s="84"/>
      <c r="I115" s="84"/>
      <c r="J115" s="84"/>
      <c r="K115" s="84"/>
      <c r="L115" s="81"/>
      <c r="M115" s="81"/>
      <c r="N115" s="81"/>
      <c r="O115" s="81"/>
      <c r="P115" s="81"/>
      <c r="Q115" s="81"/>
      <c r="R115" s="150"/>
      <c r="S115" s="81"/>
      <c r="T115" s="81"/>
      <c r="U115" s="81"/>
      <c r="V115" s="81"/>
      <c r="W115" s="81"/>
      <c r="X115" s="81"/>
      <c r="Y115" s="81"/>
      <c r="Z115" s="81"/>
      <c r="AA115" s="81"/>
      <c r="AB115" s="81"/>
      <c r="AC115" s="81"/>
      <c r="AD115" s="81"/>
    </row>
    <row r="116" spans="1:30" x14ac:dyDescent="0.3">
      <c r="A116" s="150"/>
      <c r="B116" s="84"/>
      <c r="C116" s="84"/>
      <c r="D116" s="84"/>
      <c r="E116" s="84"/>
      <c r="F116" s="84"/>
      <c r="G116" s="84"/>
      <c r="H116" s="84"/>
      <c r="I116" s="84"/>
      <c r="J116" s="84"/>
      <c r="K116" s="84"/>
      <c r="L116" s="81"/>
      <c r="M116" s="81"/>
      <c r="N116" s="81"/>
      <c r="O116" s="81"/>
      <c r="P116" s="81"/>
      <c r="Q116" s="81"/>
      <c r="R116" s="150"/>
      <c r="S116" s="81"/>
      <c r="T116" s="81"/>
      <c r="U116" s="81"/>
      <c r="V116" s="81"/>
      <c r="W116" s="81"/>
      <c r="X116" s="81"/>
      <c r="Y116" s="81"/>
      <c r="Z116" s="81"/>
      <c r="AA116" s="81"/>
      <c r="AB116" s="81"/>
      <c r="AC116" s="81"/>
      <c r="AD116" s="81"/>
    </row>
    <row r="117" spans="1:30" x14ac:dyDescent="0.3">
      <c r="A117" s="150"/>
      <c r="B117" s="84"/>
      <c r="C117" s="84"/>
      <c r="D117" s="84"/>
      <c r="E117" s="84"/>
      <c r="F117" s="84"/>
      <c r="G117" s="84"/>
      <c r="H117" s="84"/>
      <c r="I117" s="84"/>
      <c r="J117" s="84"/>
      <c r="K117" s="84"/>
      <c r="L117" s="81"/>
      <c r="M117" s="81"/>
      <c r="N117" s="81"/>
      <c r="O117" s="81"/>
      <c r="P117" s="81"/>
      <c r="Q117" s="81"/>
      <c r="R117" s="150"/>
      <c r="S117" s="81"/>
      <c r="T117" s="81"/>
      <c r="U117" s="81"/>
      <c r="V117" s="81"/>
      <c r="W117" s="81"/>
      <c r="X117" s="81"/>
      <c r="Y117" s="81"/>
      <c r="Z117" s="81"/>
      <c r="AA117" s="81"/>
      <c r="AB117" s="81"/>
      <c r="AC117" s="81"/>
      <c r="AD117" s="81"/>
    </row>
    <row r="118" spans="1:30" x14ac:dyDescent="0.3">
      <c r="A118" s="150"/>
      <c r="B118" s="84"/>
      <c r="C118" s="84"/>
      <c r="D118" s="84"/>
      <c r="E118" s="84"/>
      <c r="F118" s="84"/>
      <c r="G118" s="84"/>
      <c r="H118" s="84"/>
      <c r="I118" s="84"/>
      <c r="J118" s="84"/>
      <c r="K118" s="84"/>
      <c r="L118" s="81"/>
      <c r="M118" s="81"/>
      <c r="N118" s="81"/>
      <c r="O118" s="81"/>
      <c r="P118" s="81"/>
      <c r="Q118" s="81"/>
      <c r="R118" s="150"/>
      <c r="S118" s="81"/>
      <c r="T118" s="81"/>
      <c r="U118" s="81"/>
      <c r="V118" s="81"/>
      <c r="W118" s="81"/>
      <c r="X118" s="81"/>
      <c r="Y118" s="81"/>
      <c r="Z118" s="81"/>
      <c r="AA118" s="81"/>
      <c r="AB118" s="81"/>
      <c r="AC118" s="81"/>
      <c r="AD118" s="81"/>
    </row>
    <row r="119" spans="1:30" x14ac:dyDescent="0.3">
      <c r="A119" s="150"/>
      <c r="B119" s="84"/>
      <c r="C119" s="84"/>
      <c r="D119" s="84"/>
      <c r="E119" s="84"/>
      <c r="F119" s="84"/>
      <c r="G119" s="84"/>
      <c r="H119" s="84"/>
      <c r="I119" s="84"/>
      <c r="J119" s="84"/>
      <c r="K119" s="84"/>
      <c r="L119" s="81"/>
      <c r="M119" s="81"/>
      <c r="N119" s="81"/>
      <c r="O119" s="81"/>
      <c r="P119" s="81"/>
      <c r="Q119" s="81"/>
      <c r="R119" s="150"/>
      <c r="S119" s="81"/>
      <c r="T119" s="81"/>
      <c r="U119" s="81"/>
      <c r="V119" s="81"/>
      <c r="W119" s="81"/>
      <c r="X119" s="81"/>
      <c r="Y119" s="81"/>
      <c r="Z119" s="81"/>
      <c r="AA119" s="81"/>
      <c r="AB119" s="81"/>
      <c r="AC119" s="81"/>
      <c r="AD119" s="81"/>
    </row>
    <row r="120" spans="1:30" x14ac:dyDescent="0.3">
      <c r="A120" s="150"/>
      <c r="B120" s="84"/>
      <c r="C120" s="84"/>
      <c r="D120" s="84"/>
      <c r="E120" s="84"/>
      <c r="F120" s="84"/>
      <c r="G120" s="84"/>
      <c r="H120" s="84"/>
      <c r="I120" s="84"/>
      <c r="J120" s="84"/>
      <c r="K120" s="84"/>
      <c r="L120" s="81"/>
      <c r="M120" s="81"/>
      <c r="N120" s="81"/>
      <c r="O120" s="81"/>
      <c r="P120" s="81"/>
      <c r="Q120" s="81"/>
      <c r="R120" s="150"/>
      <c r="S120" s="81"/>
      <c r="T120" s="81"/>
      <c r="U120" s="81"/>
      <c r="V120" s="81"/>
      <c r="W120" s="81"/>
      <c r="X120" s="81"/>
      <c r="Y120" s="81"/>
      <c r="Z120" s="81"/>
      <c r="AA120" s="81"/>
      <c r="AB120" s="81"/>
      <c r="AC120" s="81"/>
      <c r="AD120" s="81"/>
    </row>
    <row r="121" spans="1:30" x14ac:dyDescent="0.3">
      <c r="A121" s="150"/>
      <c r="B121" s="84"/>
      <c r="C121" s="84"/>
      <c r="D121" s="84"/>
      <c r="E121" s="84"/>
      <c r="F121" s="84"/>
      <c r="G121" s="84"/>
      <c r="H121" s="84"/>
      <c r="I121" s="84"/>
      <c r="J121" s="84"/>
      <c r="K121" s="84"/>
      <c r="L121" s="81"/>
      <c r="M121" s="81"/>
      <c r="N121" s="81"/>
      <c r="O121" s="81"/>
      <c r="P121" s="81"/>
      <c r="Q121" s="81"/>
      <c r="R121" s="150"/>
      <c r="S121" s="81"/>
      <c r="T121" s="81"/>
      <c r="U121" s="81"/>
      <c r="V121" s="81"/>
      <c r="W121" s="81"/>
      <c r="X121" s="81"/>
      <c r="Y121" s="81"/>
      <c r="Z121" s="81"/>
      <c r="AA121" s="81"/>
      <c r="AB121" s="81"/>
      <c r="AC121" s="81"/>
      <c r="AD121" s="81"/>
    </row>
    <row r="122" spans="1:30" x14ac:dyDescent="0.3">
      <c r="A122" s="150"/>
      <c r="B122" s="84"/>
      <c r="C122" s="84"/>
      <c r="D122" s="84"/>
      <c r="E122" s="84"/>
      <c r="F122" s="84"/>
      <c r="G122" s="84"/>
      <c r="H122" s="84"/>
      <c r="I122" s="84"/>
      <c r="J122" s="84"/>
      <c r="K122" s="84"/>
      <c r="L122" s="81"/>
      <c r="M122" s="81"/>
      <c r="N122" s="81"/>
      <c r="O122" s="81"/>
      <c r="P122" s="81"/>
      <c r="Q122" s="81"/>
      <c r="R122" s="150"/>
      <c r="S122" s="81"/>
      <c r="T122" s="81"/>
      <c r="U122" s="81"/>
      <c r="V122" s="81"/>
      <c r="W122" s="81"/>
      <c r="X122" s="81"/>
      <c r="Y122" s="81"/>
      <c r="Z122" s="81"/>
      <c r="AA122" s="81"/>
      <c r="AB122" s="81"/>
      <c r="AC122" s="81"/>
      <c r="AD122" s="81"/>
    </row>
    <row r="123" spans="1:30" x14ac:dyDescent="0.3">
      <c r="A123" s="150"/>
      <c r="B123" s="84"/>
      <c r="C123" s="84"/>
      <c r="D123" s="84"/>
      <c r="E123" s="84"/>
      <c r="F123" s="84"/>
      <c r="G123" s="84"/>
      <c r="H123" s="84"/>
      <c r="I123" s="84"/>
      <c r="J123" s="84"/>
      <c r="K123" s="84"/>
      <c r="L123" s="81"/>
      <c r="M123" s="81"/>
      <c r="N123" s="81"/>
      <c r="O123" s="81"/>
      <c r="P123" s="81"/>
      <c r="Q123" s="81"/>
      <c r="R123" s="150"/>
      <c r="S123" s="81"/>
      <c r="T123" s="81"/>
      <c r="U123" s="81"/>
      <c r="V123" s="81"/>
      <c r="W123" s="81"/>
      <c r="X123" s="81"/>
      <c r="Y123" s="81"/>
      <c r="Z123" s="81"/>
      <c r="AA123" s="81"/>
      <c r="AB123" s="81"/>
      <c r="AC123" s="81"/>
      <c r="AD123" s="81"/>
    </row>
    <row r="124" spans="1:30" x14ac:dyDescent="0.3">
      <c r="A124" s="150"/>
      <c r="B124" s="84"/>
      <c r="C124" s="84"/>
      <c r="D124" s="84"/>
      <c r="E124" s="84"/>
      <c r="F124" s="84"/>
      <c r="G124" s="84"/>
      <c r="H124" s="84"/>
      <c r="I124" s="84"/>
      <c r="J124" s="84"/>
      <c r="K124" s="84"/>
      <c r="L124" s="81"/>
      <c r="M124" s="81"/>
      <c r="N124" s="81"/>
      <c r="O124" s="81"/>
      <c r="P124" s="81"/>
      <c r="Q124" s="81"/>
      <c r="R124" s="150"/>
      <c r="S124" s="81"/>
      <c r="T124" s="81"/>
      <c r="U124" s="81"/>
      <c r="V124" s="81"/>
      <c r="W124" s="81"/>
      <c r="X124" s="81"/>
      <c r="Y124" s="81"/>
      <c r="Z124" s="81"/>
      <c r="AA124" s="81"/>
      <c r="AB124" s="81"/>
      <c r="AC124" s="81"/>
      <c r="AD124" s="81"/>
    </row>
    <row r="125" spans="1:30" x14ac:dyDescent="0.3">
      <c r="A125" s="150"/>
      <c r="B125" s="84"/>
      <c r="C125" s="84"/>
      <c r="D125" s="84"/>
      <c r="E125" s="84"/>
      <c r="F125" s="84"/>
      <c r="G125" s="84"/>
      <c r="H125" s="84"/>
      <c r="I125" s="84"/>
      <c r="J125" s="84"/>
      <c r="K125" s="84"/>
      <c r="L125" s="81"/>
      <c r="M125" s="81"/>
      <c r="N125" s="81"/>
      <c r="O125" s="81"/>
      <c r="P125" s="81"/>
      <c r="Q125" s="81"/>
      <c r="R125" s="150"/>
      <c r="S125" s="81"/>
      <c r="T125" s="81"/>
      <c r="U125" s="81"/>
      <c r="V125" s="81"/>
      <c r="W125" s="81"/>
      <c r="X125" s="81"/>
      <c r="Y125" s="81"/>
      <c r="Z125" s="81"/>
      <c r="AA125" s="81"/>
      <c r="AB125" s="81"/>
      <c r="AC125" s="81"/>
      <c r="AD125" s="81"/>
    </row>
    <row r="126" spans="1:30" x14ac:dyDescent="0.3">
      <c r="A126" s="150"/>
      <c r="B126" s="84"/>
      <c r="C126" s="84"/>
      <c r="D126" s="84"/>
      <c r="E126" s="84"/>
      <c r="F126" s="84"/>
      <c r="G126" s="84"/>
      <c r="H126" s="84"/>
      <c r="I126" s="84"/>
      <c r="J126" s="84"/>
      <c r="K126" s="84"/>
      <c r="L126" s="81"/>
      <c r="M126" s="81"/>
      <c r="N126" s="81"/>
      <c r="O126" s="81"/>
      <c r="P126" s="81"/>
      <c r="Q126" s="81"/>
      <c r="R126" s="150"/>
      <c r="S126" s="81"/>
      <c r="T126" s="81"/>
      <c r="U126" s="81"/>
      <c r="V126" s="81"/>
      <c r="W126" s="81"/>
      <c r="X126" s="81"/>
      <c r="Y126" s="81"/>
      <c r="Z126" s="81"/>
      <c r="AA126" s="81"/>
      <c r="AB126" s="81"/>
      <c r="AC126" s="81"/>
      <c r="AD126" s="81"/>
    </row>
    <row r="127" spans="1:30" x14ac:dyDescent="0.3">
      <c r="A127" s="150"/>
      <c r="B127" s="84"/>
      <c r="C127" s="84"/>
      <c r="D127" s="84"/>
      <c r="E127" s="84"/>
      <c r="F127" s="84"/>
      <c r="G127" s="84"/>
      <c r="H127" s="84"/>
      <c r="I127" s="84"/>
      <c r="J127" s="84"/>
      <c r="K127" s="84"/>
      <c r="L127" s="81"/>
      <c r="M127" s="81"/>
      <c r="N127" s="81"/>
      <c r="O127" s="81"/>
      <c r="P127" s="81"/>
      <c r="Q127" s="81"/>
      <c r="R127" s="150"/>
      <c r="S127" s="81"/>
      <c r="T127" s="81"/>
      <c r="U127" s="81"/>
      <c r="V127" s="81"/>
      <c r="W127" s="81"/>
      <c r="X127" s="81"/>
      <c r="Y127" s="81"/>
      <c r="Z127" s="81"/>
      <c r="AA127" s="81"/>
      <c r="AB127" s="81"/>
      <c r="AC127" s="81"/>
      <c r="AD127" s="81"/>
    </row>
    <row r="128" spans="1:30" x14ac:dyDescent="0.3">
      <c r="A128" s="150"/>
      <c r="B128" s="84"/>
      <c r="C128" s="84"/>
      <c r="D128" s="84"/>
      <c r="E128" s="84"/>
      <c r="F128" s="84"/>
      <c r="G128" s="84"/>
      <c r="H128" s="84"/>
      <c r="I128" s="84"/>
      <c r="J128" s="84"/>
      <c r="K128" s="84"/>
      <c r="L128" s="81"/>
      <c r="M128" s="81"/>
      <c r="N128" s="81"/>
      <c r="O128" s="81"/>
      <c r="P128" s="81"/>
      <c r="Q128" s="81"/>
      <c r="R128" s="150"/>
      <c r="S128" s="81"/>
      <c r="T128" s="81"/>
      <c r="U128" s="81"/>
      <c r="V128" s="81"/>
      <c r="W128" s="81"/>
      <c r="X128" s="81"/>
      <c r="Y128" s="81"/>
      <c r="Z128" s="81"/>
      <c r="AA128" s="81"/>
      <c r="AB128" s="81"/>
      <c r="AC128" s="81"/>
      <c r="AD128" s="81"/>
    </row>
    <row r="129" spans="1:30" x14ac:dyDescent="0.3">
      <c r="A129" s="150"/>
      <c r="B129" s="84"/>
      <c r="C129" s="84"/>
      <c r="D129" s="84"/>
      <c r="E129" s="84"/>
      <c r="F129" s="84"/>
      <c r="G129" s="84"/>
      <c r="H129" s="84"/>
      <c r="I129" s="84"/>
      <c r="J129" s="84"/>
      <c r="K129" s="84"/>
      <c r="L129" s="81"/>
      <c r="M129" s="81"/>
      <c r="N129" s="81"/>
      <c r="O129" s="81"/>
      <c r="P129" s="81"/>
      <c r="Q129" s="81"/>
      <c r="R129" s="150"/>
      <c r="S129" s="81"/>
      <c r="T129" s="81"/>
      <c r="U129" s="81"/>
      <c r="V129" s="81"/>
      <c r="W129" s="81"/>
      <c r="X129" s="81"/>
      <c r="Y129" s="81"/>
      <c r="Z129" s="81"/>
      <c r="AA129" s="81"/>
      <c r="AB129" s="81"/>
      <c r="AC129" s="81"/>
      <c r="AD129" s="81"/>
    </row>
    <row r="130" spans="1:30" x14ac:dyDescent="0.3">
      <c r="A130" s="150"/>
      <c r="B130" s="84"/>
      <c r="C130" s="84"/>
      <c r="D130" s="84"/>
      <c r="E130" s="84"/>
      <c r="F130" s="84"/>
      <c r="G130" s="84"/>
      <c r="H130" s="84"/>
      <c r="I130" s="84"/>
      <c r="J130" s="84"/>
      <c r="K130" s="84"/>
      <c r="L130" s="81"/>
      <c r="M130" s="81"/>
      <c r="N130" s="81"/>
      <c r="O130" s="81"/>
      <c r="P130" s="81"/>
      <c r="Q130" s="81"/>
      <c r="R130" s="150"/>
      <c r="S130" s="81"/>
      <c r="T130" s="81"/>
      <c r="U130" s="81"/>
      <c r="V130" s="81"/>
      <c r="W130" s="81"/>
      <c r="X130" s="81"/>
      <c r="Y130" s="81"/>
      <c r="Z130" s="81"/>
      <c r="AA130" s="81"/>
      <c r="AB130" s="81"/>
      <c r="AC130" s="81"/>
      <c r="AD130" s="81"/>
    </row>
    <row r="131" spans="1:30" x14ac:dyDescent="0.3">
      <c r="A131" s="150"/>
      <c r="B131" s="84"/>
      <c r="C131" s="84"/>
      <c r="D131" s="84"/>
      <c r="E131" s="84"/>
      <c r="F131" s="84"/>
      <c r="G131" s="84"/>
      <c r="H131" s="84"/>
      <c r="I131" s="84"/>
      <c r="J131" s="84"/>
      <c r="K131" s="84"/>
      <c r="L131" s="81"/>
      <c r="M131" s="81"/>
      <c r="N131" s="81"/>
      <c r="O131" s="81"/>
      <c r="P131" s="81"/>
      <c r="Q131" s="81"/>
      <c r="R131" s="150"/>
      <c r="S131" s="81"/>
      <c r="T131" s="81"/>
      <c r="U131" s="81"/>
      <c r="V131" s="81"/>
      <c r="W131" s="81"/>
      <c r="X131" s="81"/>
      <c r="Y131" s="81"/>
      <c r="Z131" s="81"/>
      <c r="AA131" s="81"/>
      <c r="AB131" s="81"/>
      <c r="AC131" s="81"/>
      <c r="AD131" s="81"/>
    </row>
    <row r="132" spans="1:30" x14ac:dyDescent="0.3">
      <c r="A132" s="150"/>
      <c r="B132" s="84"/>
      <c r="C132" s="84"/>
      <c r="D132" s="84"/>
      <c r="E132" s="84"/>
      <c r="F132" s="84"/>
      <c r="G132" s="84"/>
      <c r="H132" s="84"/>
      <c r="I132" s="84"/>
      <c r="J132" s="84"/>
      <c r="K132" s="84"/>
      <c r="L132" s="81"/>
      <c r="M132" s="81"/>
      <c r="N132" s="81"/>
      <c r="O132" s="81"/>
      <c r="P132" s="81"/>
      <c r="Q132" s="81"/>
      <c r="R132" s="150"/>
      <c r="S132" s="81"/>
      <c r="T132" s="81"/>
      <c r="U132" s="81"/>
      <c r="V132" s="81"/>
      <c r="W132" s="81"/>
      <c r="X132" s="81"/>
      <c r="Y132" s="81"/>
      <c r="Z132" s="81"/>
      <c r="AA132" s="81"/>
      <c r="AB132" s="81"/>
      <c r="AC132" s="81"/>
      <c r="AD132" s="81"/>
    </row>
    <row r="133" spans="1:30" x14ac:dyDescent="0.3">
      <c r="A133" s="150"/>
      <c r="B133" s="84"/>
      <c r="C133" s="84"/>
      <c r="D133" s="84"/>
      <c r="E133" s="84"/>
      <c r="F133" s="84"/>
      <c r="G133" s="84"/>
      <c r="H133" s="84"/>
      <c r="I133" s="84"/>
      <c r="J133" s="84"/>
      <c r="K133" s="84"/>
      <c r="L133" s="81"/>
      <c r="M133" s="81"/>
      <c r="N133" s="81"/>
      <c r="O133" s="81"/>
      <c r="P133" s="81"/>
      <c r="Q133" s="81"/>
      <c r="R133" s="150"/>
      <c r="S133" s="81"/>
      <c r="T133" s="81"/>
      <c r="U133" s="81"/>
      <c r="V133" s="81"/>
      <c r="W133" s="81"/>
      <c r="X133" s="81"/>
      <c r="Y133" s="81"/>
      <c r="Z133" s="81"/>
      <c r="AA133" s="81"/>
      <c r="AB133" s="81"/>
      <c r="AC133" s="81"/>
      <c r="AD133" s="81"/>
    </row>
    <row r="134" spans="1:30" x14ac:dyDescent="0.3">
      <c r="A134" s="150"/>
      <c r="B134" s="84"/>
      <c r="C134" s="84"/>
      <c r="D134" s="84"/>
      <c r="E134" s="84"/>
      <c r="F134" s="84"/>
      <c r="G134" s="84"/>
      <c r="H134" s="84"/>
      <c r="I134" s="84"/>
      <c r="J134" s="84"/>
      <c r="K134" s="84"/>
      <c r="L134" s="81"/>
      <c r="M134" s="81"/>
      <c r="N134" s="81"/>
      <c r="O134" s="81"/>
      <c r="P134" s="81"/>
      <c r="Q134" s="81"/>
      <c r="R134" s="150"/>
      <c r="S134" s="81"/>
      <c r="T134" s="81"/>
      <c r="U134" s="81"/>
      <c r="V134" s="81"/>
      <c r="W134" s="81"/>
      <c r="X134" s="81"/>
      <c r="Y134" s="81"/>
      <c r="Z134" s="81"/>
      <c r="AA134" s="81"/>
      <c r="AB134" s="81"/>
      <c r="AC134" s="81"/>
      <c r="AD134" s="81"/>
    </row>
    <row r="135" spans="1:30" x14ac:dyDescent="0.3">
      <c r="A135" s="150"/>
      <c r="B135" s="84"/>
      <c r="C135" s="84"/>
      <c r="D135" s="84"/>
      <c r="E135" s="84"/>
      <c r="F135" s="84"/>
      <c r="G135" s="84"/>
      <c r="H135" s="84"/>
      <c r="I135" s="84"/>
      <c r="J135" s="84"/>
      <c r="K135" s="84"/>
      <c r="L135" s="81"/>
      <c r="M135" s="81"/>
      <c r="N135" s="81"/>
      <c r="O135" s="81"/>
      <c r="P135" s="81"/>
      <c r="Q135" s="81"/>
      <c r="R135" s="150"/>
      <c r="S135" s="81"/>
      <c r="T135" s="81"/>
      <c r="U135" s="81"/>
      <c r="V135" s="81"/>
      <c r="W135" s="81"/>
      <c r="X135" s="81"/>
      <c r="Y135" s="81"/>
      <c r="Z135" s="81"/>
      <c r="AA135" s="81"/>
      <c r="AB135" s="81"/>
      <c r="AC135" s="81"/>
      <c r="AD135" s="81"/>
    </row>
    <row r="136" spans="1:30" x14ac:dyDescent="0.3">
      <c r="A136" s="150"/>
      <c r="B136" s="84"/>
      <c r="C136" s="84"/>
      <c r="D136" s="84"/>
      <c r="E136" s="84"/>
      <c r="F136" s="84"/>
      <c r="G136" s="84"/>
      <c r="H136" s="84"/>
      <c r="I136" s="84"/>
      <c r="J136" s="84"/>
      <c r="K136" s="84"/>
      <c r="L136" s="81"/>
      <c r="M136" s="81"/>
      <c r="N136" s="81"/>
      <c r="O136" s="81"/>
      <c r="P136" s="81"/>
      <c r="Q136" s="81"/>
      <c r="R136" s="150"/>
      <c r="S136" s="81"/>
      <c r="T136" s="81"/>
      <c r="U136" s="81"/>
      <c r="V136" s="81"/>
      <c r="W136" s="81"/>
      <c r="X136" s="81"/>
      <c r="Y136" s="81"/>
      <c r="Z136" s="81"/>
      <c r="AA136" s="81"/>
      <c r="AB136" s="81"/>
      <c r="AC136" s="81"/>
      <c r="AD136" s="81"/>
    </row>
    <row r="137" spans="1:30" x14ac:dyDescent="0.3">
      <c r="A137" s="150"/>
      <c r="B137" s="84"/>
      <c r="C137" s="84"/>
      <c r="D137" s="84"/>
      <c r="E137" s="84"/>
      <c r="F137" s="84"/>
      <c r="G137" s="84"/>
      <c r="H137" s="84"/>
      <c r="I137" s="84"/>
      <c r="J137" s="84"/>
      <c r="K137" s="84"/>
      <c r="L137" s="81"/>
      <c r="M137" s="81"/>
      <c r="N137" s="81"/>
      <c r="O137" s="81"/>
      <c r="P137" s="81"/>
      <c r="Q137" s="81"/>
      <c r="R137" s="150"/>
      <c r="S137" s="81"/>
      <c r="T137" s="81"/>
      <c r="U137" s="81"/>
      <c r="V137" s="81"/>
      <c r="W137" s="81"/>
      <c r="X137" s="81"/>
      <c r="Y137" s="81"/>
      <c r="Z137" s="81"/>
      <c r="AA137" s="81"/>
      <c r="AB137" s="81"/>
      <c r="AC137" s="81"/>
      <c r="AD137" s="81"/>
    </row>
    <row r="138" spans="1:30" x14ac:dyDescent="0.3">
      <c r="A138" s="150"/>
      <c r="B138" s="84"/>
      <c r="C138" s="84"/>
      <c r="D138" s="84"/>
      <c r="E138" s="84"/>
      <c r="F138" s="84"/>
      <c r="G138" s="84"/>
      <c r="H138" s="84"/>
      <c r="I138" s="84"/>
      <c r="J138" s="84"/>
      <c r="K138" s="84"/>
      <c r="L138" s="81"/>
      <c r="M138" s="81"/>
      <c r="N138" s="81"/>
      <c r="O138" s="81"/>
      <c r="P138" s="81"/>
      <c r="Q138" s="81"/>
      <c r="R138" s="150"/>
      <c r="S138" s="81"/>
      <c r="T138" s="81"/>
      <c r="U138" s="81"/>
      <c r="V138" s="81"/>
      <c r="W138" s="81"/>
      <c r="X138" s="81"/>
      <c r="Y138" s="81"/>
      <c r="Z138" s="81"/>
      <c r="AA138" s="81"/>
      <c r="AB138" s="81"/>
      <c r="AC138" s="81"/>
      <c r="AD138" s="81"/>
    </row>
    <row r="139" spans="1:30" x14ac:dyDescent="0.3">
      <c r="A139" s="150"/>
      <c r="B139" s="84"/>
      <c r="C139" s="84"/>
      <c r="D139" s="84"/>
      <c r="E139" s="84"/>
      <c r="F139" s="84"/>
      <c r="G139" s="84"/>
      <c r="H139" s="84"/>
      <c r="I139" s="84"/>
      <c r="J139" s="84"/>
      <c r="K139" s="84"/>
      <c r="L139" s="81"/>
      <c r="M139" s="81"/>
      <c r="N139" s="81"/>
      <c r="O139" s="81"/>
      <c r="P139" s="81"/>
      <c r="Q139" s="81"/>
      <c r="R139" s="150"/>
      <c r="S139" s="81"/>
      <c r="T139" s="81"/>
      <c r="U139" s="81"/>
      <c r="V139" s="81"/>
      <c r="W139" s="81"/>
      <c r="X139" s="81"/>
      <c r="Y139" s="81"/>
      <c r="Z139" s="81"/>
      <c r="AA139" s="81"/>
      <c r="AB139" s="81"/>
      <c r="AC139" s="81"/>
      <c r="AD139" s="81"/>
    </row>
    <row r="140" spans="1:30" x14ac:dyDescent="0.3">
      <c r="A140" s="150"/>
      <c r="B140" s="84"/>
      <c r="C140" s="84"/>
      <c r="D140" s="84"/>
      <c r="E140" s="84"/>
      <c r="F140" s="84"/>
      <c r="G140" s="84"/>
      <c r="H140" s="84"/>
      <c r="I140" s="84"/>
      <c r="J140" s="84"/>
      <c r="K140" s="84"/>
      <c r="L140" s="81"/>
      <c r="M140" s="81"/>
      <c r="N140" s="81"/>
      <c r="O140" s="81"/>
      <c r="P140" s="81"/>
      <c r="Q140" s="81"/>
      <c r="R140" s="150"/>
      <c r="S140" s="81"/>
      <c r="T140" s="81"/>
      <c r="U140" s="81"/>
      <c r="V140" s="81"/>
      <c r="W140" s="81"/>
      <c r="X140" s="81"/>
      <c r="Y140" s="81"/>
      <c r="Z140" s="81"/>
      <c r="AA140" s="81"/>
      <c r="AB140" s="81"/>
      <c r="AC140" s="81"/>
      <c r="AD140" s="81"/>
    </row>
    <row r="141" spans="1:30" x14ac:dyDescent="0.3">
      <c r="A141" s="150"/>
      <c r="B141" s="84"/>
      <c r="C141" s="84"/>
      <c r="D141" s="84"/>
      <c r="E141" s="84"/>
      <c r="F141" s="84"/>
      <c r="G141" s="84"/>
      <c r="H141" s="84"/>
      <c r="I141" s="84"/>
      <c r="J141" s="84"/>
      <c r="K141" s="84"/>
      <c r="L141" s="81"/>
      <c r="M141" s="81"/>
      <c r="N141" s="81"/>
      <c r="O141" s="81"/>
      <c r="P141" s="81"/>
      <c r="Q141" s="81"/>
      <c r="R141" s="150"/>
      <c r="S141" s="81"/>
      <c r="T141" s="81"/>
      <c r="U141" s="81"/>
      <c r="V141" s="81"/>
      <c r="W141" s="81"/>
      <c r="X141" s="81"/>
      <c r="Y141" s="81"/>
      <c r="Z141" s="81"/>
      <c r="AA141" s="81"/>
      <c r="AB141" s="81"/>
      <c r="AC141" s="81"/>
      <c r="AD141" s="81"/>
    </row>
    <row r="142" spans="1:30" x14ac:dyDescent="0.3">
      <c r="A142" s="150"/>
      <c r="B142" s="84"/>
      <c r="C142" s="84"/>
      <c r="D142" s="84"/>
      <c r="E142" s="84"/>
      <c r="F142" s="84"/>
      <c r="G142" s="84"/>
      <c r="H142" s="84"/>
      <c r="I142" s="84"/>
      <c r="J142" s="84"/>
      <c r="K142" s="84"/>
      <c r="L142" s="81"/>
      <c r="M142" s="81"/>
      <c r="N142" s="81"/>
      <c r="O142" s="81"/>
      <c r="P142" s="81"/>
      <c r="Q142" s="81"/>
      <c r="R142" s="150"/>
      <c r="S142" s="81"/>
      <c r="T142" s="81"/>
      <c r="U142" s="81"/>
      <c r="V142" s="81"/>
      <c r="W142" s="81"/>
      <c r="X142" s="81"/>
      <c r="Y142" s="81"/>
      <c r="Z142" s="81"/>
      <c r="AA142" s="81"/>
      <c r="AB142" s="81"/>
      <c r="AC142" s="81"/>
      <c r="AD142" s="81"/>
    </row>
    <row r="143" spans="1:30" x14ac:dyDescent="0.3">
      <c r="A143" s="149"/>
      <c r="B143" s="84"/>
      <c r="C143" s="84"/>
      <c r="D143" s="84"/>
      <c r="E143" s="84"/>
      <c r="F143" s="84"/>
      <c r="G143" s="84"/>
      <c r="H143" s="84"/>
      <c r="I143" s="84"/>
      <c r="J143" s="84"/>
      <c r="K143" s="84"/>
      <c r="L143" s="81"/>
      <c r="M143" s="82"/>
      <c r="N143" s="81"/>
      <c r="O143" s="81"/>
      <c r="P143" s="81"/>
      <c r="Q143" s="81"/>
      <c r="R143" s="149"/>
      <c r="S143" s="81"/>
      <c r="T143" s="81"/>
      <c r="U143" s="81"/>
      <c r="V143" s="81"/>
      <c r="W143" s="81"/>
      <c r="X143" s="81"/>
      <c r="Y143" s="83"/>
      <c r="Z143" s="81"/>
      <c r="AA143" s="81"/>
      <c r="AB143" s="81"/>
      <c r="AC143" s="81"/>
      <c r="AD143" s="81"/>
    </row>
    <row r="144" spans="1:30" x14ac:dyDescent="0.3">
      <c r="A144" s="78"/>
      <c r="B144" s="84"/>
      <c r="C144" s="84"/>
      <c r="D144" s="84"/>
      <c r="E144" s="84"/>
      <c r="F144" s="84"/>
      <c r="G144" s="84"/>
      <c r="H144" s="84"/>
      <c r="I144" s="84"/>
      <c r="J144" s="84"/>
      <c r="K144" s="84"/>
      <c r="L144" s="81"/>
      <c r="M144" s="82"/>
      <c r="N144" s="81"/>
      <c r="O144" s="81"/>
      <c r="P144" s="81"/>
      <c r="Q144" s="81"/>
      <c r="S144" s="81"/>
      <c r="T144" s="81"/>
      <c r="U144" s="81"/>
      <c r="V144" s="81"/>
      <c r="W144" s="81"/>
      <c r="X144" s="81"/>
      <c r="Y144" s="83"/>
      <c r="Z144" s="81"/>
      <c r="AA144" s="81"/>
      <c r="AB144" s="81"/>
      <c r="AC144" s="81"/>
      <c r="AD144" s="81"/>
    </row>
    <row r="145" spans="1:30" x14ac:dyDescent="0.3">
      <c r="A145" s="78"/>
      <c r="B145" s="84"/>
      <c r="C145" s="84"/>
      <c r="D145" s="84"/>
      <c r="E145" s="84"/>
      <c r="F145" s="84"/>
      <c r="G145" s="84"/>
      <c r="H145" s="84"/>
      <c r="I145" s="84"/>
      <c r="J145" s="84"/>
      <c r="K145" s="84"/>
      <c r="L145" s="81"/>
      <c r="M145" s="82"/>
      <c r="N145" s="81"/>
      <c r="O145" s="81"/>
      <c r="P145" s="81"/>
      <c r="Q145" s="81"/>
      <c r="S145" s="81"/>
      <c r="T145" s="81"/>
      <c r="U145" s="81"/>
      <c r="V145" s="81"/>
      <c r="W145" s="81"/>
      <c r="X145" s="81"/>
      <c r="Y145" s="83"/>
      <c r="Z145" s="81"/>
      <c r="AA145" s="81"/>
      <c r="AB145" s="81"/>
      <c r="AC145" s="81"/>
      <c r="AD145" s="81"/>
    </row>
    <row r="146" spans="1:30" x14ac:dyDescent="0.3">
      <c r="A146" s="78"/>
      <c r="B146" s="84"/>
      <c r="C146" s="84"/>
      <c r="D146" s="84"/>
      <c r="E146" s="84"/>
      <c r="F146" s="84"/>
      <c r="G146" s="84"/>
      <c r="H146" s="84"/>
      <c r="I146" s="84"/>
      <c r="J146" s="84"/>
      <c r="K146" s="84"/>
      <c r="L146" s="81"/>
      <c r="M146" s="82"/>
      <c r="N146" s="81"/>
      <c r="O146" s="81"/>
      <c r="P146" s="81"/>
      <c r="Q146" s="81"/>
      <c r="S146" s="81"/>
      <c r="T146" s="81"/>
      <c r="U146" s="81"/>
      <c r="V146" s="81"/>
      <c r="W146" s="81"/>
      <c r="X146" s="81"/>
      <c r="Y146" s="83"/>
      <c r="Z146" s="81"/>
      <c r="AA146" s="81"/>
      <c r="AB146" s="81"/>
      <c r="AC146" s="81"/>
      <c r="AD146" s="81"/>
    </row>
    <row r="147" spans="1:30" x14ac:dyDescent="0.3">
      <c r="A147" s="78"/>
      <c r="B147" s="84"/>
      <c r="C147" s="84"/>
      <c r="D147" s="84"/>
      <c r="E147" s="84"/>
      <c r="F147" s="84"/>
      <c r="G147" s="84"/>
      <c r="H147" s="84"/>
      <c r="I147" s="84"/>
      <c r="J147" s="84"/>
      <c r="K147" s="84"/>
      <c r="L147" s="81"/>
      <c r="M147" s="82"/>
      <c r="N147" s="81"/>
      <c r="O147" s="81"/>
      <c r="P147" s="81"/>
      <c r="Q147" s="81"/>
      <c r="S147" s="81"/>
      <c r="T147" s="81"/>
      <c r="U147" s="81"/>
      <c r="V147" s="81"/>
      <c r="W147" s="81"/>
      <c r="X147" s="81"/>
      <c r="Y147" s="83"/>
      <c r="Z147" s="81"/>
      <c r="AA147" s="81"/>
      <c r="AB147" s="81"/>
      <c r="AC147" s="81"/>
      <c r="AD147" s="81"/>
    </row>
    <row r="148" spans="1:30" x14ac:dyDescent="0.3">
      <c r="A148" s="78"/>
      <c r="B148" s="84"/>
      <c r="C148" s="84"/>
      <c r="D148" s="84"/>
      <c r="E148" s="84"/>
      <c r="F148" s="84"/>
      <c r="G148" s="84"/>
      <c r="H148" s="84"/>
      <c r="I148" s="84"/>
      <c r="J148" s="84"/>
      <c r="K148" s="84"/>
      <c r="L148" s="81"/>
      <c r="M148" s="82"/>
      <c r="N148" s="81"/>
      <c r="O148" s="81"/>
      <c r="P148" s="81"/>
      <c r="Q148" s="81"/>
      <c r="S148" s="81"/>
      <c r="T148" s="81"/>
      <c r="U148" s="81"/>
      <c r="V148" s="81"/>
      <c r="W148" s="81"/>
      <c r="X148" s="81"/>
      <c r="Y148" s="83"/>
      <c r="Z148" s="81"/>
      <c r="AA148" s="81"/>
      <c r="AB148" s="81"/>
      <c r="AC148" s="81"/>
      <c r="AD148" s="81"/>
    </row>
    <row r="149" spans="1:30" x14ac:dyDescent="0.3">
      <c r="A149" s="78"/>
      <c r="B149" s="84"/>
      <c r="C149" s="84"/>
      <c r="D149" s="84"/>
      <c r="E149" s="84"/>
      <c r="F149" s="84"/>
      <c r="G149" s="84"/>
      <c r="H149" s="84"/>
      <c r="I149" s="84"/>
      <c r="J149" s="84"/>
      <c r="K149" s="84"/>
      <c r="L149" s="81"/>
      <c r="M149" s="82"/>
      <c r="N149" s="81"/>
      <c r="O149" s="81"/>
      <c r="P149" s="81"/>
      <c r="Q149" s="81"/>
      <c r="S149" s="81"/>
      <c r="T149" s="81"/>
      <c r="U149" s="81"/>
      <c r="V149" s="81"/>
      <c r="W149" s="81"/>
      <c r="X149" s="81"/>
      <c r="Y149" s="83"/>
      <c r="Z149" s="81"/>
      <c r="AA149" s="81"/>
      <c r="AB149" s="81"/>
      <c r="AC149" s="81"/>
      <c r="AD149" s="81"/>
    </row>
    <row r="150" spans="1:30" x14ac:dyDescent="0.3">
      <c r="A150" s="78"/>
      <c r="B150" s="84"/>
      <c r="C150" s="84"/>
      <c r="D150" s="84"/>
      <c r="E150" s="84"/>
      <c r="F150" s="84"/>
      <c r="G150" s="84"/>
      <c r="H150" s="84"/>
      <c r="I150" s="84"/>
      <c r="J150" s="84"/>
      <c r="K150" s="84"/>
      <c r="L150" s="81"/>
      <c r="M150" s="82"/>
      <c r="N150" s="81"/>
      <c r="O150" s="81"/>
      <c r="P150" s="81"/>
      <c r="Q150" s="81"/>
      <c r="S150" s="81"/>
      <c r="T150" s="81"/>
      <c r="U150" s="81"/>
      <c r="V150" s="81"/>
      <c r="W150" s="81"/>
      <c r="X150" s="81"/>
      <c r="Y150" s="83"/>
      <c r="Z150" s="81"/>
      <c r="AA150" s="81"/>
      <c r="AB150" s="81"/>
      <c r="AC150" s="81"/>
      <c r="AD150" s="81"/>
    </row>
    <row r="151" spans="1:30" x14ac:dyDescent="0.3">
      <c r="A151" s="78"/>
      <c r="B151" s="84"/>
      <c r="C151" s="84"/>
      <c r="D151" s="84"/>
      <c r="E151" s="84"/>
      <c r="F151" s="84"/>
      <c r="G151" s="84"/>
      <c r="H151" s="84"/>
      <c r="I151" s="84"/>
      <c r="J151" s="84"/>
      <c r="K151" s="84"/>
      <c r="L151" s="81"/>
      <c r="M151" s="82"/>
      <c r="N151" s="81"/>
      <c r="O151" s="81"/>
      <c r="P151" s="81"/>
      <c r="Q151" s="81"/>
      <c r="S151" s="81"/>
      <c r="T151" s="81"/>
      <c r="U151" s="81"/>
      <c r="V151" s="81"/>
      <c r="W151" s="81"/>
      <c r="X151" s="81"/>
      <c r="Y151" s="83"/>
      <c r="Z151" s="81"/>
      <c r="AA151" s="81"/>
      <c r="AB151" s="81"/>
      <c r="AC151" s="81"/>
      <c r="AD151" s="81"/>
    </row>
    <row r="152" spans="1:30" x14ac:dyDescent="0.3">
      <c r="A152" s="78"/>
      <c r="B152" s="84"/>
      <c r="C152" s="84"/>
      <c r="D152" s="84"/>
      <c r="E152" s="84"/>
      <c r="F152" s="84"/>
      <c r="G152" s="84"/>
      <c r="H152" s="84"/>
      <c r="I152" s="84"/>
      <c r="J152" s="84"/>
      <c r="K152" s="84"/>
      <c r="L152" s="81"/>
      <c r="M152" s="82"/>
      <c r="N152" s="81"/>
      <c r="O152" s="81"/>
      <c r="P152" s="81"/>
      <c r="Q152" s="81"/>
      <c r="S152" s="81"/>
      <c r="T152" s="81"/>
      <c r="U152" s="81"/>
      <c r="V152" s="81"/>
      <c r="W152" s="81"/>
      <c r="X152" s="81"/>
      <c r="Y152" s="83"/>
      <c r="Z152" s="81"/>
      <c r="AA152" s="81"/>
      <c r="AB152" s="81"/>
      <c r="AC152" s="81"/>
      <c r="AD152" s="81"/>
    </row>
    <row r="153" spans="1:30" x14ac:dyDescent="0.3">
      <c r="A153" s="78"/>
      <c r="B153" s="84"/>
      <c r="C153" s="84"/>
      <c r="D153" s="84"/>
      <c r="E153" s="84"/>
      <c r="F153" s="84"/>
      <c r="G153" s="84"/>
      <c r="H153" s="84"/>
      <c r="I153" s="84"/>
      <c r="J153" s="84"/>
      <c r="K153" s="84"/>
      <c r="L153" s="81"/>
      <c r="M153" s="82"/>
      <c r="N153" s="81"/>
      <c r="O153" s="81"/>
      <c r="P153" s="81"/>
      <c r="Q153" s="81"/>
      <c r="S153" s="81"/>
      <c r="T153" s="81"/>
      <c r="U153" s="81"/>
      <c r="V153" s="81"/>
      <c r="W153" s="81"/>
      <c r="X153" s="81"/>
      <c r="Y153" s="83"/>
      <c r="Z153" s="81"/>
      <c r="AA153" s="81"/>
      <c r="AB153" s="81"/>
      <c r="AC153" s="81"/>
      <c r="AD153" s="81"/>
    </row>
    <row r="154" spans="1:30" x14ac:dyDescent="0.3">
      <c r="A154" s="78"/>
      <c r="B154" s="84"/>
      <c r="C154" s="84"/>
      <c r="D154" s="84"/>
      <c r="E154" s="84"/>
      <c r="F154" s="84"/>
      <c r="G154" s="84"/>
      <c r="H154" s="84"/>
      <c r="I154" s="84"/>
      <c r="J154" s="84"/>
      <c r="K154" s="84"/>
      <c r="L154" s="81"/>
      <c r="M154" s="82"/>
      <c r="N154" s="81"/>
      <c r="O154" s="81"/>
      <c r="P154" s="81"/>
      <c r="Q154" s="81"/>
      <c r="S154" s="81"/>
      <c r="T154" s="81"/>
      <c r="U154" s="81"/>
      <c r="V154" s="81"/>
      <c r="W154" s="81"/>
      <c r="X154" s="81"/>
      <c r="Y154" s="83"/>
      <c r="Z154" s="81"/>
      <c r="AA154" s="81"/>
      <c r="AB154" s="81"/>
      <c r="AC154" s="81"/>
      <c r="AD154" s="81"/>
    </row>
    <row r="155" spans="1:30" x14ac:dyDescent="0.3">
      <c r="A155" s="78"/>
      <c r="B155" s="84"/>
      <c r="C155" s="84"/>
      <c r="D155" s="84"/>
      <c r="E155" s="84"/>
      <c r="F155" s="84"/>
      <c r="G155" s="84"/>
      <c r="H155" s="84"/>
      <c r="I155" s="84"/>
      <c r="J155" s="84"/>
      <c r="K155" s="84"/>
      <c r="L155" s="81"/>
      <c r="M155" s="82"/>
      <c r="N155" s="81"/>
      <c r="O155" s="81"/>
      <c r="P155" s="81"/>
      <c r="Q155" s="81"/>
      <c r="S155" s="81"/>
      <c r="T155" s="81"/>
      <c r="U155" s="81"/>
      <c r="V155" s="81"/>
      <c r="W155" s="81"/>
      <c r="X155" s="81"/>
      <c r="Y155" s="83"/>
      <c r="Z155" s="81"/>
      <c r="AA155" s="81"/>
      <c r="AB155" s="81"/>
      <c r="AC155" s="81"/>
      <c r="AD155" s="81"/>
    </row>
    <row r="156" spans="1:30" x14ac:dyDescent="0.3">
      <c r="A156" s="78"/>
      <c r="B156" s="84"/>
      <c r="C156" s="84"/>
      <c r="D156" s="84"/>
      <c r="E156" s="84"/>
      <c r="F156" s="84"/>
      <c r="G156" s="84"/>
      <c r="H156" s="84"/>
      <c r="I156" s="84"/>
      <c r="J156" s="84"/>
      <c r="K156" s="84"/>
      <c r="L156" s="81"/>
      <c r="M156" s="82"/>
      <c r="N156" s="81"/>
      <c r="O156" s="81"/>
      <c r="P156" s="81"/>
      <c r="Q156" s="81"/>
      <c r="S156" s="81"/>
      <c r="T156" s="81"/>
      <c r="U156" s="81"/>
      <c r="V156" s="81"/>
      <c r="W156" s="81"/>
      <c r="X156" s="81"/>
      <c r="Y156" s="83"/>
      <c r="Z156" s="81"/>
      <c r="AA156" s="81"/>
      <c r="AB156" s="81"/>
      <c r="AC156" s="81"/>
      <c r="AD156" s="81"/>
    </row>
    <row r="157" spans="1:30" x14ac:dyDescent="0.3">
      <c r="A157" s="78"/>
      <c r="B157" s="84"/>
      <c r="C157" s="84"/>
      <c r="D157" s="84"/>
      <c r="E157" s="84"/>
      <c r="F157" s="84"/>
      <c r="G157" s="84"/>
      <c r="H157" s="84"/>
      <c r="I157" s="84"/>
      <c r="J157" s="84"/>
      <c r="K157" s="84"/>
      <c r="L157" s="81"/>
      <c r="M157" s="82"/>
      <c r="N157" s="81"/>
      <c r="O157" s="81"/>
      <c r="P157" s="81"/>
      <c r="Q157" s="81"/>
      <c r="S157" s="81"/>
      <c r="T157" s="81"/>
      <c r="U157" s="81"/>
      <c r="V157" s="81"/>
      <c r="W157" s="81"/>
      <c r="X157" s="81"/>
      <c r="Y157" s="83"/>
      <c r="Z157" s="81"/>
      <c r="AA157" s="81"/>
      <c r="AB157" s="81"/>
      <c r="AC157" s="81"/>
      <c r="AD157" s="81"/>
    </row>
    <row r="158" spans="1:30" x14ac:dyDescent="0.3">
      <c r="A158" s="78"/>
      <c r="B158" s="84"/>
      <c r="C158" s="84"/>
      <c r="D158" s="84"/>
      <c r="E158" s="84"/>
      <c r="F158" s="84"/>
      <c r="G158" s="84"/>
      <c r="H158" s="84"/>
      <c r="I158" s="84"/>
      <c r="J158" s="84"/>
      <c r="K158" s="84"/>
      <c r="L158" s="81"/>
      <c r="M158" s="82"/>
      <c r="N158" s="81"/>
      <c r="O158" s="81"/>
      <c r="P158" s="81"/>
      <c r="Q158" s="81"/>
      <c r="S158" s="81"/>
      <c r="T158" s="81"/>
      <c r="U158" s="81"/>
      <c r="V158" s="81"/>
      <c r="W158" s="81"/>
      <c r="X158" s="81"/>
      <c r="Y158" s="83"/>
      <c r="Z158" s="81"/>
      <c r="AA158" s="81"/>
      <c r="AB158" s="81"/>
      <c r="AC158" s="81"/>
      <c r="AD158" s="81"/>
    </row>
    <row r="159" spans="1:30" x14ac:dyDescent="0.3">
      <c r="A159" s="78"/>
      <c r="B159" s="84"/>
      <c r="C159" s="84"/>
      <c r="D159" s="84"/>
      <c r="E159" s="84"/>
      <c r="F159" s="84"/>
      <c r="G159" s="84"/>
      <c r="H159" s="84"/>
      <c r="I159" s="84"/>
      <c r="J159" s="84"/>
      <c r="K159" s="84"/>
      <c r="L159" s="81"/>
      <c r="M159" s="82"/>
      <c r="N159" s="81"/>
      <c r="O159" s="81"/>
      <c r="P159" s="81"/>
      <c r="Q159" s="81"/>
      <c r="S159" s="81"/>
      <c r="T159" s="81"/>
      <c r="U159" s="81"/>
      <c r="V159" s="81"/>
      <c r="W159" s="81"/>
      <c r="X159" s="81"/>
      <c r="Y159" s="83"/>
      <c r="Z159" s="81"/>
      <c r="AA159" s="81"/>
      <c r="AB159" s="81"/>
      <c r="AC159" s="81"/>
      <c r="AD159" s="81"/>
    </row>
    <row r="160" spans="1:30" x14ac:dyDescent="0.3">
      <c r="A160" s="78"/>
      <c r="B160" s="84"/>
      <c r="C160" s="84"/>
      <c r="D160" s="84"/>
      <c r="E160" s="84"/>
      <c r="F160" s="84"/>
      <c r="G160" s="84"/>
      <c r="H160" s="84"/>
      <c r="I160" s="84"/>
      <c r="J160" s="84"/>
      <c r="K160" s="84"/>
      <c r="L160" s="81"/>
      <c r="M160" s="82"/>
      <c r="N160" s="81"/>
      <c r="O160" s="81"/>
      <c r="P160" s="81"/>
      <c r="Q160" s="81"/>
      <c r="S160" s="81"/>
      <c r="T160" s="81"/>
      <c r="U160" s="81"/>
      <c r="V160" s="81"/>
      <c r="W160" s="81"/>
      <c r="X160" s="81"/>
      <c r="Y160" s="83"/>
      <c r="Z160" s="81"/>
      <c r="AA160" s="81"/>
      <c r="AB160" s="81"/>
      <c r="AC160" s="81"/>
      <c r="AD160" s="81"/>
    </row>
    <row r="161" spans="1:30" x14ac:dyDescent="0.3">
      <c r="A161" s="78"/>
      <c r="B161" s="84"/>
      <c r="C161" s="84"/>
      <c r="D161" s="84"/>
      <c r="E161" s="84"/>
      <c r="F161" s="84"/>
      <c r="G161" s="84"/>
      <c r="H161" s="84"/>
      <c r="I161" s="84"/>
      <c r="J161" s="84"/>
      <c r="K161" s="84"/>
      <c r="L161" s="81"/>
      <c r="M161" s="82"/>
      <c r="N161" s="81"/>
      <c r="O161" s="81"/>
      <c r="P161" s="81"/>
      <c r="Q161" s="81"/>
      <c r="S161" s="81"/>
      <c r="T161" s="81"/>
      <c r="U161" s="81"/>
      <c r="V161" s="81"/>
      <c r="W161" s="81"/>
      <c r="X161" s="81"/>
      <c r="Y161" s="83"/>
      <c r="Z161" s="81"/>
      <c r="AA161" s="81"/>
      <c r="AB161" s="81"/>
      <c r="AC161" s="81"/>
      <c r="AD161" s="81"/>
    </row>
    <row r="162" spans="1:30" x14ac:dyDescent="0.3">
      <c r="A162" s="78"/>
      <c r="B162" s="84"/>
      <c r="C162" s="84"/>
      <c r="D162" s="84"/>
      <c r="E162" s="84"/>
      <c r="F162" s="84"/>
      <c r="G162" s="84"/>
      <c r="H162" s="84"/>
      <c r="I162" s="84"/>
      <c r="J162" s="84"/>
      <c r="K162" s="84"/>
      <c r="L162" s="81"/>
      <c r="M162" s="82"/>
      <c r="N162" s="81"/>
      <c r="O162" s="81"/>
      <c r="P162" s="81"/>
      <c r="Q162" s="81"/>
      <c r="S162" s="81"/>
      <c r="T162" s="81"/>
      <c r="U162" s="81"/>
      <c r="V162" s="81"/>
      <c r="W162" s="81"/>
      <c r="X162" s="81"/>
      <c r="Y162" s="83"/>
      <c r="Z162" s="81"/>
      <c r="AA162" s="81"/>
      <c r="AB162" s="81"/>
      <c r="AC162" s="81"/>
      <c r="AD162" s="81"/>
    </row>
    <row r="163" spans="1:30" x14ac:dyDescent="0.3">
      <c r="A163" s="78"/>
      <c r="B163" s="84"/>
      <c r="C163" s="84"/>
      <c r="D163" s="84"/>
      <c r="E163" s="84"/>
      <c r="F163" s="84"/>
      <c r="G163" s="84"/>
      <c r="H163" s="84"/>
      <c r="I163" s="84"/>
      <c r="J163" s="84"/>
      <c r="K163" s="84"/>
      <c r="L163" s="81"/>
      <c r="M163" s="82"/>
      <c r="N163" s="81"/>
      <c r="O163" s="81"/>
      <c r="P163" s="81"/>
      <c r="Q163" s="81"/>
      <c r="S163" s="81"/>
      <c r="T163" s="81"/>
      <c r="U163" s="81"/>
      <c r="V163" s="81"/>
      <c r="W163" s="81"/>
      <c r="X163" s="81"/>
      <c r="Y163" s="83"/>
      <c r="Z163" s="81"/>
      <c r="AA163" s="81"/>
      <c r="AB163" s="81"/>
      <c r="AC163" s="81"/>
      <c r="AD163" s="81"/>
    </row>
    <row r="164" spans="1:30" x14ac:dyDescent="0.3">
      <c r="A164" s="78"/>
      <c r="B164" s="84"/>
      <c r="C164" s="84"/>
      <c r="D164" s="84"/>
      <c r="E164" s="84"/>
      <c r="F164" s="84"/>
      <c r="G164" s="84"/>
      <c r="H164" s="84"/>
      <c r="I164" s="84"/>
      <c r="J164" s="84"/>
      <c r="K164" s="84"/>
      <c r="L164" s="81"/>
      <c r="M164" s="82"/>
      <c r="N164" s="81"/>
      <c r="O164" s="81"/>
      <c r="P164" s="81"/>
      <c r="Q164" s="81"/>
      <c r="S164" s="81"/>
      <c r="T164" s="81"/>
      <c r="U164" s="81"/>
      <c r="V164" s="81"/>
      <c r="W164" s="81"/>
      <c r="X164" s="81"/>
      <c r="Y164" s="83"/>
      <c r="Z164" s="81"/>
      <c r="AA164" s="81"/>
      <c r="AB164" s="81"/>
      <c r="AC164" s="81"/>
      <c r="AD164" s="81"/>
    </row>
    <row r="165" spans="1:30" x14ac:dyDescent="0.3">
      <c r="A165" s="78"/>
      <c r="B165" s="84"/>
      <c r="C165" s="84"/>
      <c r="D165" s="84"/>
      <c r="E165" s="84"/>
      <c r="F165" s="84"/>
      <c r="G165" s="84"/>
      <c r="H165" s="84"/>
      <c r="I165" s="84"/>
      <c r="J165" s="84"/>
      <c r="K165" s="84"/>
      <c r="L165" s="81"/>
      <c r="M165" s="82"/>
      <c r="N165" s="81"/>
      <c r="O165" s="81"/>
      <c r="P165" s="81"/>
      <c r="Q165" s="81"/>
      <c r="S165" s="81"/>
      <c r="T165" s="81"/>
      <c r="U165" s="81"/>
      <c r="V165" s="81"/>
      <c r="W165" s="81"/>
      <c r="X165" s="81"/>
      <c r="Y165" s="83"/>
      <c r="Z165" s="81"/>
      <c r="AA165" s="81"/>
      <c r="AB165" s="81"/>
      <c r="AC165" s="81"/>
      <c r="AD165" s="81"/>
    </row>
    <row r="166" spans="1:30" x14ac:dyDescent="0.3">
      <c r="A166" s="78"/>
      <c r="B166" s="84"/>
      <c r="C166" s="84"/>
      <c r="D166" s="84"/>
      <c r="E166" s="84"/>
      <c r="F166" s="84"/>
      <c r="G166" s="84"/>
      <c r="H166" s="84"/>
      <c r="I166" s="84"/>
      <c r="J166" s="84"/>
      <c r="K166" s="84"/>
      <c r="L166" s="81"/>
      <c r="M166" s="82"/>
      <c r="N166" s="81"/>
      <c r="O166" s="81"/>
      <c r="P166" s="81"/>
      <c r="Q166" s="81"/>
      <c r="S166" s="81"/>
      <c r="T166" s="81"/>
      <c r="U166" s="81"/>
      <c r="V166" s="81"/>
      <c r="W166" s="81"/>
      <c r="X166" s="81"/>
      <c r="Y166" s="83"/>
      <c r="Z166" s="81"/>
      <c r="AA166" s="81"/>
      <c r="AB166" s="81"/>
      <c r="AC166" s="81"/>
      <c r="AD166" s="81"/>
    </row>
    <row r="167" spans="1:30" x14ac:dyDescent="0.3">
      <c r="A167" s="78"/>
      <c r="B167" s="84"/>
      <c r="C167" s="84"/>
      <c r="D167" s="84"/>
      <c r="E167" s="84"/>
      <c r="F167" s="84"/>
      <c r="G167" s="84"/>
      <c r="H167" s="84"/>
      <c r="I167" s="84"/>
      <c r="J167" s="84"/>
      <c r="K167" s="84"/>
      <c r="L167" s="81"/>
      <c r="M167" s="82"/>
      <c r="N167" s="81"/>
      <c r="O167" s="81"/>
      <c r="P167" s="81"/>
      <c r="Q167" s="81"/>
      <c r="S167" s="81"/>
      <c r="T167" s="81"/>
      <c r="U167" s="81"/>
      <c r="V167" s="81"/>
      <c r="W167" s="81"/>
      <c r="X167" s="81"/>
      <c r="Y167" s="83"/>
      <c r="Z167" s="81"/>
      <c r="AA167" s="81"/>
      <c r="AB167" s="81"/>
      <c r="AC167" s="81"/>
      <c r="AD167" s="81"/>
    </row>
    <row r="168" spans="1:30" x14ac:dyDescent="0.3">
      <c r="A168" s="78"/>
      <c r="B168" s="84"/>
      <c r="C168" s="84"/>
      <c r="D168" s="84"/>
      <c r="E168" s="84"/>
      <c r="F168" s="84"/>
      <c r="G168" s="84"/>
      <c r="H168" s="84"/>
      <c r="I168" s="84"/>
      <c r="J168" s="84"/>
      <c r="K168" s="84"/>
      <c r="L168" s="81"/>
      <c r="M168" s="82"/>
      <c r="N168" s="81"/>
      <c r="O168" s="81"/>
      <c r="P168" s="81"/>
      <c r="Q168" s="81"/>
      <c r="S168" s="81"/>
      <c r="T168" s="81"/>
      <c r="U168" s="81"/>
      <c r="V168" s="81"/>
      <c r="W168" s="81"/>
      <c r="X168" s="81"/>
      <c r="Y168" s="83"/>
      <c r="Z168" s="81"/>
      <c r="AA168" s="81"/>
      <c r="AB168" s="81"/>
      <c r="AC168" s="81"/>
      <c r="AD168" s="81"/>
    </row>
    <row r="169" spans="1:30" x14ac:dyDescent="0.3">
      <c r="A169" s="78"/>
      <c r="B169" s="84"/>
      <c r="C169" s="84"/>
      <c r="D169" s="84"/>
      <c r="E169" s="84"/>
      <c r="F169" s="84"/>
      <c r="G169" s="84"/>
      <c r="H169" s="84"/>
      <c r="I169" s="84"/>
      <c r="J169" s="84"/>
      <c r="K169" s="84"/>
      <c r="L169" s="81"/>
      <c r="M169" s="82"/>
      <c r="N169" s="81"/>
      <c r="O169" s="81"/>
      <c r="P169" s="81"/>
      <c r="Q169" s="81"/>
      <c r="S169" s="81"/>
      <c r="T169" s="81"/>
      <c r="U169" s="81"/>
      <c r="V169" s="81"/>
      <c r="W169" s="81"/>
      <c r="X169" s="81"/>
      <c r="Y169" s="83"/>
      <c r="Z169" s="81"/>
      <c r="AA169" s="81"/>
      <c r="AB169" s="81"/>
      <c r="AC169" s="81"/>
      <c r="AD169" s="81"/>
    </row>
    <row r="170" spans="1:30" x14ac:dyDescent="0.3">
      <c r="A170" s="78"/>
      <c r="B170" s="84"/>
      <c r="C170" s="84"/>
      <c r="D170" s="84"/>
      <c r="E170" s="84"/>
      <c r="F170" s="84"/>
      <c r="G170" s="84"/>
      <c r="H170" s="84"/>
      <c r="I170" s="84"/>
      <c r="J170" s="84"/>
      <c r="K170" s="84"/>
      <c r="L170" s="81"/>
      <c r="M170" s="82"/>
      <c r="N170" s="81"/>
      <c r="O170" s="81"/>
      <c r="P170" s="81"/>
      <c r="Q170" s="81"/>
      <c r="S170" s="81"/>
      <c r="T170" s="81"/>
      <c r="U170" s="81"/>
      <c r="V170" s="81"/>
      <c r="W170" s="81"/>
      <c r="X170" s="81"/>
      <c r="Y170" s="83"/>
      <c r="Z170" s="81"/>
      <c r="AA170" s="81"/>
      <c r="AB170" s="81"/>
      <c r="AC170" s="81"/>
      <c r="AD170" s="81"/>
    </row>
    <row r="171" spans="1:30" x14ac:dyDescent="0.3">
      <c r="A171" s="78"/>
      <c r="B171" s="84"/>
      <c r="C171" s="84"/>
      <c r="D171" s="84"/>
      <c r="E171" s="84"/>
      <c r="F171" s="84"/>
      <c r="G171" s="84"/>
      <c r="H171" s="84"/>
      <c r="I171" s="84"/>
      <c r="J171" s="84"/>
      <c r="K171" s="84"/>
      <c r="L171" s="81"/>
      <c r="M171" s="82"/>
      <c r="N171" s="81"/>
      <c r="O171" s="81"/>
      <c r="P171" s="81"/>
      <c r="Q171" s="81"/>
      <c r="S171" s="81"/>
      <c r="T171" s="81"/>
      <c r="U171" s="81"/>
      <c r="V171" s="81"/>
      <c r="W171" s="81"/>
      <c r="X171" s="81"/>
      <c r="Y171" s="83"/>
      <c r="Z171" s="81"/>
      <c r="AA171" s="81"/>
      <c r="AB171" s="81"/>
      <c r="AC171" s="81"/>
      <c r="AD171" s="81"/>
    </row>
    <row r="172" spans="1:30" x14ac:dyDescent="0.3">
      <c r="A172" s="78"/>
      <c r="B172" s="84"/>
      <c r="C172" s="84"/>
      <c r="D172" s="84"/>
      <c r="E172" s="84"/>
      <c r="F172" s="84"/>
      <c r="G172" s="84"/>
      <c r="H172" s="84"/>
      <c r="I172" s="84"/>
      <c r="J172" s="84"/>
      <c r="K172" s="84"/>
      <c r="L172" s="81"/>
      <c r="M172" s="82"/>
      <c r="N172" s="81"/>
      <c r="O172" s="81"/>
      <c r="P172" s="81"/>
      <c r="Q172" s="81"/>
      <c r="S172" s="81"/>
      <c r="T172" s="81"/>
      <c r="U172" s="81"/>
      <c r="V172" s="81"/>
      <c r="W172" s="81"/>
      <c r="X172" s="81"/>
      <c r="Y172" s="83"/>
      <c r="Z172" s="81"/>
      <c r="AA172" s="81"/>
      <c r="AB172" s="81"/>
      <c r="AC172" s="81"/>
      <c r="AD172" s="81"/>
    </row>
    <row r="173" spans="1:30" x14ac:dyDescent="0.3">
      <c r="A173" s="78"/>
      <c r="B173" s="84"/>
      <c r="C173" s="84"/>
      <c r="D173" s="84"/>
      <c r="E173" s="84"/>
      <c r="F173" s="84"/>
      <c r="G173" s="84"/>
      <c r="H173" s="84"/>
      <c r="I173" s="84"/>
      <c r="J173" s="84"/>
      <c r="K173" s="84"/>
      <c r="L173" s="81"/>
      <c r="M173" s="82"/>
      <c r="N173" s="81"/>
      <c r="O173" s="81"/>
      <c r="P173" s="81"/>
      <c r="Q173" s="81"/>
      <c r="S173" s="81"/>
      <c r="T173" s="81"/>
      <c r="U173" s="81"/>
      <c r="V173" s="81"/>
      <c r="W173" s="81"/>
      <c r="X173" s="81"/>
      <c r="Y173" s="83"/>
      <c r="Z173" s="81"/>
      <c r="AA173" s="81"/>
      <c r="AB173" s="81"/>
      <c r="AC173" s="81"/>
      <c r="AD173" s="81"/>
    </row>
    <row r="174" spans="1:30" x14ac:dyDescent="0.3">
      <c r="A174" s="78"/>
      <c r="B174" s="84"/>
      <c r="C174" s="84"/>
      <c r="D174" s="84"/>
      <c r="E174" s="84"/>
      <c r="F174" s="84"/>
      <c r="G174" s="84"/>
      <c r="H174" s="84"/>
      <c r="I174" s="84"/>
      <c r="J174" s="84"/>
      <c r="K174" s="84"/>
      <c r="L174" s="81"/>
      <c r="M174" s="82"/>
      <c r="N174" s="81"/>
      <c r="O174" s="81"/>
      <c r="P174" s="81"/>
      <c r="Q174" s="81"/>
      <c r="S174" s="81"/>
      <c r="T174" s="81"/>
      <c r="U174" s="81"/>
      <c r="V174" s="81"/>
      <c r="W174" s="81"/>
      <c r="X174" s="81"/>
      <c r="Y174" s="83"/>
      <c r="Z174" s="81"/>
      <c r="AA174" s="81"/>
      <c r="AB174" s="81"/>
      <c r="AC174" s="81"/>
      <c r="AD174" s="81"/>
    </row>
    <row r="175" spans="1:30" x14ac:dyDescent="0.3">
      <c r="A175" s="78"/>
      <c r="B175" s="84"/>
      <c r="C175" s="84"/>
      <c r="D175" s="84"/>
      <c r="E175" s="84"/>
      <c r="F175" s="84"/>
      <c r="G175" s="84"/>
      <c r="H175" s="84"/>
      <c r="I175" s="84"/>
      <c r="J175" s="84"/>
      <c r="K175" s="84"/>
      <c r="L175" s="81"/>
      <c r="M175" s="82"/>
      <c r="N175" s="81"/>
      <c r="O175" s="81"/>
      <c r="P175" s="81"/>
      <c r="Q175" s="81"/>
      <c r="S175" s="81"/>
      <c r="T175" s="81"/>
      <c r="U175" s="81"/>
      <c r="V175" s="81"/>
      <c r="W175" s="81"/>
      <c r="X175" s="81"/>
      <c r="Y175" s="83"/>
      <c r="Z175" s="81"/>
      <c r="AA175" s="81"/>
      <c r="AB175" s="81"/>
      <c r="AC175" s="81"/>
      <c r="AD175" s="81"/>
    </row>
    <row r="176" spans="1:30" x14ac:dyDescent="0.3">
      <c r="A176" s="78"/>
      <c r="B176" s="84"/>
      <c r="C176" s="84"/>
      <c r="D176" s="84"/>
      <c r="E176" s="84"/>
      <c r="F176" s="84"/>
      <c r="G176" s="84"/>
      <c r="H176" s="84"/>
      <c r="I176" s="84"/>
      <c r="J176" s="84"/>
      <c r="K176" s="84"/>
      <c r="L176" s="81"/>
      <c r="M176" s="82"/>
      <c r="N176" s="81"/>
      <c r="O176" s="81"/>
      <c r="P176" s="81"/>
      <c r="Q176" s="81"/>
      <c r="S176" s="81"/>
      <c r="T176" s="81"/>
      <c r="U176" s="81"/>
      <c r="V176" s="81"/>
      <c r="W176" s="81"/>
      <c r="X176" s="81"/>
      <c r="Y176" s="83"/>
      <c r="Z176" s="81"/>
      <c r="AA176" s="81"/>
      <c r="AB176" s="81"/>
      <c r="AC176" s="81"/>
      <c r="AD176" s="81"/>
    </row>
    <row r="177" spans="1:30" x14ac:dyDescent="0.3">
      <c r="A177" s="78"/>
      <c r="B177" s="84"/>
      <c r="C177" s="84"/>
      <c r="D177" s="84"/>
      <c r="E177" s="84"/>
      <c r="F177" s="84"/>
      <c r="G177" s="84"/>
      <c r="H177" s="84"/>
      <c r="I177" s="84"/>
      <c r="J177" s="84"/>
      <c r="K177" s="84"/>
      <c r="L177" s="81"/>
      <c r="M177" s="82"/>
      <c r="N177" s="81"/>
      <c r="O177" s="81"/>
      <c r="P177" s="81"/>
      <c r="Q177" s="81"/>
      <c r="S177" s="81"/>
      <c r="T177" s="81"/>
      <c r="U177" s="81"/>
      <c r="V177" s="81"/>
      <c r="W177" s="81"/>
      <c r="X177" s="81"/>
      <c r="Y177" s="83"/>
      <c r="Z177" s="81"/>
      <c r="AA177" s="81"/>
      <c r="AB177" s="81"/>
      <c r="AC177" s="81"/>
      <c r="AD177" s="81"/>
    </row>
    <row r="178" spans="1:30" x14ac:dyDescent="0.3">
      <c r="A178" s="78"/>
      <c r="B178" s="84"/>
      <c r="C178" s="84"/>
      <c r="D178" s="84"/>
      <c r="E178" s="84"/>
      <c r="F178" s="84"/>
      <c r="G178" s="84"/>
      <c r="H178" s="84"/>
      <c r="I178" s="84"/>
      <c r="J178" s="84"/>
      <c r="K178" s="84"/>
      <c r="L178" s="81"/>
      <c r="M178" s="82"/>
      <c r="N178" s="81"/>
      <c r="O178" s="81"/>
      <c r="P178" s="81"/>
      <c r="Q178" s="81"/>
      <c r="S178" s="81"/>
      <c r="T178" s="81"/>
      <c r="U178" s="81"/>
      <c r="V178" s="81"/>
      <c r="W178" s="81"/>
      <c r="X178" s="81"/>
      <c r="Y178" s="83"/>
      <c r="Z178" s="81"/>
      <c r="AA178" s="81"/>
      <c r="AB178" s="81"/>
      <c r="AC178" s="81"/>
      <c r="AD178" s="81"/>
    </row>
    <row r="179" spans="1:30" x14ac:dyDescent="0.3">
      <c r="A179" s="78"/>
      <c r="B179" s="84"/>
      <c r="C179" s="84"/>
      <c r="D179" s="84"/>
      <c r="E179" s="84"/>
      <c r="F179" s="84"/>
      <c r="G179" s="84"/>
      <c r="H179" s="84"/>
      <c r="I179" s="84"/>
      <c r="J179" s="84"/>
      <c r="K179" s="84"/>
      <c r="L179" s="81"/>
      <c r="M179" s="82"/>
      <c r="N179" s="81"/>
      <c r="O179" s="81"/>
      <c r="P179" s="81"/>
      <c r="Q179" s="81"/>
      <c r="S179" s="81"/>
      <c r="T179" s="81"/>
      <c r="U179" s="81"/>
      <c r="V179" s="81"/>
      <c r="W179" s="81"/>
      <c r="X179" s="81"/>
      <c r="Y179" s="83"/>
      <c r="Z179" s="81"/>
      <c r="AA179" s="81"/>
      <c r="AB179" s="81"/>
      <c r="AC179" s="81"/>
      <c r="AD179" s="81"/>
    </row>
    <row r="180" spans="1:30" x14ac:dyDescent="0.3">
      <c r="A180" s="78"/>
      <c r="B180" s="84"/>
      <c r="C180" s="84"/>
      <c r="D180" s="84"/>
      <c r="E180" s="84"/>
      <c r="F180" s="84"/>
      <c r="G180" s="84"/>
      <c r="H180" s="84"/>
      <c r="I180" s="84"/>
      <c r="J180" s="84"/>
      <c r="K180" s="84"/>
      <c r="L180" s="81"/>
      <c r="M180" s="82"/>
      <c r="N180" s="81"/>
      <c r="O180" s="81"/>
      <c r="P180" s="81"/>
      <c r="Q180" s="81"/>
      <c r="S180" s="81"/>
      <c r="T180" s="81"/>
      <c r="U180" s="81"/>
      <c r="V180" s="81"/>
      <c r="W180" s="81"/>
      <c r="X180" s="81"/>
      <c r="Y180" s="83"/>
      <c r="Z180" s="81"/>
      <c r="AA180" s="81"/>
      <c r="AB180" s="81"/>
      <c r="AC180" s="81"/>
      <c r="AD180" s="81"/>
    </row>
    <row r="181" spans="1:30" x14ac:dyDescent="0.3">
      <c r="A181" s="78"/>
      <c r="B181" s="84"/>
      <c r="C181" s="84"/>
      <c r="D181" s="84"/>
      <c r="E181" s="84"/>
      <c r="F181" s="84"/>
      <c r="G181" s="84"/>
      <c r="H181" s="84"/>
      <c r="I181" s="84"/>
      <c r="J181" s="84"/>
      <c r="K181" s="84"/>
      <c r="L181" s="81"/>
      <c r="M181" s="82"/>
      <c r="N181" s="81"/>
      <c r="O181" s="81"/>
      <c r="P181" s="81"/>
      <c r="Q181" s="81"/>
      <c r="S181" s="81"/>
      <c r="T181" s="81"/>
      <c r="U181" s="81"/>
      <c r="V181" s="81"/>
      <c r="W181" s="81"/>
      <c r="X181" s="81"/>
      <c r="Y181" s="83"/>
      <c r="Z181" s="81"/>
      <c r="AA181" s="81"/>
      <c r="AB181" s="81"/>
      <c r="AC181" s="81"/>
      <c r="AD181" s="81"/>
    </row>
    <row r="182" spans="1:30" x14ac:dyDescent="0.3">
      <c r="A182" s="78"/>
      <c r="B182" s="84"/>
      <c r="C182" s="84"/>
      <c r="D182" s="84"/>
      <c r="E182" s="84"/>
      <c r="F182" s="84"/>
      <c r="G182" s="84"/>
      <c r="H182" s="84"/>
      <c r="I182" s="84"/>
      <c r="J182" s="84"/>
      <c r="K182" s="84"/>
      <c r="L182" s="81"/>
      <c r="M182" s="82"/>
      <c r="N182" s="81"/>
      <c r="O182" s="81"/>
      <c r="P182" s="81"/>
      <c r="Q182" s="81"/>
      <c r="S182" s="81"/>
      <c r="T182" s="81"/>
      <c r="U182" s="81"/>
      <c r="V182" s="81"/>
      <c r="W182" s="81"/>
      <c r="X182" s="81"/>
      <c r="Y182" s="83"/>
      <c r="Z182" s="81"/>
      <c r="AA182" s="81"/>
      <c r="AB182" s="81"/>
      <c r="AC182" s="81"/>
      <c r="AD182" s="81"/>
    </row>
    <row r="183" spans="1:30" x14ac:dyDescent="0.3">
      <c r="A183" s="78"/>
      <c r="B183" s="84"/>
      <c r="C183" s="84"/>
      <c r="D183" s="84"/>
      <c r="E183" s="84"/>
      <c r="F183" s="84"/>
      <c r="G183" s="84"/>
      <c r="H183" s="84"/>
      <c r="I183" s="84"/>
      <c r="J183" s="84"/>
      <c r="K183" s="84"/>
      <c r="L183" s="81"/>
      <c r="M183" s="82"/>
      <c r="N183" s="81"/>
      <c r="O183" s="81"/>
      <c r="P183" s="81"/>
      <c r="Q183" s="81"/>
      <c r="S183" s="81"/>
      <c r="T183" s="81"/>
      <c r="U183" s="81"/>
      <c r="V183" s="81"/>
      <c r="W183" s="81"/>
      <c r="X183" s="81"/>
      <c r="Y183" s="83"/>
      <c r="Z183" s="81"/>
      <c r="AA183" s="81"/>
      <c r="AB183" s="81"/>
      <c r="AC183" s="81"/>
      <c r="AD183" s="81"/>
    </row>
    <row r="184" spans="1:30" x14ac:dyDescent="0.3">
      <c r="A184" s="78"/>
      <c r="B184" s="84"/>
      <c r="C184" s="84"/>
      <c r="D184" s="84"/>
      <c r="E184" s="84"/>
      <c r="F184" s="84"/>
      <c r="G184" s="84"/>
      <c r="H184" s="84"/>
      <c r="I184" s="84"/>
      <c r="J184" s="84"/>
      <c r="K184" s="84"/>
      <c r="L184" s="81"/>
      <c r="M184" s="82"/>
      <c r="N184" s="81"/>
      <c r="O184" s="81"/>
      <c r="P184" s="81"/>
      <c r="Q184" s="81"/>
      <c r="S184" s="81"/>
      <c r="T184" s="81"/>
      <c r="U184" s="81"/>
      <c r="V184" s="81"/>
      <c r="W184" s="81"/>
      <c r="X184" s="81"/>
      <c r="Y184" s="83"/>
      <c r="Z184" s="81"/>
      <c r="AA184" s="81"/>
      <c r="AB184" s="81"/>
      <c r="AC184" s="81"/>
      <c r="AD184" s="81"/>
    </row>
    <row r="185" spans="1:30" x14ac:dyDescent="0.3">
      <c r="A185" s="78"/>
      <c r="B185" s="84"/>
      <c r="C185" s="84"/>
      <c r="D185" s="84"/>
      <c r="E185" s="84"/>
      <c r="F185" s="84"/>
      <c r="G185" s="84"/>
      <c r="H185" s="84"/>
      <c r="I185" s="84"/>
      <c r="J185" s="84"/>
      <c r="K185" s="84"/>
      <c r="L185" s="81"/>
      <c r="M185" s="82"/>
      <c r="N185" s="81"/>
      <c r="O185" s="81"/>
      <c r="P185" s="81"/>
      <c r="Q185" s="81"/>
      <c r="S185" s="81"/>
      <c r="T185" s="81"/>
      <c r="U185" s="81"/>
      <c r="V185" s="81"/>
      <c r="W185" s="81"/>
      <c r="X185" s="81"/>
      <c r="Y185" s="83"/>
      <c r="Z185" s="81"/>
      <c r="AA185" s="81"/>
      <c r="AB185" s="81"/>
      <c r="AC185" s="81"/>
      <c r="AD185" s="81"/>
    </row>
    <row r="186" spans="1:30" x14ac:dyDescent="0.3">
      <c r="A186" s="78"/>
      <c r="B186" s="84"/>
      <c r="C186" s="84"/>
      <c r="D186" s="84"/>
      <c r="E186" s="84"/>
      <c r="F186" s="84"/>
      <c r="G186" s="84"/>
      <c r="H186" s="84"/>
      <c r="I186" s="84"/>
      <c r="J186" s="84"/>
      <c r="K186" s="84"/>
      <c r="L186" s="81"/>
      <c r="M186" s="82"/>
      <c r="N186" s="81"/>
      <c r="O186" s="81"/>
      <c r="P186" s="81"/>
      <c r="Q186" s="81"/>
      <c r="S186" s="81"/>
      <c r="T186" s="81"/>
      <c r="U186" s="81"/>
      <c r="V186" s="81"/>
      <c r="W186" s="81"/>
      <c r="X186" s="81"/>
      <c r="Y186" s="83"/>
      <c r="Z186" s="81"/>
      <c r="AA186" s="81"/>
      <c r="AB186" s="81"/>
      <c r="AC186" s="81"/>
      <c r="AD186" s="81"/>
    </row>
    <row r="187" spans="1:30" x14ac:dyDescent="0.3">
      <c r="A187" s="78"/>
      <c r="B187" s="84"/>
      <c r="C187" s="84"/>
      <c r="D187" s="84"/>
      <c r="E187" s="84"/>
      <c r="F187" s="84"/>
      <c r="G187" s="84"/>
      <c r="H187" s="84"/>
      <c r="I187" s="84"/>
      <c r="J187" s="84"/>
      <c r="K187" s="84"/>
      <c r="L187" s="81"/>
      <c r="M187" s="82"/>
      <c r="N187" s="81"/>
      <c r="O187" s="81"/>
      <c r="P187" s="81"/>
      <c r="Q187" s="81"/>
      <c r="S187" s="81"/>
      <c r="T187" s="81"/>
      <c r="U187" s="81"/>
      <c r="V187" s="81"/>
      <c r="W187" s="81"/>
      <c r="X187" s="81"/>
      <c r="Y187" s="83"/>
      <c r="Z187" s="81"/>
      <c r="AA187" s="81"/>
      <c r="AB187" s="81"/>
      <c r="AC187" s="81"/>
      <c r="AD187" s="81"/>
    </row>
    <row r="188" spans="1:30" x14ac:dyDescent="0.3">
      <c r="A188" s="78"/>
      <c r="B188" s="84"/>
      <c r="C188" s="84"/>
      <c r="D188" s="84"/>
      <c r="E188" s="84"/>
      <c r="F188" s="84"/>
      <c r="G188" s="84"/>
      <c r="H188" s="84"/>
      <c r="I188" s="84"/>
      <c r="J188" s="84"/>
      <c r="K188" s="84"/>
      <c r="L188" s="81"/>
      <c r="M188" s="82"/>
      <c r="N188" s="81"/>
      <c r="O188" s="81"/>
      <c r="P188" s="81"/>
      <c r="Q188" s="81"/>
      <c r="S188" s="81"/>
      <c r="T188" s="81"/>
      <c r="U188" s="81"/>
      <c r="V188" s="81"/>
      <c r="W188" s="81"/>
      <c r="X188" s="81"/>
      <c r="Y188" s="83"/>
      <c r="Z188" s="81"/>
      <c r="AA188" s="81"/>
      <c r="AB188" s="81"/>
      <c r="AC188" s="81"/>
      <c r="AD188" s="81"/>
    </row>
    <row r="189" spans="1:30" x14ac:dyDescent="0.3">
      <c r="A189" s="78"/>
      <c r="B189" s="84"/>
      <c r="C189" s="84"/>
      <c r="D189" s="84"/>
      <c r="E189" s="84"/>
      <c r="F189" s="84"/>
      <c r="G189" s="84"/>
      <c r="H189" s="84"/>
      <c r="I189" s="84"/>
      <c r="J189" s="84"/>
      <c r="K189" s="84"/>
      <c r="L189" s="81"/>
      <c r="M189" s="82"/>
      <c r="N189" s="81"/>
      <c r="O189" s="81"/>
      <c r="P189" s="81"/>
      <c r="Q189" s="81"/>
      <c r="S189" s="81"/>
      <c r="T189" s="81"/>
      <c r="U189" s="81"/>
      <c r="V189" s="81"/>
      <c r="W189" s="81"/>
      <c r="X189" s="81"/>
      <c r="Y189" s="83"/>
      <c r="Z189" s="81"/>
      <c r="AA189" s="81"/>
      <c r="AB189" s="81"/>
      <c r="AC189" s="81"/>
      <c r="AD189" s="81"/>
    </row>
    <row r="190" spans="1:30" x14ac:dyDescent="0.3">
      <c r="A190" s="78"/>
      <c r="B190" s="84"/>
      <c r="C190" s="84"/>
      <c r="D190" s="84"/>
      <c r="E190" s="84"/>
      <c r="F190" s="84"/>
      <c r="G190" s="84"/>
      <c r="H190" s="84"/>
      <c r="I190" s="84"/>
      <c r="J190" s="84"/>
      <c r="K190" s="84"/>
      <c r="L190" s="81"/>
      <c r="M190" s="82"/>
      <c r="N190" s="81"/>
      <c r="O190" s="81"/>
      <c r="P190" s="81"/>
      <c r="Q190" s="81"/>
      <c r="S190" s="81"/>
      <c r="T190" s="81"/>
      <c r="U190" s="81"/>
      <c r="V190" s="81"/>
      <c r="W190" s="81"/>
      <c r="X190" s="81"/>
      <c r="Y190" s="83"/>
      <c r="Z190" s="81"/>
      <c r="AA190" s="81"/>
      <c r="AB190" s="81"/>
      <c r="AC190" s="81"/>
      <c r="AD190" s="81"/>
    </row>
    <row r="191" spans="1:30" x14ac:dyDescent="0.3">
      <c r="A191" s="78"/>
      <c r="B191" s="84"/>
      <c r="C191" s="84"/>
      <c r="D191" s="84"/>
      <c r="E191" s="84"/>
      <c r="F191" s="84"/>
      <c r="G191" s="84"/>
      <c r="H191" s="84"/>
      <c r="I191" s="84"/>
      <c r="J191" s="84"/>
      <c r="K191" s="84"/>
      <c r="L191" s="81"/>
      <c r="M191" s="82"/>
      <c r="N191" s="81"/>
      <c r="O191" s="81"/>
      <c r="P191" s="81"/>
      <c r="Q191" s="81"/>
      <c r="S191" s="81"/>
      <c r="T191" s="81"/>
      <c r="U191" s="81"/>
      <c r="V191" s="81"/>
      <c r="W191" s="81"/>
      <c r="X191" s="81"/>
      <c r="Y191" s="83"/>
      <c r="Z191" s="81"/>
      <c r="AA191" s="81"/>
      <c r="AB191" s="81"/>
      <c r="AC191" s="81"/>
      <c r="AD191" s="81"/>
    </row>
    <row r="192" spans="1:30" x14ac:dyDescent="0.3">
      <c r="A192" s="78"/>
      <c r="B192" s="84"/>
      <c r="C192" s="84"/>
      <c r="D192" s="84"/>
      <c r="E192" s="84"/>
      <c r="F192" s="84"/>
      <c r="G192" s="84"/>
      <c r="H192" s="84"/>
      <c r="I192" s="84"/>
      <c r="J192" s="84"/>
      <c r="K192" s="84"/>
      <c r="L192" s="81"/>
      <c r="M192" s="82"/>
      <c r="N192" s="81"/>
      <c r="O192" s="81"/>
      <c r="P192" s="81"/>
      <c r="Q192" s="81"/>
      <c r="S192" s="81"/>
      <c r="T192" s="81"/>
      <c r="U192" s="81"/>
      <c r="V192" s="81"/>
      <c r="W192" s="81"/>
      <c r="X192" s="81"/>
      <c r="Y192" s="83"/>
      <c r="Z192" s="81"/>
      <c r="AA192" s="81"/>
      <c r="AB192" s="81"/>
      <c r="AC192" s="81"/>
      <c r="AD192" s="81"/>
    </row>
    <row r="193" spans="1:30" x14ac:dyDescent="0.3">
      <c r="A193" s="78"/>
      <c r="B193" s="84"/>
      <c r="C193" s="84"/>
      <c r="D193" s="84"/>
      <c r="E193" s="84"/>
      <c r="F193" s="84"/>
      <c r="G193" s="84"/>
      <c r="H193" s="84"/>
      <c r="I193" s="84"/>
      <c r="J193" s="84"/>
      <c r="K193" s="84"/>
      <c r="L193" s="81"/>
      <c r="M193" s="82"/>
      <c r="N193" s="81"/>
      <c r="O193" s="81"/>
      <c r="P193" s="81"/>
      <c r="Q193" s="81"/>
      <c r="S193" s="81"/>
      <c r="T193" s="81"/>
      <c r="U193" s="81"/>
      <c r="V193" s="81"/>
      <c r="W193" s="81"/>
      <c r="X193" s="81"/>
      <c r="Y193" s="83"/>
      <c r="Z193" s="81"/>
      <c r="AA193" s="81"/>
      <c r="AB193" s="81"/>
      <c r="AC193" s="81"/>
      <c r="AD193" s="81"/>
    </row>
    <row r="194" spans="1:30" x14ac:dyDescent="0.3">
      <c r="A194" s="78"/>
      <c r="B194" s="84"/>
      <c r="C194" s="84"/>
      <c r="D194" s="84"/>
      <c r="E194" s="84"/>
      <c r="F194" s="84"/>
      <c r="G194" s="84"/>
      <c r="H194" s="84"/>
      <c r="I194" s="84"/>
      <c r="J194" s="84"/>
      <c r="K194" s="84"/>
      <c r="L194" s="81"/>
      <c r="M194" s="82"/>
      <c r="N194" s="81"/>
      <c r="O194" s="81"/>
      <c r="P194" s="81"/>
      <c r="Q194" s="81"/>
      <c r="S194" s="81"/>
      <c r="T194" s="81"/>
      <c r="U194" s="81"/>
      <c r="V194" s="81"/>
      <c r="W194" s="81"/>
      <c r="X194" s="81"/>
      <c r="Y194" s="83"/>
      <c r="Z194" s="81"/>
      <c r="AA194" s="81"/>
      <c r="AB194" s="81"/>
      <c r="AC194" s="81"/>
      <c r="AD194" s="81"/>
    </row>
    <row r="195" spans="1:30" x14ac:dyDescent="0.3">
      <c r="A195" s="78"/>
      <c r="B195" s="84"/>
      <c r="C195" s="84"/>
      <c r="D195" s="84"/>
      <c r="E195" s="84"/>
      <c r="F195" s="84"/>
      <c r="G195" s="84"/>
      <c r="H195" s="84"/>
      <c r="I195" s="84"/>
      <c r="J195" s="84"/>
      <c r="K195" s="84"/>
      <c r="L195" s="81"/>
      <c r="M195" s="82"/>
      <c r="N195" s="81"/>
      <c r="O195" s="81"/>
      <c r="P195" s="81"/>
      <c r="Q195" s="81"/>
      <c r="S195" s="81"/>
      <c r="T195" s="81"/>
      <c r="U195" s="81"/>
      <c r="V195" s="81"/>
      <c r="W195" s="81"/>
      <c r="X195" s="81"/>
      <c r="Y195" s="83"/>
      <c r="Z195" s="81"/>
      <c r="AA195" s="81"/>
      <c r="AB195" s="81"/>
      <c r="AC195" s="81"/>
      <c r="AD195" s="81"/>
    </row>
    <row r="196" spans="1:30" x14ac:dyDescent="0.3">
      <c r="A196" s="78"/>
      <c r="B196" s="84"/>
      <c r="C196" s="84"/>
      <c r="D196" s="84"/>
      <c r="E196" s="84"/>
      <c r="F196" s="84"/>
      <c r="G196" s="84"/>
      <c r="H196" s="84"/>
      <c r="I196" s="84"/>
      <c r="J196" s="84"/>
      <c r="K196" s="84"/>
      <c r="L196" s="81"/>
      <c r="M196" s="82"/>
      <c r="N196" s="81"/>
      <c r="O196" s="81"/>
      <c r="P196" s="81"/>
      <c r="Q196" s="81"/>
      <c r="S196" s="81"/>
      <c r="T196" s="81"/>
      <c r="U196" s="81"/>
      <c r="V196" s="81"/>
      <c r="W196" s="81"/>
      <c r="X196" s="81"/>
      <c r="Y196" s="83"/>
      <c r="Z196" s="81"/>
      <c r="AA196" s="81"/>
      <c r="AB196" s="81"/>
      <c r="AC196" s="81"/>
      <c r="AD196" s="81"/>
    </row>
    <row r="197" spans="1:30" x14ac:dyDescent="0.3">
      <c r="A197" s="78"/>
      <c r="B197" s="84"/>
      <c r="C197" s="84"/>
      <c r="D197" s="84"/>
      <c r="E197" s="84"/>
      <c r="F197" s="84"/>
      <c r="G197" s="84"/>
      <c r="H197" s="84"/>
      <c r="I197" s="84"/>
      <c r="J197" s="84"/>
      <c r="K197" s="84"/>
      <c r="L197" s="81"/>
      <c r="M197" s="82"/>
      <c r="N197" s="81"/>
      <c r="O197" s="81"/>
      <c r="P197" s="81"/>
      <c r="Q197" s="81"/>
      <c r="S197" s="81"/>
      <c r="T197" s="81"/>
      <c r="U197" s="81"/>
      <c r="V197" s="81"/>
      <c r="W197" s="81"/>
      <c r="X197" s="81"/>
      <c r="Y197" s="83"/>
      <c r="Z197" s="81"/>
      <c r="AA197" s="81"/>
      <c r="AB197" s="81"/>
      <c r="AC197" s="81"/>
      <c r="AD197" s="81"/>
    </row>
    <row r="198" spans="1:30" x14ac:dyDescent="0.3">
      <c r="A198" s="78"/>
      <c r="B198" s="84"/>
      <c r="C198" s="84"/>
      <c r="D198" s="84"/>
      <c r="E198" s="84"/>
      <c r="F198" s="84"/>
      <c r="G198" s="84"/>
      <c r="H198" s="84"/>
      <c r="I198" s="84"/>
      <c r="J198" s="84"/>
      <c r="K198" s="84"/>
      <c r="L198" s="81"/>
      <c r="M198" s="82"/>
      <c r="N198" s="81"/>
      <c r="O198" s="81"/>
      <c r="P198" s="81"/>
      <c r="Q198" s="81"/>
      <c r="S198" s="81"/>
      <c r="T198" s="81"/>
      <c r="U198" s="81"/>
      <c r="V198" s="81"/>
      <c r="W198" s="81"/>
      <c r="X198" s="81"/>
      <c r="Y198" s="83"/>
      <c r="Z198" s="81"/>
      <c r="AA198" s="81"/>
      <c r="AB198" s="81"/>
      <c r="AC198" s="81"/>
      <c r="AD198" s="81"/>
    </row>
    <row r="199" spans="1:30" x14ac:dyDescent="0.3">
      <c r="A199" s="78"/>
      <c r="B199" s="84"/>
      <c r="C199" s="84"/>
      <c r="D199" s="84"/>
      <c r="E199" s="84"/>
      <c r="F199" s="84"/>
      <c r="G199" s="84"/>
      <c r="H199" s="84"/>
      <c r="I199" s="84"/>
      <c r="J199" s="84"/>
      <c r="K199" s="84"/>
      <c r="L199" s="81"/>
      <c r="M199" s="82"/>
      <c r="N199" s="81"/>
      <c r="O199" s="81"/>
      <c r="P199" s="81"/>
      <c r="Q199" s="81"/>
      <c r="S199" s="81"/>
      <c r="T199" s="81"/>
      <c r="U199" s="81"/>
      <c r="V199" s="81"/>
      <c r="W199" s="81"/>
      <c r="X199" s="81"/>
      <c r="Y199" s="83"/>
      <c r="Z199" s="81"/>
      <c r="AA199" s="81"/>
      <c r="AB199" s="81"/>
      <c r="AC199" s="81"/>
      <c r="AD199" s="81"/>
    </row>
    <row r="200" spans="1:30" x14ac:dyDescent="0.3">
      <c r="A200" s="78"/>
      <c r="B200" s="84"/>
      <c r="C200" s="84"/>
      <c r="D200" s="84"/>
      <c r="E200" s="84"/>
      <c r="F200" s="84"/>
      <c r="G200" s="84"/>
      <c r="H200" s="84"/>
      <c r="I200" s="84"/>
      <c r="J200" s="84"/>
      <c r="K200" s="84"/>
      <c r="L200" s="81"/>
      <c r="M200" s="82"/>
      <c r="N200" s="81"/>
      <c r="O200" s="81"/>
      <c r="P200" s="81"/>
      <c r="Q200" s="81"/>
      <c r="S200" s="81"/>
      <c r="T200" s="81"/>
      <c r="U200" s="81"/>
      <c r="V200" s="81"/>
      <c r="W200" s="81"/>
      <c r="X200" s="81"/>
      <c r="Y200" s="83"/>
      <c r="Z200" s="81"/>
      <c r="AA200" s="81"/>
      <c r="AB200" s="81"/>
      <c r="AC200" s="81"/>
      <c r="AD200" s="81"/>
    </row>
    <row r="201" spans="1:30" x14ac:dyDescent="0.3">
      <c r="A201" s="78"/>
      <c r="B201" s="84"/>
      <c r="C201" s="84"/>
      <c r="D201" s="84"/>
      <c r="E201" s="84"/>
      <c r="F201" s="84"/>
      <c r="G201" s="84"/>
      <c r="H201" s="84"/>
      <c r="I201" s="84"/>
      <c r="J201" s="84"/>
      <c r="K201" s="84"/>
      <c r="L201" s="81"/>
      <c r="M201" s="82"/>
      <c r="N201" s="81"/>
      <c r="O201" s="81"/>
      <c r="P201" s="81"/>
      <c r="Q201" s="81"/>
      <c r="S201" s="81"/>
      <c r="T201" s="81"/>
      <c r="U201" s="81"/>
      <c r="V201" s="81"/>
      <c r="W201" s="81"/>
      <c r="X201" s="81"/>
      <c r="Y201" s="83"/>
      <c r="Z201" s="81"/>
      <c r="AA201" s="81"/>
      <c r="AB201" s="81"/>
      <c r="AC201" s="81"/>
      <c r="AD201" s="81"/>
    </row>
    <row r="202" spans="1:30" x14ac:dyDescent="0.3">
      <c r="A202" s="78"/>
      <c r="B202" s="84"/>
      <c r="C202" s="84"/>
      <c r="D202" s="84"/>
      <c r="E202" s="84"/>
      <c r="F202" s="84"/>
      <c r="G202" s="84"/>
      <c r="H202" s="84"/>
      <c r="I202" s="84"/>
      <c r="J202" s="84"/>
      <c r="K202" s="84"/>
      <c r="L202" s="81"/>
      <c r="M202" s="82"/>
      <c r="N202" s="81"/>
      <c r="O202" s="81"/>
      <c r="P202" s="81"/>
      <c r="Q202" s="81"/>
      <c r="S202" s="81"/>
      <c r="T202" s="81"/>
      <c r="U202" s="81"/>
      <c r="V202" s="81"/>
      <c r="W202" s="81"/>
      <c r="X202" s="81"/>
      <c r="Y202" s="83"/>
      <c r="Z202" s="81"/>
      <c r="AA202" s="81"/>
      <c r="AB202" s="81"/>
      <c r="AC202" s="81"/>
      <c r="AD202" s="81"/>
    </row>
    <row r="203" spans="1:30" x14ac:dyDescent="0.3">
      <c r="A203" s="78"/>
      <c r="B203" s="84"/>
      <c r="C203" s="84"/>
      <c r="D203" s="84"/>
      <c r="E203" s="84"/>
      <c r="F203" s="84"/>
      <c r="G203" s="84"/>
      <c r="H203" s="84"/>
      <c r="I203" s="84"/>
      <c r="J203" s="84"/>
      <c r="K203" s="84"/>
      <c r="L203" s="81"/>
      <c r="M203" s="82"/>
      <c r="N203" s="81"/>
      <c r="O203" s="81"/>
      <c r="P203" s="81"/>
      <c r="Q203" s="81"/>
      <c r="S203" s="81"/>
      <c r="T203" s="81"/>
      <c r="U203" s="81"/>
      <c r="V203" s="81"/>
      <c r="W203" s="81"/>
      <c r="X203" s="81"/>
      <c r="Y203" s="83"/>
      <c r="Z203" s="81"/>
      <c r="AA203" s="81"/>
      <c r="AB203" s="81"/>
      <c r="AC203" s="81"/>
      <c r="AD203" s="81"/>
    </row>
    <row r="204" spans="1:30" x14ac:dyDescent="0.3">
      <c r="A204" s="78"/>
      <c r="B204" s="84"/>
      <c r="C204" s="84"/>
      <c r="D204" s="84"/>
      <c r="E204" s="84"/>
      <c r="F204" s="84"/>
      <c r="G204" s="84"/>
      <c r="H204" s="84"/>
      <c r="I204" s="84"/>
      <c r="J204" s="84"/>
      <c r="K204" s="84"/>
      <c r="L204" s="81"/>
      <c r="M204" s="82"/>
      <c r="N204" s="81"/>
      <c r="O204" s="81"/>
      <c r="P204" s="81"/>
      <c r="Q204" s="81"/>
      <c r="S204" s="81"/>
      <c r="T204" s="81"/>
      <c r="U204" s="81"/>
      <c r="V204" s="81"/>
      <c r="W204" s="81"/>
      <c r="X204" s="81"/>
      <c r="Y204" s="83"/>
      <c r="Z204" s="81"/>
      <c r="AA204" s="81"/>
      <c r="AB204" s="81"/>
      <c r="AC204" s="81"/>
      <c r="AD204" s="81"/>
    </row>
    <row r="205" spans="1:30" x14ac:dyDescent="0.3">
      <c r="A205" s="78"/>
      <c r="B205" s="84"/>
      <c r="C205" s="84"/>
      <c r="D205" s="84"/>
      <c r="E205" s="84"/>
      <c r="F205" s="84"/>
      <c r="G205" s="84"/>
      <c r="H205" s="84"/>
      <c r="I205" s="84"/>
      <c r="J205" s="84"/>
      <c r="K205" s="84"/>
      <c r="L205" s="81"/>
      <c r="M205" s="82"/>
      <c r="N205" s="81"/>
      <c r="O205" s="81"/>
      <c r="P205" s="81"/>
      <c r="Q205" s="81"/>
      <c r="S205" s="81"/>
      <c r="T205" s="81"/>
      <c r="U205" s="81"/>
      <c r="V205" s="81"/>
      <c r="W205" s="81"/>
      <c r="X205" s="81"/>
      <c r="Y205" s="83"/>
      <c r="Z205" s="81"/>
      <c r="AA205" s="81"/>
      <c r="AB205" s="81"/>
      <c r="AC205" s="81"/>
      <c r="AD205" s="81"/>
    </row>
    <row r="206" spans="1:30" x14ac:dyDescent="0.3">
      <c r="A206" s="78"/>
      <c r="B206" s="84"/>
      <c r="C206" s="84"/>
      <c r="D206" s="84"/>
      <c r="E206" s="84"/>
      <c r="F206" s="84"/>
      <c r="G206" s="84"/>
      <c r="H206" s="84"/>
      <c r="I206" s="84"/>
      <c r="J206" s="84"/>
      <c r="K206" s="84"/>
      <c r="L206" s="81"/>
      <c r="M206" s="82"/>
      <c r="N206" s="81"/>
      <c r="O206" s="81"/>
      <c r="P206" s="81"/>
      <c r="Q206" s="81"/>
      <c r="S206" s="81"/>
      <c r="T206" s="81"/>
      <c r="U206" s="81"/>
      <c r="V206" s="81"/>
      <c r="W206" s="81"/>
      <c r="X206" s="81"/>
      <c r="Y206" s="83"/>
      <c r="Z206" s="81"/>
      <c r="AA206" s="81"/>
      <c r="AB206" s="81"/>
      <c r="AC206" s="81"/>
      <c r="AD206" s="81"/>
    </row>
    <row r="207" spans="1:30" x14ac:dyDescent="0.3">
      <c r="A207" s="78"/>
      <c r="B207" s="84"/>
      <c r="C207" s="84"/>
      <c r="D207" s="84"/>
      <c r="E207" s="84"/>
      <c r="F207" s="84"/>
      <c r="G207" s="84"/>
      <c r="H207" s="84"/>
      <c r="I207" s="84"/>
      <c r="J207" s="84"/>
      <c r="K207" s="84"/>
      <c r="L207" s="81"/>
      <c r="M207" s="82"/>
      <c r="N207" s="81"/>
      <c r="O207" s="81"/>
      <c r="P207" s="81"/>
      <c r="Q207" s="81"/>
      <c r="S207" s="81"/>
      <c r="T207" s="81"/>
      <c r="U207" s="81"/>
      <c r="V207" s="81"/>
      <c r="W207" s="81"/>
      <c r="X207" s="81"/>
      <c r="Y207" s="83"/>
      <c r="Z207" s="81"/>
      <c r="AA207" s="81"/>
      <c r="AB207" s="81"/>
      <c r="AC207" s="81"/>
      <c r="AD207" s="81"/>
    </row>
    <row r="208" spans="1:30" x14ac:dyDescent="0.3">
      <c r="A208" s="78"/>
      <c r="B208" s="84"/>
      <c r="C208" s="84"/>
      <c r="D208" s="84"/>
      <c r="E208" s="84"/>
      <c r="F208" s="84"/>
      <c r="G208" s="84"/>
      <c r="H208" s="84"/>
      <c r="I208" s="84"/>
      <c r="J208" s="84"/>
      <c r="K208" s="84"/>
      <c r="L208" s="81"/>
      <c r="M208" s="82"/>
      <c r="N208" s="81"/>
      <c r="O208" s="81"/>
      <c r="P208" s="81"/>
      <c r="Q208" s="81"/>
      <c r="S208" s="81"/>
      <c r="T208" s="81"/>
      <c r="U208" s="81"/>
      <c r="V208" s="81"/>
      <c r="W208" s="81"/>
      <c r="X208" s="81"/>
      <c r="Y208" s="83"/>
      <c r="Z208" s="81"/>
      <c r="AA208" s="81"/>
      <c r="AB208" s="81"/>
      <c r="AC208" s="81"/>
      <c r="AD208" s="81"/>
    </row>
    <row r="209" spans="1:30" x14ac:dyDescent="0.3">
      <c r="A209" s="78"/>
      <c r="B209" s="84"/>
      <c r="C209" s="84"/>
      <c r="D209" s="84"/>
      <c r="E209" s="84"/>
      <c r="F209" s="84"/>
      <c r="G209" s="84"/>
      <c r="H209" s="84"/>
      <c r="I209" s="84"/>
      <c r="J209" s="84"/>
      <c r="K209" s="84"/>
      <c r="L209" s="81"/>
      <c r="M209" s="82"/>
      <c r="N209" s="81"/>
      <c r="O209" s="81"/>
      <c r="P209" s="81"/>
      <c r="Q209" s="81"/>
      <c r="S209" s="81"/>
      <c r="T209" s="81"/>
      <c r="U209" s="81"/>
      <c r="V209" s="81"/>
      <c r="W209" s="81"/>
      <c r="X209" s="81"/>
      <c r="Y209" s="83"/>
      <c r="Z209" s="81"/>
      <c r="AA209" s="81"/>
      <c r="AB209" s="81"/>
      <c r="AC209" s="81"/>
      <c r="AD209" s="81"/>
    </row>
    <row r="210" spans="1:30" x14ac:dyDescent="0.3">
      <c r="A210" s="78"/>
      <c r="B210" s="84"/>
      <c r="C210" s="84"/>
      <c r="D210" s="84"/>
      <c r="E210" s="84"/>
      <c r="F210" s="84"/>
      <c r="G210" s="84"/>
      <c r="H210" s="84"/>
      <c r="I210" s="84"/>
      <c r="J210" s="84"/>
      <c r="K210" s="84"/>
      <c r="L210" s="81"/>
      <c r="M210" s="82"/>
      <c r="N210" s="81"/>
      <c r="O210" s="81"/>
      <c r="P210" s="81"/>
      <c r="Q210" s="81"/>
      <c r="S210" s="81"/>
      <c r="T210" s="81"/>
      <c r="U210" s="81"/>
      <c r="V210" s="81"/>
      <c r="W210" s="81"/>
      <c r="X210" s="81"/>
      <c r="Y210" s="83"/>
      <c r="Z210" s="81"/>
      <c r="AA210" s="81"/>
      <c r="AB210" s="81"/>
      <c r="AC210" s="81"/>
      <c r="AD210" s="81"/>
    </row>
    <row r="211" spans="1:30" x14ac:dyDescent="0.3">
      <c r="A211" s="78"/>
      <c r="B211" s="84"/>
      <c r="C211" s="84"/>
      <c r="D211" s="84"/>
      <c r="E211" s="84"/>
      <c r="F211" s="84"/>
      <c r="G211" s="84"/>
      <c r="H211" s="84"/>
      <c r="I211" s="84"/>
      <c r="J211" s="84"/>
      <c r="K211" s="84"/>
      <c r="L211" s="81"/>
      <c r="M211" s="82"/>
      <c r="N211" s="81"/>
      <c r="O211" s="81"/>
      <c r="P211" s="81"/>
      <c r="Q211" s="81"/>
      <c r="S211" s="81"/>
      <c r="T211" s="81"/>
      <c r="U211" s="81"/>
      <c r="V211" s="81"/>
      <c r="W211" s="81"/>
      <c r="X211" s="81"/>
      <c r="Y211" s="83"/>
      <c r="Z211" s="81"/>
      <c r="AA211" s="81"/>
      <c r="AB211" s="81"/>
      <c r="AC211" s="81"/>
      <c r="AD211" s="81"/>
    </row>
    <row r="212" spans="1:30" x14ac:dyDescent="0.3">
      <c r="A212" s="78"/>
      <c r="B212" s="84"/>
      <c r="C212" s="84"/>
      <c r="D212" s="84"/>
      <c r="E212" s="84"/>
      <c r="F212" s="84"/>
      <c r="G212" s="84"/>
      <c r="H212" s="84"/>
      <c r="I212" s="84"/>
      <c r="J212" s="84"/>
      <c r="K212" s="84"/>
      <c r="L212" s="81"/>
      <c r="M212" s="82"/>
      <c r="N212" s="81"/>
      <c r="O212" s="81"/>
      <c r="P212" s="81"/>
      <c r="Q212" s="81"/>
      <c r="S212" s="81"/>
      <c r="T212" s="81"/>
      <c r="U212" s="81"/>
      <c r="V212" s="81"/>
      <c r="W212" s="81"/>
      <c r="X212" s="81"/>
      <c r="Y212" s="83"/>
      <c r="Z212" s="81"/>
      <c r="AA212" s="81"/>
      <c r="AB212" s="81"/>
      <c r="AC212" s="81"/>
      <c r="AD212" s="81"/>
    </row>
    <row r="213" spans="1:30" x14ac:dyDescent="0.3">
      <c r="A213" s="78"/>
      <c r="B213" s="84"/>
      <c r="C213" s="84"/>
      <c r="D213" s="84"/>
      <c r="E213" s="84"/>
      <c r="F213" s="84"/>
      <c r="G213" s="84"/>
      <c r="H213" s="84"/>
      <c r="I213" s="84"/>
      <c r="J213" s="84"/>
      <c r="K213" s="84"/>
      <c r="L213" s="81"/>
      <c r="M213" s="82"/>
      <c r="N213" s="81"/>
      <c r="O213" s="81"/>
      <c r="P213" s="81"/>
      <c r="Q213" s="81"/>
      <c r="S213" s="81"/>
      <c r="T213" s="81"/>
      <c r="U213" s="81"/>
      <c r="V213" s="81"/>
      <c r="W213" s="81"/>
      <c r="X213" s="81"/>
      <c r="Y213" s="83"/>
      <c r="Z213" s="81"/>
      <c r="AA213" s="81"/>
      <c r="AB213" s="81"/>
      <c r="AC213" s="81"/>
      <c r="AD213" s="81"/>
    </row>
    <row r="214" spans="1:30" x14ac:dyDescent="0.3">
      <c r="A214" s="78"/>
      <c r="B214" s="84"/>
      <c r="C214" s="84"/>
      <c r="D214" s="84"/>
      <c r="E214" s="84"/>
      <c r="F214" s="84"/>
      <c r="G214" s="84"/>
      <c r="H214" s="84"/>
      <c r="I214" s="84"/>
      <c r="J214" s="84"/>
      <c r="K214" s="84"/>
      <c r="L214" s="81"/>
      <c r="M214" s="82"/>
      <c r="N214" s="81"/>
      <c r="O214" s="81"/>
      <c r="P214" s="81"/>
      <c r="Q214" s="81"/>
      <c r="S214" s="81"/>
      <c r="T214" s="81"/>
      <c r="U214" s="81"/>
      <c r="V214" s="81"/>
      <c r="W214" s="81"/>
      <c r="X214" s="81"/>
      <c r="Y214" s="83"/>
      <c r="Z214" s="81"/>
      <c r="AA214" s="81"/>
      <c r="AB214" s="81"/>
      <c r="AC214" s="81"/>
      <c r="AD214" s="81"/>
    </row>
    <row r="215" spans="1:30" x14ac:dyDescent="0.3">
      <c r="A215" s="78"/>
      <c r="B215" s="84"/>
      <c r="C215" s="84"/>
      <c r="D215" s="84"/>
      <c r="E215" s="84"/>
      <c r="F215" s="84"/>
      <c r="G215" s="84"/>
      <c r="H215" s="84"/>
      <c r="I215" s="84"/>
      <c r="J215" s="84"/>
      <c r="K215" s="84"/>
      <c r="L215" s="81"/>
      <c r="M215" s="82"/>
      <c r="N215" s="81"/>
      <c r="O215" s="81"/>
      <c r="P215" s="81"/>
      <c r="Q215" s="81"/>
      <c r="S215" s="81"/>
      <c r="T215" s="81"/>
      <c r="U215" s="81"/>
      <c r="V215" s="81"/>
      <c r="W215" s="81"/>
      <c r="X215" s="81"/>
      <c r="Y215" s="83"/>
      <c r="Z215" s="81"/>
      <c r="AA215" s="81"/>
      <c r="AB215" s="81"/>
      <c r="AC215" s="81"/>
      <c r="AD215" s="81"/>
    </row>
    <row r="216" spans="1:30" x14ac:dyDescent="0.3">
      <c r="A216" s="78"/>
      <c r="B216" s="84"/>
      <c r="C216" s="84"/>
      <c r="D216" s="84"/>
      <c r="E216" s="84"/>
      <c r="F216" s="84"/>
      <c r="G216" s="84"/>
      <c r="H216" s="84"/>
      <c r="I216" s="84"/>
      <c r="J216" s="84"/>
      <c r="K216" s="84"/>
      <c r="L216" s="81"/>
      <c r="M216" s="82"/>
      <c r="N216" s="81"/>
      <c r="O216" s="81"/>
      <c r="P216" s="81"/>
      <c r="Q216" s="81"/>
      <c r="S216" s="81"/>
      <c r="T216" s="81"/>
      <c r="U216" s="81"/>
      <c r="V216" s="81"/>
      <c r="W216" s="81"/>
      <c r="X216" s="81"/>
      <c r="Y216" s="83"/>
      <c r="Z216" s="81"/>
      <c r="AA216" s="81"/>
      <c r="AB216" s="81"/>
      <c r="AC216" s="81"/>
      <c r="AD216" s="81"/>
    </row>
    <row r="217" spans="1:30" x14ac:dyDescent="0.3">
      <c r="A217" s="78"/>
      <c r="B217" s="84"/>
      <c r="C217" s="84"/>
      <c r="D217" s="84"/>
      <c r="E217" s="84"/>
      <c r="F217" s="84"/>
      <c r="G217" s="84"/>
      <c r="H217" s="84"/>
      <c r="I217" s="84"/>
      <c r="J217" s="84"/>
      <c r="K217" s="84"/>
      <c r="L217" s="81"/>
      <c r="M217" s="82"/>
      <c r="N217" s="81"/>
      <c r="O217" s="81"/>
      <c r="P217" s="81"/>
      <c r="Q217" s="81"/>
      <c r="S217" s="81"/>
      <c r="T217" s="81"/>
      <c r="U217" s="81"/>
      <c r="V217" s="81"/>
      <c r="W217" s="81"/>
      <c r="X217" s="81"/>
      <c r="Y217" s="83"/>
      <c r="Z217" s="81"/>
      <c r="AA217" s="81"/>
      <c r="AB217" s="81"/>
      <c r="AC217" s="81"/>
      <c r="AD217" s="81"/>
    </row>
    <row r="218" spans="1:30" x14ac:dyDescent="0.3">
      <c r="A218" s="78"/>
      <c r="B218" s="84"/>
      <c r="C218" s="84"/>
      <c r="D218" s="84"/>
      <c r="E218" s="84"/>
      <c r="F218" s="84"/>
      <c r="G218" s="84"/>
      <c r="H218" s="84"/>
      <c r="I218" s="84"/>
      <c r="J218" s="84"/>
      <c r="K218" s="84"/>
      <c r="L218" s="81"/>
      <c r="M218" s="82"/>
      <c r="N218" s="81"/>
      <c r="O218" s="81"/>
      <c r="P218" s="81"/>
      <c r="Q218" s="81"/>
      <c r="S218" s="81"/>
      <c r="T218" s="81"/>
      <c r="U218" s="81"/>
      <c r="V218" s="81"/>
      <c r="W218" s="81"/>
      <c r="X218" s="81"/>
      <c r="Y218" s="83"/>
      <c r="Z218" s="81"/>
      <c r="AA218" s="81"/>
      <c r="AB218" s="81"/>
      <c r="AC218" s="81"/>
      <c r="AD218" s="81"/>
    </row>
    <row r="219" spans="1:30" x14ac:dyDescent="0.3">
      <c r="A219" s="78"/>
      <c r="B219" s="84"/>
      <c r="C219" s="84"/>
      <c r="D219" s="84"/>
      <c r="E219" s="84"/>
      <c r="F219" s="84"/>
      <c r="G219" s="84"/>
      <c r="H219" s="84"/>
      <c r="I219" s="84"/>
      <c r="J219" s="84"/>
      <c r="K219" s="84"/>
      <c r="L219" s="81"/>
      <c r="M219" s="82"/>
      <c r="N219" s="81"/>
      <c r="O219" s="81"/>
      <c r="P219" s="81"/>
      <c r="Q219" s="81"/>
      <c r="S219" s="81"/>
      <c r="T219" s="81"/>
      <c r="U219" s="81"/>
      <c r="V219" s="81"/>
      <c r="W219" s="81"/>
      <c r="X219" s="81"/>
      <c r="Y219" s="83"/>
      <c r="Z219" s="81"/>
      <c r="AA219" s="81"/>
      <c r="AB219" s="81"/>
      <c r="AC219" s="81"/>
      <c r="AD219" s="81"/>
    </row>
    <row r="220" spans="1:30" x14ac:dyDescent="0.3">
      <c r="A220" s="78"/>
      <c r="B220" s="84"/>
      <c r="C220" s="84"/>
      <c r="D220" s="84"/>
      <c r="E220" s="84"/>
      <c r="F220" s="84"/>
      <c r="G220" s="84"/>
      <c r="H220" s="84"/>
      <c r="I220" s="84"/>
      <c r="J220" s="84"/>
      <c r="K220" s="84"/>
      <c r="L220" s="81"/>
      <c r="M220" s="82"/>
      <c r="N220" s="81"/>
      <c r="O220" s="81"/>
      <c r="P220" s="81"/>
      <c r="Q220" s="81"/>
      <c r="S220" s="81"/>
      <c r="T220" s="81"/>
      <c r="U220" s="81"/>
      <c r="V220" s="81"/>
      <c r="W220" s="81"/>
      <c r="X220" s="81"/>
      <c r="Y220" s="83"/>
      <c r="Z220" s="81"/>
      <c r="AA220" s="81"/>
      <c r="AB220" s="81"/>
      <c r="AC220" s="81"/>
      <c r="AD220" s="81"/>
    </row>
    <row r="221" spans="1:30" x14ac:dyDescent="0.3">
      <c r="A221" s="78"/>
      <c r="B221" s="84"/>
      <c r="C221" s="84"/>
      <c r="D221" s="84"/>
      <c r="E221" s="84"/>
      <c r="F221" s="84"/>
      <c r="G221" s="84"/>
      <c r="H221" s="84"/>
      <c r="I221" s="84"/>
      <c r="J221" s="84"/>
      <c r="K221" s="84"/>
      <c r="L221" s="81"/>
      <c r="M221" s="82"/>
      <c r="N221" s="81"/>
      <c r="O221" s="81"/>
      <c r="P221" s="81"/>
      <c r="Q221" s="81"/>
      <c r="S221" s="81"/>
      <c r="T221" s="81"/>
      <c r="U221" s="81"/>
      <c r="V221" s="81"/>
      <c r="W221" s="81"/>
      <c r="X221" s="81"/>
      <c r="Y221" s="83"/>
      <c r="Z221" s="81"/>
      <c r="AA221" s="81"/>
      <c r="AB221" s="81"/>
      <c r="AC221" s="81"/>
      <c r="AD221" s="81"/>
    </row>
    <row r="222" spans="1:30" x14ac:dyDescent="0.3">
      <c r="A222" s="78"/>
      <c r="B222" s="84"/>
      <c r="C222" s="84"/>
      <c r="D222" s="84"/>
      <c r="E222" s="84"/>
      <c r="F222" s="84"/>
      <c r="G222" s="84"/>
      <c r="H222" s="84"/>
      <c r="I222" s="84"/>
      <c r="J222" s="84"/>
      <c r="K222" s="84"/>
      <c r="L222" s="81"/>
      <c r="M222" s="82"/>
      <c r="N222" s="81"/>
      <c r="O222" s="81"/>
      <c r="P222" s="81"/>
      <c r="Q222" s="81"/>
      <c r="S222" s="81"/>
      <c r="T222" s="81"/>
      <c r="U222" s="81"/>
      <c r="V222" s="81"/>
      <c r="W222" s="81"/>
      <c r="X222" s="81"/>
      <c r="Y222" s="83"/>
      <c r="Z222" s="81"/>
      <c r="AA222" s="81"/>
      <c r="AB222" s="81"/>
      <c r="AC222" s="81"/>
      <c r="AD222" s="81"/>
    </row>
    <row r="223" spans="1:30" x14ac:dyDescent="0.3">
      <c r="A223" s="78"/>
      <c r="B223" s="84"/>
      <c r="C223" s="84"/>
      <c r="D223" s="84"/>
      <c r="E223" s="84"/>
      <c r="F223" s="84"/>
      <c r="G223" s="84"/>
      <c r="H223" s="84"/>
      <c r="I223" s="84"/>
      <c r="J223" s="84"/>
      <c r="K223" s="84"/>
      <c r="L223" s="81"/>
      <c r="M223" s="82"/>
      <c r="N223" s="81"/>
      <c r="O223" s="81"/>
      <c r="P223" s="81"/>
      <c r="Q223" s="81"/>
      <c r="S223" s="81"/>
      <c r="T223" s="81"/>
      <c r="U223" s="81"/>
      <c r="V223" s="81"/>
      <c r="W223" s="81"/>
      <c r="X223" s="81"/>
      <c r="Y223" s="83"/>
      <c r="Z223" s="81"/>
      <c r="AA223" s="81"/>
      <c r="AB223" s="81"/>
      <c r="AC223" s="81"/>
      <c r="AD223" s="81"/>
    </row>
    <row r="224" spans="1:30" x14ac:dyDescent="0.3">
      <c r="A224" s="78"/>
      <c r="B224" s="84"/>
      <c r="C224" s="84"/>
      <c r="D224" s="84"/>
      <c r="E224" s="84"/>
      <c r="F224" s="84"/>
      <c r="G224" s="84"/>
      <c r="H224" s="84"/>
      <c r="I224" s="84"/>
      <c r="J224" s="84"/>
      <c r="K224" s="84"/>
      <c r="L224" s="81"/>
      <c r="M224" s="82"/>
      <c r="N224" s="81"/>
      <c r="O224" s="81"/>
      <c r="P224" s="81"/>
      <c r="Q224" s="81"/>
      <c r="S224" s="81"/>
      <c r="T224" s="81"/>
      <c r="U224" s="81"/>
      <c r="V224" s="81"/>
      <c r="W224" s="81"/>
      <c r="X224" s="81"/>
      <c r="Y224" s="83"/>
      <c r="Z224" s="81"/>
      <c r="AA224" s="81"/>
      <c r="AB224" s="81"/>
      <c r="AC224" s="81"/>
      <c r="AD224" s="81"/>
    </row>
    <row r="225" spans="1:30" x14ac:dyDescent="0.3">
      <c r="A225" s="78"/>
      <c r="B225" s="84"/>
      <c r="C225" s="84"/>
      <c r="D225" s="84"/>
      <c r="E225" s="84"/>
      <c r="F225" s="84"/>
      <c r="G225" s="84"/>
      <c r="H225" s="84"/>
      <c r="I225" s="84"/>
      <c r="J225" s="84"/>
      <c r="K225" s="84"/>
      <c r="L225" s="81"/>
      <c r="M225" s="82"/>
      <c r="N225" s="81"/>
      <c r="O225" s="81"/>
      <c r="P225" s="81"/>
      <c r="Q225" s="81"/>
      <c r="S225" s="81"/>
      <c r="T225" s="81"/>
      <c r="U225" s="81"/>
      <c r="V225" s="81"/>
      <c r="W225" s="81"/>
      <c r="X225" s="81"/>
      <c r="Y225" s="83"/>
      <c r="Z225" s="81"/>
      <c r="AA225" s="81"/>
      <c r="AB225" s="81"/>
      <c r="AC225" s="81"/>
      <c r="AD225" s="81"/>
    </row>
    <row r="226" spans="1:30" x14ac:dyDescent="0.3">
      <c r="A226" s="78"/>
      <c r="B226" s="84"/>
      <c r="C226" s="84"/>
      <c r="D226" s="84"/>
      <c r="E226" s="84"/>
      <c r="F226" s="84"/>
      <c r="G226" s="84"/>
      <c r="H226" s="84"/>
      <c r="I226" s="84"/>
      <c r="J226" s="84"/>
      <c r="K226" s="84"/>
      <c r="L226" s="81"/>
      <c r="M226" s="82"/>
      <c r="N226" s="81"/>
      <c r="O226" s="81"/>
      <c r="P226" s="81"/>
      <c r="Q226" s="81"/>
      <c r="S226" s="81"/>
      <c r="T226" s="81"/>
      <c r="U226" s="81"/>
      <c r="V226" s="81"/>
      <c r="W226" s="81"/>
      <c r="X226" s="81"/>
      <c r="Y226" s="83"/>
      <c r="Z226" s="81"/>
      <c r="AA226" s="81"/>
      <c r="AB226" s="81"/>
      <c r="AC226" s="81"/>
      <c r="AD226" s="81"/>
    </row>
    <row r="227" spans="1:30" x14ac:dyDescent="0.3">
      <c r="A227" s="78"/>
      <c r="B227" s="84"/>
      <c r="C227" s="84"/>
      <c r="D227" s="84"/>
      <c r="E227" s="84"/>
      <c r="F227" s="84"/>
      <c r="G227" s="84"/>
      <c r="H227" s="84"/>
      <c r="I227" s="84"/>
      <c r="J227" s="84"/>
      <c r="K227" s="84"/>
      <c r="L227" s="81"/>
      <c r="M227" s="82"/>
      <c r="N227" s="81"/>
      <c r="O227" s="81"/>
      <c r="P227" s="81"/>
      <c r="Q227" s="81"/>
      <c r="S227" s="81"/>
      <c r="T227" s="81"/>
      <c r="U227" s="81"/>
      <c r="V227" s="81"/>
      <c r="W227" s="81"/>
      <c r="X227" s="81"/>
      <c r="Y227" s="83"/>
      <c r="Z227" s="81"/>
      <c r="AA227" s="81"/>
      <c r="AB227" s="81"/>
      <c r="AC227" s="81"/>
      <c r="AD227" s="81"/>
    </row>
    <row r="228" spans="1:30" x14ac:dyDescent="0.3">
      <c r="A228" s="78"/>
      <c r="B228" s="84"/>
      <c r="C228" s="84"/>
      <c r="D228" s="84"/>
      <c r="E228" s="84"/>
      <c r="F228" s="84"/>
      <c r="G228" s="84"/>
      <c r="H228" s="84"/>
      <c r="I228" s="84"/>
      <c r="J228" s="84"/>
      <c r="K228" s="84"/>
      <c r="L228" s="81"/>
      <c r="M228" s="82"/>
      <c r="N228" s="81"/>
      <c r="O228" s="81"/>
      <c r="P228" s="81"/>
      <c r="Q228" s="81"/>
      <c r="S228" s="81"/>
      <c r="T228" s="81"/>
      <c r="U228" s="81"/>
      <c r="V228" s="81"/>
      <c r="W228" s="81"/>
      <c r="X228" s="81"/>
      <c r="Y228" s="83"/>
      <c r="Z228" s="81"/>
      <c r="AA228" s="81"/>
      <c r="AB228" s="81"/>
      <c r="AC228" s="81"/>
      <c r="AD228" s="81"/>
    </row>
    <row r="229" spans="1:30" x14ac:dyDescent="0.3">
      <c r="A229" s="78"/>
      <c r="B229" s="84"/>
      <c r="C229" s="84"/>
      <c r="D229" s="84"/>
      <c r="E229" s="84"/>
      <c r="F229" s="84"/>
      <c r="G229" s="84"/>
      <c r="H229" s="84"/>
      <c r="I229" s="84"/>
      <c r="J229" s="84"/>
      <c r="K229" s="84"/>
      <c r="L229" s="81"/>
      <c r="M229" s="82"/>
      <c r="N229" s="81"/>
      <c r="O229" s="81"/>
      <c r="P229" s="81"/>
      <c r="Q229" s="81"/>
      <c r="S229" s="81"/>
      <c r="T229" s="81"/>
      <c r="U229" s="81"/>
      <c r="V229" s="81"/>
      <c r="W229" s="81"/>
      <c r="X229" s="81"/>
      <c r="Y229" s="83"/>
      <c r="Z229" s="81"/>
      <c r="AA229" s="81"/>
      <c r="AB229" s="81"/>
      <c r="AC229" s="81"/>
      <c r="AD229" s="81"/>
    </row>
    <row r="230" spans="1:30" x14ac:dyDescent="0.3">
      <c r="A230" s="78"/>
      <c r="B230" s="84"/>
      <c r="C230" s="84"/>
      <c r="D230" s="84"/>
      <c r="E230" s="84"/>
      <c r="F230" s="84"/>
      <c r="G230" s="84"/>
      <c r="H230" s="84"/>
      <c r="I230" s="84"/>
      <c r="J230" s="84"/>
      <c r="K230" s="84"/>
      <c r="L230" s="81"/>
      <c r="M230" s="82"/>
      <c r="N230" s="81"/>
      <c r="O230" s="81"/>
      <c r="P230" s="81"/>
      <c r="Q230" s="81"/>
      <c r="S230" s="81"/>
      <c r="T230" s="81"/>
      <c r="U230" s="81"/>
      <c r="V230" s="81"/>
      <c r="W230" s="81"/>
      <c r="X230" s="81"/>
      <c r="Y230" s="83"/>
      <c r="Z230" s="81"/>
      <c r="AA230" s="81"/>
      <c r="AB230" s="81"/>
      <c r="AC230" s="81"/>
      <c r="AD230" s="81"/>
    </row>
    <row r="231" spans="1:30" x14ac:dyDescent="0.3">
      <c r="A231" s="78"/>
      <c r="B231" s="84"/>
      <c r="C231" s="84"/>
      <c r="D231" s="84"/>
      <c r="E231" s="84"/>
      <c r="F231" s="84"/>
      <c r="G231" s="84"/>
      <c r="H231" s="84"/>
      <c r="I231" s="84"/>
      <c r="J231" s="84"/>
      <c r="K231" s="84"/>
      <c r="L231" s="81"/>
      <c r="M231" s="82"/>
      <c r="N231" s="81"/>
      <c r="O231" s="81"/>
      <c r="P231" s="81"/>
      <c r="Q231" s="81"/>
      <c r="S231" s="81"/>
      <c r="T231" s="81"/>
      <c r="U231" s="81"/>
      <c r="V231" s="81"/>
      <c r="W231" s="81"/>
      <c r="X231" s="81"/>
      <c r="Y231" s="83"/>
      <c r="Z231" s="81"/>
      <c r="AA231" s="81"/>
      <c r="AB231" s="81"/>
      <c r="AC231" s="81"/>
      <c r="AD231" s="81"/>
    </row>
    <row r="232" spans="1:30" x14ac:dyDescent="0.3">
      <c r="A232" s="78"/>
      <c r="B232" s="84"/>
      <c r="C232" s="84"/>
      <c r="D232" s="84"/>
      <c r="E232" s="84"/>
      <c r="F232" s="84"/>
      <c r="G232" s="84"/>
      <c r="H232" s="84"/>
      <c r="I232" s="84"/>
      <c r="J232" s="84"/>
      <c r="K232" s="84"/>
      <c r="L232" s="81"/>
      <c r="M232" s="82"/>
      <c r="N232" s="81"/>
      <c r="O232" s="81"/>
      <c r="P232" s="81"/>
      <c r="Q232" s="81"/>
      <c r="S232" s="81"/>
      <c r="T232" s="81"/>
      <c r="U232" s="81"/>
      <c r="V232" s="81"/>
      <c r="W232" s="81"/>
      <c r="X232" s="81"/>
      <c r="Y232" s="83"/>
      <c r="Z232" s="81"/>
      <c r="AA232" s="81"/>
      <c r="AB232" s="81"/>
      <c r="AC232" s="81"/>
      <c r="AD232" s="81"/>
    </row>
    <row r="233" spans="1:30" x14ac:dyDescent="0.3">
      <c r="A233" s="78"/>
      <c r="B233" s="84"/>
      <c r="C233" s="84"/>
      <c r="D233" s="84"/>
      <c r="E233" s="84"/>
      <c r="F233" s="84"/>
      <c r="G233" s="84"/>
      <c r="H233" s="84"/>
      <c r="I233" s="84"/>
      <c r="J233" s="84"/>
      <c r="K233" s="84"/>
      <c r="L233" s="81"/>
      <c r="M233" s="82"/>
      <c r="N233" s="81"/>
      <c r="O233" s="81"/>
      <c r="P233" s="81"/>
      <c r="Q233" s="81"/>
      <c r="S233" s="81"/>
      <c r="T233" s="81"/>
      <c r="U233" s="81"/>
      <c r="V233" s="81"/>
      <c r="W233" s="81"/>
      <c r="X233" s="81"/>
      <c r="Y233" s="83"/>
      <c r="Z233" s="81"/>
      <c r="AA233" s="81"/>
      <c r="AB233" s="81"/>
      <c r="AC233" s="81"/>
      <c r="AD233" s="81"/>
    </row>
    <row r="234" spans="1:30" x14ac:dyDescent="0.3">
      <c r="A234" s="78"/>
      <c r="B234" s="84"/>
      <c r="C234" s="84"/>
      <c r="D234" s="84"/>
      <c r="E234" s="84"/>
      <c r="F234" s="84"/>
      <c r="G234" s="84"/>
      <c r="H234" s="84"/>
      <c r="I234" s="84"/>
      <c r="J234" s="84"/>
      <c r="K234" s="84"/>
      <c r="L234" s="81"/>
      <c r="M234" s="82"/>
      <c r="N234" s="81"/>
      <c r="O234" s="81"/>
      <c r="P234" s="81"/>
      <c r="Q234" s="81"/>
      <c r="S234" s="81"/>
      <c r="T234" s="81"/>
      <c r="U234" s="81"/>
      <c r="V234" s="81"/>
      <c r="W234" s="81"/>
      <c r="X234" s="81"/>
      <c r="Y234" s="83"/>
      <c r="Z234" s="81"/>
      <c r="AA234" s="81"/>
      <c r="AB234" s="81"/>
      <c r="AC234" s="81"/>
      <c r="AD234" s="81"/>
    </row>
    <row r="235" spans="1:30" x14ac:dyDescent="0.3">
      <c r="A235" s="78"/>
      <c r="B235" s="84"/>
      <c r="C235" s="84"/>
      <c r="D235" s="84"/>
      <c r="E235" s="84"/>
      <c r="F235" s="84"/>
      <c r="G235" s="84"/>
      <c r="H235" s="84"/>
      <c r="I235" s="84"/>
      <c r="J235" s="84"/>
      <c r="K235" s="84"/>
      <c r="L235" s="81"/>
      <c r="M235" s="82"/>
      <c r="N235" s="81"/>
      <c r="O235" s="81"/>
      <c r="P235" s="81"/>
      <c r="Q235" s="81"/>
      <c r="S235" s="81"/>
      <c r="T235" s="81"/>
      <c r="U235" s="81"/>
      <c r="V235" s="81"/>
      <c r="W235" s="81"/>
      <c r="X235" s="81"/>
      <c r="Y235" s="83"/>
      <c r="Z235" s="81"/>
      <c r="AA235" s="81"/>
      <c r="AB235" s="81"/>
      <c r="AC235" s="81"/>
      <c r="AD235" s="81"/>
    </row>
    <row r="236" spans="1:30" x14ac:dyDescent="0.3">
      <c r="A236" s="78"/>
      <c r="B236" s="84"/>
      <c r="C236" s="84"/>
      <c r="D236" s="84"/>
      <c r="E236" s="84"/>
      <c r="F236" s="84"/>
      <c r="G236" s="84"/>
      <c r="H236" s="84"/>
      <c r="I236" s="84"/>
      <c r="J236" s="84"/>
      <c r="K236" s="84"/>
      <c r="L236" s="81"/>
      <c r="M236" s="82"/>
      <c r="N236" s="81"/>
      <c r="O236" s="81"/>
      <c r="P236" s="81"/>
      <c r="Q236" s="81"/>
      <c r="S236" s="81"/>
      <c r="T236" s="81"/>
      <c r="U236" s="81"/>
      <c r="V236" s="81"/>
      <c r="W236" s="81"/>
      <c r="X236" s="81"/>
      <c r="Y236" s="83"/>
      <c r="Z236" s="81"/>
      <c r="AA236" s="81"/>
      <c r="AB236" s="81"/>
      <c r="AC236" s="81"/>
      <c r="AD236" s="81"/>
    </row>
    <row r="237" spans="1:30" x14ac:dyDescent="0.3">
      <c r="A237" s="78"/>
      <c r="B237" s="84"/>
      <c r="C237" s="84"/>
      <c r="D237" s="84"/>
      <c r="E237" s="84"/>
      <c r="F237" s="84"/>
      <c r="G237" s="84"/>
      <c r="H237" s="84"/>
      <c r="I237" s="84"/>
      <c r="J237" s="84"/>
      <c r="K237" s="84"/>
      <c r="L237" s="81"/>
      <c r="M237" s="82"/>
      <c r="N237" s="81"/>
      <c r="O237" s="81"/>
      <c r="P237" s="81"/>
      <c r="Q237" s="81"/>
      <c r="S237" s="81"/>
      <c r="T237" s="81"/>
      <c r="U237" s="81"/>
      <c r="V237" s="81"/>
      <c r="W237" s="81"/>
      <c r="X237" s="81"/>
      <c r="Y237" s="83"/>
      <c r="Z237" s="81"/>
      <c r="AA237" s="81"/>
      <c r="AB237" s="81"/>
      <c r="AC237" s="81"/>
      <c r="AD237" s="81"/>
    </row>
    <row r="238" spans="1:30" x14ac:dyDescent="0.3">
      <c r="A238" s="78"/>
      <c r="B238" s="84"/>
      <c r="C238" s="84"/>
      <c r="D238" s="84"/>
      <c r="E238" s="84"/>
      <c r="F238" s="84"/>
      <c r="G238" s="84"/>
      <c r="H238" s="84"/>
      <c r="I238" s="84"/>
      <c r="J238" s="84"/>
      <c r="K238" s="84"/>
      <c r="L238" s="81"/>
      <c r="M238" s="82"/>
      <c r="N238" s="81"/>
      <c r="O238" s="81"/>
      <c r="P238" s="81"/>
      <c r="Q238" s="81"/>
      <c r="S238" s="81"/>
      <c r="T238" s="81"/>
      <c r="U238" s="81"/>
      <c r="V238" s="81"/>
      <c r="W238" s="81"/>
      <c r="X238" s="81"/>
      <c r="Y238" s="83"/>
      <c r="Z238" s="81"/>
      <c r="AA238" s="81"/>
      <c r="AB238" s="81"/>
      <c r="AC238" s="81"/>
      <c r="AD238" s="81"/>
    </row>
    <row r="239" spans="1:30" x14ac:dyDescent="0.3">
      <c r="A239" s="78"/>
      <c r="B239" s="84"/>
      <c r="C239" s="84"/>
      <c r="D239" s="84"/>
      <c r="E239" s="84"/>
      <c r="F239" s="84"/>
      <c r="G239" s="84"/>
      <c r="H239" s="84"/>
      <c r="I239" s="84"/>
      <c r="J239" s="84"/>
      <c r="K239" s="84"/>
      <c r="L239" s="81"/>
      <c r="M239" s="82"/>
      <c r="N239" s="81"/>
      <c r="O239" s="81"/>
      <c r="P239" s="81"/>
      <c r="Q239" s="81"/>
      <c r="S239" s="81"/>
      <c r="T239" s="81"/>
      <c r="U239" s="81"/>
      <c r="V239" s="81"/>
      <c r="W239" s="81"/>
      <c r="X239" s="81"/>
      <c r="Y239" s="83"/>
      <c r="Z239" s="81"/>
      <c r="AA239" s="81"/>
      <c r="AB239" s="81"/>
      <c r="AC239" s="81"/>
      <c r="AD239" s="81"/>
    </row>
    <row r="240" spans="1:30" x14ac:dyDescent="0.3">
      <c r="A240" s="78"/>
      <c r="B240" s="84"/>
      <c r="C240" s="84"/>
      <c r="D240" s="84"/>
      <c r="E240" s="84"/>
      <c r="F240" s="84"/>
      <c r="G240" s="84"/>
      <c r="H240" s="84"/>
      <c r="I240" s="84"/>
      <c r="J240" s="84"/>
      <c r="K240" s="84"/>
      <c r="L240" s="81"/>
      <c r="M240" s="82"/>
      <c r="N240" s="81"/>
      <c r="O240" s="81"/>
      <c r="P240" s="81"/>
      <c r="Q240" s="81"/>
      <c r="S240" s="81"/>
      <c r="T240" s="81"/>
      <c r="U240" s="81"/>
      <c r="V240" s="81"/>
      <c r="W240" s="81"/>
      <c r="X240" s="81"/>
      <c r="Y240" s="83"/>
      <c r="Z240" s="81"/>
      <c r="AA240" s="81"/>
      <c r="AB240" s="81"/>
      <c r="AC240" s="81"/>
      <c r="AD240" s="81"/>
    </row>
    <row r="241" spans="1:30" x14ac:dyDescent="0.3">
      <c r="A241" s="78"/>
      <c r="B241" s="84"/>
      <c r="C241" s="84"/>
      <c r="D241" s="84"/>
      <c r="E241" s="84"/>
      <c r="F241" s="84"/>
      <c r="G241" s="84"/>
      <c r="H241" s="84"/>
      <c r="I241" s="84"/>
      <c r="J241" s="84"/>
      <c r="K241" s="84"/>
      <c r="L241" s="81"/>
      <c r="M241" s="82"/>
      <c r="N241" s="81"/>
      <c r="O241" s="81"/>
      <c r="P241" s="81"/>
      <c r="Q241" s="81"/>
      <c r="S241" s="81"/>
      <c r="T241" s="81"/>
      <c r="U241" s="81"/>
      <c r="V241" s="81"/>
      <c r="W241" s="81"/>
      <c r="X241" s="81"/>
      <c r="Y241" s="83"/>
      <c r="Z241" s="81"/>
      <c r="AA241" s="81"/>
      <c r="AB241" s="81"/>
      <c r="AC241" s="81"/>
      <c r="AD241" s="81"/>
    </row>
    <row r="242" spans="1:30" x14ac:dyDescent="0.3">
      <c r="A242" s="78"/>
      <c r="B242" s="84"/>
      <c r="C242" s="84"/>
      <c r="D242" s="84"/>
      <c r="E242" s="84"/>
      <c r="F242" s="84"/>
      <c r="G242" s="84"/>
      <c r="H242" s="84"/>
      <c r="I242" s="84"/>
      <c r="J242" s="84"/>
      <c r="K242" s="84"/>
      <c r="L242" s="81"/>
      <c r="M242" s="82"/>
      <c r="N242" s="81"/>
      <c r="O242" s="81"/>
      <c r="P242" s="81"/>
      <c r="Q242" s="81"/>
      <c r="S242" s="81"/>
      <c r="T242" s="81"/>
      <c r="U242" s="81"/>
      <c r="V242" s="81"/>
      <c r="W242" s="81"/>
      <c r="X242" s="81"/>
      <c r="Y242" s="83"/>
      <c r="Z242" s="81"/>
      <c r="AA242" s="81"/>
      <c r="AB242" s="81"/>
      <c r="AC242" s="81"/>
      <c r="AD242" s="81"/>
    </row>
    <row r="243" spans="1:30" x14ac:dyDescent="0.3">
      <c r="A243" s="78"/>
      <c r="B243" s="84"/>
      <c r="C243" s="84"/>
      <c r="D243" s="84"/>
      <c r="E243" s="84"/>
      <c r="F243" s="84"/>
      <c r="G243" s="84"/>
      <c r="H243" s="84"/>
      <c r="I243" s="84"/>
      <c r="J243" s="84"/>
      <c r="K243" s="84"/>
      <c r="L243" s="81"/>
      <c r="M243" s="82"/>
      <c r="N243" s="81"/>
      <c r="O243" s="81"/>
      <c r="P243" s="81"/>
      <c r="Q243" s="81"/>
      <c r="S243" s="81"/>
      <c r="T243" s="81"/>
      <c r="U243" s="81"/>
      <c r="V243" s="81"/>
      <c r="W243" s="81"/>
      <c r="X243" s="81"/>
      <c r="Y243" s="83"/>
      <c r="Z243" s="81"/>
      <c r="AA243" s="81"/>
      <c r="AB243" s="81"/>
      <c r="AC243" s="81"/>
      <c r="AD243" s="81"/>
    </row>
    <row r="244" spans="1:30" x14ac:dyDescent="0.3">
      <c r="A244" s="78"/>
      <c r="B244" s="84"/>
      <c r="C244" s="84"/>
      <c r="D244" s="84"/>
      <c r="E244" s="84"/>
      <c r="F244" s="84"/>
      <c r="G244" s="84"/>
      <c r="H244" s="84"/>
      <c r="I244" s="84"/>
      <c r="J244" s="84"/>
      <c r="K244" s="84"/>
      <c r="L244" s="81"/>
      <c r="M244" s="82"/>
      <c r="N244" s="81"/>
      <c r="O244" s="81"/>
      <c r="P244" s="81"/>
      <c r="Q244" s="81"/>
      <c r="S244" s="81"/>
      <c r="T244" s="81"/>
      <c r="U244" s="81"/>
      <c r="V244" s="81"/>
      <c r="W244" s="81"/>
      <c r="X244" s="81"/>
      <c r="Y244" s="83"/>
      <c r="Z244" s="81"/>
      <c r="AA244" s="81"/>
      <c r="AB244" s="81"/>
      <c r="AC244" s="81"/>
      <c r="AD244" s="81"/>
    </row>
    <row r="245" spans="1:30" x14ac:dyDescent="0.3">
      <c r="A245" s="78"/>
      <c r="B245" s="84"/>
      <c r="C245" s="84"/>
      <c r="D245" s="84"/>
      <c r="E245" s="84"/>
      <c r="F245" s="84"/>
      <c r="G245" s="84"/>
      <c r="H245" s="84"/>
      <c r="I245" s="84"/>
      <c r="J245" s="84"/>
      <c r="K245" s="84"/>
      <c r="L245" s="81"/>
      <c r="M245" s="82"/>
      <c r="N245" s="81"/>
      <c r="O245" s="81"/>
      <c r="P245" s="81"/>
      <c r="Q245" s="81"/>
      <c r="S245" s="81"/>
      <c r="T245" s="81"/>
      <c r="U245" s="81"/>
      <c r="V245" s="81"/>
      <c r="W245" s="81"/>
      <c r="X245" s="81"/>
      <c r="Y245" s="83"/>
      <c r="Z245" s="81"/>
      <c r="AA245" s="81"/>
      <c r="AB245" s="81"/>
      <c r="AC245" s="81"/>
      <c r="AD245" s="81"/>
    </row>
    <row r="246" spans="1:30" x14ac:dyDescent="0.3">
      <c r="A246" s="78"/>
      <c r="B246" s="84"/>
      <c r="C246" s="84"/>
      <c r="D246" s="84"/>
      <c r="E246" s="84"/>
      <c r="F246" s="84"/>
      <c r="G246" s="84"/>
      <c r="H246" s="84"/>
      <c r="I246" s="84"/>
      <c r="J246" s="84"/>
      <c r="K246" s="84"/>
      <c r="L246" s="81"/>
      <c r="M246" s="82"/>
      <c r="N246" s="81"/>
      <c r="O246" s="81"/>
      <c r="P246" s="81"/>
      <c r="Q246" s="81"/>
      <c r="S246" s="81"/>
      <c r="T246" s="81"/>
      <c r="U246" s="81"/>
      <c r="V246" s="81"/>
      <c r="W246" s="81"/>
      <c r="X246" s="81"/>
      <c r="Y246" s="83"/>
      <c r="Z246" s="81"/>
      <c r="AA246" s="81"/>
      <c r="AB246" s="81"/>
      <c r="AC246" s="81"/>
      <c r="AD246" s="81"/>
    </row>
    <row r="247" spans="1:30" x14ac:dyDescent="0.3">
      <c r="A247" s="78"/>
      <c r="B247" s="84"/>
      <c r="C247" s="84"/>
      <c r="D247" s="84"/>
      <c r="E247" s="84"/>
      <c r="F247" s="84"/>
      <c r="G247" s="84"/>
      <c r="H247" s="84"/>
      <c r="I247" s="84"/>
      <c r="J247" s="84"/>
      <c r="K247" s="84"/>
      <c r="L247" s="81"/>
      <c r="M247" s="82"/>
      <c r="N247" s="81"/>
      <c r="O247" s="81"/>
      <c r="P247" s="81"/>
      <c r="Q247" s="81"/>
      <c r="S247" s="81"/>
      <c r="T247" s="81"/>
      <c r="U247" s="81"/>
      <c r="V247" s="81"/>
      <c r="W247" s="81"/>
      <c r="X247" s="81"/>
      <c r="Y247" s="83"/>
      <c r="Z247" s="81"/>
      <c r="AA247" s="81"/>
      <c r="AB247" s="81"/>
      <c r="AC247" s="81"/>
      <c r="AD247" s="81"/>
    </row>
    <row r="248" spans="1:30" x14ac:dyDescent="0.3">
      <c r="A248" s="78"/>
      <c r="B248" s="84"/>
      <c r="C248" s="84"/>
      <c r="D248" s="84"/>
      <c r="E248" s="84"/>
      <c r="F248" s="84"/>
      <c r="G248" s="84"/>
      <c r="H248" s="84"/>
      <c r="I248" s="84"/>
      <c r="J248" s="84"/>
      <c r="K248" s="84"/>
      <c r="L248" s="81"/>
      <c r="M248" s="82"/>
      <c r="N248" s="81"/>
      <c r="O248" s="81"/>
      <c r="P248" s="81"/>
      <c r="Q248" s="81"/>
      <c r="S248" s="81"/>
      <c r="T248" s="81"/>
      <c r="U248" s="81"/>
      <c r="V248" s="81"/>
      <c r="W248" s="81"/>
      <c r="X248" s="81"/>
      <c r="Y248" s="83"/>
      <c r="Z248" s="81"/>
      <c r="AA248" s="81"/>
      <c r="AB248" s="81"/>
      <c r="AC248" s="81"/>
      <c r="AD248" s="81"/>
    </row>
    <row r="249" spans="1:30" x14ac:dyDescent="0.3">
      <c r="A249" s="78"/>
      <c r="B249" s="84"/>
      <c r="C249" s="84"/>
      <c r="D249" s="84"/>
      <c r="E249" s="84"/>
      <c r="F249" s="84"/>
      <c r="G249" s="84"/>
      <c r="H249" s="84"/>
      <c r="I249" s="84"/>
      <c r="J249" s="84"/>
      <c r="K249" s="84"/>
      <c r="L249" s="81"/>
      <c r="M249" s="82"/>
      <c r="N249" s="81"/>
      <c r="O249" s="81"/>
      <c r="P249" s="81"/>
      <c r="Q249" s="81"/>
      <c r="S249" s="81"/>
      <c r="T249" s="81"/>
      <c r="U249" s="81"/>
      <c r="V249" s="81"/>
      <c r="W249" s="81"/>
      <c r="X249" s="81"/>
      <c r="Y249" s="83"/>
      <c r="Z249" s="81"/>
      <c r="AA249" s="81"/>
      <c r="AB249" s="81"/>
      <c r="AC249" s="81"/>
      <c r="AD249" s="81"/>
    </row>
    <row r="250" spans="1:30" x14ac:dyDescent="0.3">
      <c r="A250" s="78"/>
      <c r="B250" s="84"/>
      <c r="C250" s="84"/>
      <c r="D250" s="84"/>
      <c r="E250" s="84"/>
      <c r="F250" s="84"/>
      <c r="G250" s="84"/>
      <c r="H250" s="84"/>
      <c r="I250" s="84"/>
      <c r="J250" s="84"/>
      <c r="K250" s="84"/>
      <c r="L250" s="81"/>
      <c r="M250" s="82"/>
      <c r="N250" s="81"/>
      <c r="O250" s="81"/>
      <c r="P250" s="81"/>
      <c r="Q250" s="81"/>
      <c r="S250" s="81"/>
      <c r="T250" s="81"/>
      <c r="U250" s="81"/>
      <c r="V250" s="81"/>
      <c r="W250" s="81"/>
      <c r="X250" s="81"/>
      <c r="Y250" s="83"/>
      <c r="Z250" s="81"/>
      <c r="AA250" s="81"/>
      <c r="AB250" s="81"/>
      <c r="AC250" s="81"/>
      <c r="AD250" s="81"/>
    </row>
    <row r="251" spans="1:30" x14ac:dyDescent="0.3">
      <c r="A251" s="78"/>
      <c r="B251" s="84"/>
      <c r="C251" s="84"/>
      <c r="D251" s="84"/>
      <c r="E251" s="84"/>
      <c r="F251" s="84"/>
      <c r="G251" s="84"/>
      <c r="H251" s="84"/>
      <c r="I251" s="84"/>
      <c r="J251" s="84"/>
      <c r="K251" s="84"/>
      <c r="L251" s="81"/>
      <c r="M251" s="82"/>
      <c r="N251" s="81"/>
      <c r="O251" s="81"/>
      <c r="P251" s="81"/>
      <c r="Q251" s="81"/>
      <c r="S251" s="81"/>
      <c r="T251" s="81"/>
      <c r="U251" s="81"/>
      <c r="V251" s="81"/>
      <c r="W251" s="81"/>
      <c r="X251" s="81"/>
      <c r="Y251" s="83"/>
      <c r="Z251" s="81"/>
      <c r="AA251" s="81"/>
      <c r="AB251" s="81"/>
      <c r="AC251" s="81"/>
      <c r="AD251" s="81"/>
    </row>
    <row r="252" spans="1:30" x14ac:dyDescent="0.3">
      <c r="A252" s="78"/>
      <c r="B252" s="84"/>
      <c r="C252" s="84"/>
      <c r="D252" s="84"/>
      <c r="E252" s="84"/>
      <c r="F252" s="84"/>
      <c r="G252" s="84"/>
      <c r="H252" s="84"/>
      <c r="I252" s="84"/>
      <c r="J252" s="84"/>
      <c r="K252" s="84"/>
      <c r="L252" s="81"/>
      <c r="M252" s="82"/>
      <c r="N252" s="81"/>
      <c r="O252" s="81"/>
      <c r="P252" s="81"/>
      <c r="Q252" s="81"/>
      <c r="S252" s="81"/>
      <c r="T252" s="81"/>
      <c r="U252" s="81"/>
      <c r="V252" s="81"/>
      <c r="W252" s="81"/>
      <c r="X252" s="81"/>
      <c r="Y252" s="83"/>
      <c r="Z252" s="81"/>
      <c r="AA252" s="81"/>
      <c r="AB252" s="81"/>
      <c r="AC252" s="81"/>
      <c r="AD252" s="81"/>
    </row>
    <row r="253" spans="1:30" x14ac:dyDescent="0.3">
      <c r="A253" s="78"/>
      <c r="B253" s="84"/>
      <c r="C253" s="84"/>
      <c r="D253" s="84"/>
      <c r="E253" s="84"/>
      <c r="F253" s="84"/>
      <c r="G253" s="84"/>
      <c r="H253" s="84"/>
      <c r="I253" s="84"/>
      <c r="J253" s="84"/>
      <c r="K253" s="84"/>
      <c r="L253" s="81"/>
      <c r="M253" s="82"/>
      <c r="N253" s="81"/>
      <c r="O253" s="81"/>
      <c r="P253" s="81"/>
      <c r="Q253" s="81"/>
      <c r="S253" s="81"/>
      <c r="T253" s="81"/>
      <c r="U253" s="81"/>
      <c r="V253" s="81"/>
      <c r="W253" s="81"/>
      <c r="X253" s="81"/>
      <c r="Y253" s="83"/>
      <c r="Z253" s="81"/>
      <c r="AA253" s="81"/>
      <c r="AB253" s="81"/>
      <c r="AC253" s="81"/>
      <c r="AD253" s="81"/>
    </row>
    <row r="254" spans="1:30" x14ac:dyDescent="0.3">
      <c r="A254" s="78"/>
      <c r="B254" s="84"/>
      <c r="C254" s="84"/>
      <c r="D254" s="84"/>
      <c r="E254" s="84"/>
      <c r="F254" s="84"/>
      <c r="G254" s="84"/>
      <c r="H254" s="84"/>
      <c r="I254" s="84"/>
      <c r="J254" s="84"/>
      <c r="K254" s="84"/>
      <c r="L254" s="81"/>
      <c r="M254" s="82"/>
      <c r="N254" s="81"/>
      <c r="O254" s="81"/>
      <c r="P254" s="81"/>
      <c r="Q254" s="81"/>
      <c r="S254" s="81"/>
      <c r="T254" s="81"/>
      <c r="U254" s="81"/>
      <c r="V254" s="81"/>
      <c r="W254" s="81"/>
      <c r="X254" s="81"/>
      <c r="Y254" s="83"/>
      <c r="Z254" s="81"/>
      <c r="AA254" s="81"/>
      <c r="AB254" s="81"/>
      <c r="AC254" s="81"/>
      <c r="AD254" s="81"/>
    </row>
    <row r="255" spans="1:30" x14ac:dyDescent="0.3">
      <c r="A255" s="78"/>
      <c r="B255" s="84"/>
      <c r="C255" s="84"/>
      <c r="D255" s="84"/>
      <c r="E255" s="84"/>
      <c r="F255" s="84"/>
      <c r="G255" s="84"/>
      <c r="H255" s="84"/>
      <c r="I255" s="84"/>
      <c r="J255" s="84"/>
      <c r="K255" s="84"/>
      <c r="L255" s="81"/>
      <c r="M255" s="82"/>
      <c r="N255" s="81"/>
      <c r="O255" s="81"/>
      <c r="P255" s="81"/>
      <c r="Q255" s="81"/>
      <c r="S255" s="81"/>
      <c r="T255" s="81"/>
      <c r="U255" s="81"/>
      <c r="V255" s="81"/>
      <c r="W255" s="81"/>
      <c r="X255" s="81"/>
      <c r="Y255" s="83"/>
      <c r="Z255" s="81"/>
      <c r="AA255" s="81"/>
      <c r="AB255" s="81"/>
      <c r="AC255" s="81"/>
      <c r="AD255" s="81"/>
    </row>
    <row r="256" spans="1:30" x14ac:dyDescent="0.3">
      <c r="A256" s="78"/>
      <c r="B256" s="84"/>
      <c r="C256" s="84"/>
      <c r="D256" s="84"/>
      <c r="E256" s="84"/>
      <c r="F256" s="84"/>
      <c r="G256" s="84"/>
      <c r="H256" s="84"/>
      <c r="I256" s="84"/>
      <c r="J256" s="84"/>
      <c r="K256" s="84"/>
      <c r="L256" s="81"/>
      <c r="M256" s="82"/>
      <c r="N256" s="81"/>
      <c r="O256" s="81"/>
      <c r="P256" s="81"/>
      <c r="Q256" s="81"/>
      <c r="S256" s="81"/>
      <c r="T256" s="81"/>
      <c r="U256" s="81"/>
      <c r="V256" s="81"/>
      <c r="W256" s="81"/>
      <c r="X256" s="81"/>
      <c r="Y256" s="83"/>
      <c r="Z256" s="81"/>
      <c r="AA256" s="81"/>
      <c r="AB256" s="81"/>
      <c r="AC256" s="81"/>
      <c r="AD256" s="81"/>
    </row>
    <row r="257" spans="1:30" x14ac:dyDescent="0.3">
      <c r="A257" s="78"/>
      <c r="B257" s="84"/>
      <c r="C257" s="84"/>
      <c r="D257" s="84"/>
      <c r="E257" s="84"/>
      <c r="F257" s="84"/>
      <c r="G257" s="84"/>
      <c r="H257" s="84"/>
      <c r="I257" s="84"/>
      <c r="J257" s="84"/>
      <c r="K257" s="84"/>
      <c r="L257" s="81"/>
      <c r="M257" s="82"/>
      <c r="N257" s="81"/>
      <c r="O257" s="81"/>
      <c r="P257" s="81"/>
      <c r="Q257" s="81"/>
      <c r="S257" s="81"/>
      <c r="T257" s="81"/>
      <c r="U257" s="81"/>
      <c r="V257" s="81"/>
      <c r="W257" s="81"/>
      <c r="X257" s="81"/>
      <c r="Y257" s="83"/>
      <c r="Z257" s="81"/>
      <c r="AA257" s="81"/>
      <c r="AB257" s="81"/>
      <c r="AC257" s="81"/>
      <c r="AD257" s="81"/>
    </row>
    <row r="258" spans="1:30" x14ac:dyDescent="0.3">
      <c r="A258" s="78"/>
      <c r="B258" s="84"/>
      <c r="C258" s="84"/>
      <c r="D258" s="84"/>
      <c r="E258" s="84"/>
      <c r="F258" s="84"/>
      <c r="G258" s="84"/>
      <c r="H258" s="84"/>
      <c r="I258" s="84"/>
      <c r="J258" s="84"/>
      <c r="K258" s="84"/>
      <c r="L258" s="81"/>
      <c r="M258" s="82"/>
      <c r="N258" s="81"/>
      <c r="O258" s="81"/>
      <c r="P258" s="81"/>
      <c r="Q258" s="81"/>
      <c r="S258" s="81"/>
      <c r="T258" s="81"/>
      <c r="U258" s="81"/>
      <c r="V258" s="81"/>
      <c r="W258" s="81"/>
      <c r="X258" s="81"/>
      <c r="Y258" s="83"/>
      <c r="Z258" s="81"/>
      <c r="AA258" s="81"/>
      <c r="AB258" s="81"/>
      <c r="AC258" s="81"/>
      <c r="AD258" s="81"/>
    </row>
    <row r="259" spans="1:30" x14ac:dyDescent="0.3">
      <c r="A259" s="78"/>
      <c r="B259" s="84"/>
      <c r="C259" s="84"/>
      <c r="D259" s="84"/>
      <c r="E259" s="84"/>
      <c r="F259" s="84"/>
      <c r="G259" s="84"/>
      <c r="H259" s="84"/>
      <c r="I259" s="84"/>
      <c r="J259" s="84"/>
      <c r="K259" s="84"/>
      <c r="L259" s="81"/>
      <c r="M259" s="82"/>
      <c r="N259" s="81"/>
      <c r="O259" s="81"/>
      <c r="P259" s="81"/>
      <c r="Q259" s="81"/>
      <c r="S259" s="81"/>
      <c r="T259" s="81"/>
      <c r="U259" s="81"/>
      <c r="V259" s="81"/>
      <c r="W259" s="81"/>
      <c r="X259" s="81"/>
      <c r="Y259" s="83"/>
      <c r="Z259" s="81"/>
      <c r="AA259" s="81"/>
      <c r="AB259" s="81"/>
      <c r="AC259" s="81"/>
      <c r="AD259" s="81"/>
    </row>
    <row r="260" spans="1:30" x14ac:dyDescent="0.3">
      <c r="A260" s="78"/>
      <c r="B260" s="84"/>
      <c r="C260" s="84"/>
      <c r="D260" s="84"/>
      <c r="E260" s="84"/>
      <c r="F260" s="84"/>
      <c r="G260" s="84"/>
      <c r="H260" s="84"/>
      <c r="I260" s="84"/>
      <c r="J260" s="84"/>
      <c r="K260" s="84"/>
      <c r="L260" s="81"/>
      <c r="M260" s="82"/>
      <c r="N260" s="81"/>
      <c r="O260" s="81"/>
      <c r="P260" s="81"/>
      <c r="Q260" s="81"/>
      <c r="S260" s="81"/>
      <c r="T260" s="81"/>
      <c r="U260" s="81"/>
      <c r="V260" s="81"/>
      <c r="W260" s="81"/>
      <c r="X260" s="81"/>
      <c r="Y260" s="83"/>
      <c r="Z260" s="81"/>
      <c r="AA260" s="81"/>
      <c r="AB260" s="81"/>
      <c r="AC260" s="81"/>
      <c r="AD260" s="81"/>
    </row>
    <row r="261" spans="1:30" x14ac:dyDescent="0.3">
      <c r="A261" s="78"/>
      <c r="B261" s="84"/>
      <c r="C261" s="84"/>
      <c r="D261" s="84"/>
      <c r="E261" s="84"/>
      <c r="F261" s="84"/>
      <c r="G261" s="84"/>
      <c r="H261" s="84"/>
      <c r="I261" s="84"/>
      <c r="J261" s="84"/>
      <c r="K261" s="84"/>
      <c r="L261" s="81"/>
      <c r="M261" s="82"/>
      <c r="N261" s="81"/>
      <c r="O261" s="81"/>
      <c r="P261" s="81"/>
      <c r="Q261" s="81"/>
      <c r="S261" s="81"/>
      <c r="T261" s="81"/>
      <c r="U261" s="81"/>
      <c r="V261" s="81"/>
      <c r="W261" s="81"/>
      <c r="X261" s="81"/>
      <c r="Y261" s="83"/>
      <c r="Z261" s="81"/>
      <c r="AA261" s="81"/>
      <c r="AB261" s="81"/>
      <c r="AC261" s="81"/>
      <c r="AD261" s="81"/>
    </row>
    <row r="262" spans="1:30" x14ac:dyDescent="0.3">
      <c r="A262" s="78"/>
      <c r="B262" s="84"/>
      <c r="C262" s="84"/>
      <c r="D262" s="84"/>
      <c r="E262" s="84"/>
      <c r="F262" s="84"/>
      <c r="G262" s="84"/>
      <c r="H262" s="84"/>
      <c r="I262" s="84"/>
      <c r="J262" s="84"/>
      <c r="K262" s="84"/>
      <c r="L262" s="81"/>
      <c r="M262" s="82"/>
      <c r="N262" s="81"/>
      <c r="O262" s="81"/>
      <c r="P262" s="81"/>
      <c r="Q262" s="81"/>
      <c r="S262" s="81"/>
      <c r="T262" s="81"/>
      <c r="U262" s="81"/>
      <c r="V262" s="81"/>
      <c r="W262" s="81"/>
      <c r="X262" s="81"/>
      <c r="Y262" s="83"/>
      <c r="Z262" s="81"/>
      <c r="AA262" s="81"/>
      <c r="AB262" s="81"/>
      <c r="AC262" s="81"/>
      <c r="AD262" s="81"/>
    </row>
    <row r="263" spans="1:30" x14ac:dyDescent="0.3">
      <c r="A263" s="78"/>
      <c r="B263" s="84"/>
      <c r="C263" s="84"/>
      <c r="D263" s="84"/>
      <c r="E263" s="84"/>
      <c r="F263" s="84"/>
      <c r="G263" s="84"/>
      <c r="H263" s="84"/>
      <c r="I263" s="84"/>
      <c r="J263" s="84"/>
      <c r="K263" s="84"/>
      <c r="L263" s="81"/>
      <c r="M263" s="82"/>
      <c r="N263" s="81"/>
      <c r="O263" s="81"/>
      <c r="P263" s="81"/>
      <c r="Q263" s="81"/>
      <c r="S263" s="81"/>
      <c r="T263" s="81"/>
      <c r="U263" s="81"/>
      <c r="V263" s="81"/>
      <c r="W263" s="81"/>
      <c r="X263" s="81"/>
      <c r="Y263" s="83"/>
      <c r="Z263" s="81"/>
      <c r="AA263" s="81"/>
      <c r="AB263" s="81"/>
      <c r="AC263" s="81"/>
      <c r="AD263" s="81"/>
    </row>
    <row r="264" spans="1:30" x14ac:dyDescent="0.3">
      <c r="A264" s="78"/>
      <c r="B264" s="84"/>
      <c r="C264" s="84"/>
      <c r="D264" s="84"/>
      <c r="E264" s="84"/>
      <c r="F264" s="84"/>
      <c r="G264" s="84"/>
      <c r="H264" s="84"/>
      <c r="I264" s="84"/>
      <c r="J264" s="84"/>
      <c r="K264" s="84"/>
      <c r="L264" s="81"/>
      <c r="M264" s="82"/>
      <c r="N264" s="81"/>
      <c r="O264" s="81"/>
      <c r="P264" s="81"/>
      <c r="Q264" s="81"/>
      <c r="S264" s="81"/>
      <c r="T264" s="81"/>
      <c r="U264" s="81"/>
      <c r="V264" s="81"/>
      <c r="W264" s="81"/>
      <c r="X264" s="81"/>
      <c r="Y264" s="83"/>
      <c r="Z264" s="81"/>
      <c r="AA264" s="81"/>
      <c r="AB264" s="81"/>
      <c r="AC264" s="81"/>
      <c r="AD264" s="81"/>
    </row>
    <row r="265" spans="1:30" x14ac:dyDescent="0.3">
      <c r="A265" s="78"/>
      <c r="B265" s="84"/>
      <c r="C265" s="84"/>
      <c r="D265" s="84"/>
      <c r="E265" s="84"/>
      <c r="F265" s="84"/>
      <c r="G265" s="84"/>
      <c r="H265" s="84"/>
      <c r="I265" s="84"/>
      <c r="J265" s="84"/>
      <c r="K265" s="84"/>
      <c r="L265" s="81"/>
      <c r="M265" s="82"/>
      <c r="N265" s="81"/>
      <c r="O265" s="81"/>
      <c r="P265" s="81"/>
      <c r="Q265" s="81"/>
      <c r="S265" s="81"/>
      <c r="T265" s="81"/>
      <c r="U265" s="81"/>
      <c r="V265" s="81"/>
      <c r="W265" s="81"/>
      <c r="X265" s="81"/>
      <c r="Y265" s="83"/>
      <c r="Z265" s="81"/>
      <c r="AA265" s="81"/>
      <c r="AB265" s="81"/>
      <c r="AC265" s="81"/>
      <c r="AD265" s="81"/>
    </row>
    <row r="266" spans="1:30" x14ac:dyDescent="0.3">
      <c r="A266" s="78"/>
      <c r="B266" s="84"/>
      <c r="C266" s="84"/>
      <c r="D266" s="84"/>
      <c r="E266" s="84"/>
      <c r="F266" s="84"/>
      <c r="G266" s="84"/>
      <c r="H266" s="84"/>
      <c r="I266" s="84"/>
      <c r="J266" s="84"/>
      <c r="K266" s="84"/>
      <c r="L266" s="81"/>
      <c r="M266" s="82"/>
      <c r="N266" s="81"/>
      <c r="O266" s="81"/>
      <c r="P266" s="81"/>
      <c r="Q266" s="81"/>
      <c r="S266" s="81"/>
      <c r="T266" s="81"/>
      <c r="U266" s="81"/>
      <c r="V266" s="81"/>
      <c r="W266" s="81"/>
      <c r="X266" s="81"/>
      <c r="Y266" s="83"/>
      <c r="Z266" s="81"/>
      <c r="AA266" s="81"/>
      <c r="AB266" s="81"/>
      <c r="AC266" s="81"/>
      <c r="AD266" s="81"/>
    </row>
    <row r="267" spans="1:30" x14ac:dyDescent="0.3">
      <c r="A267" s="78"/>
      <c r="B267" s="84"/>
      <c r="C267" s="84"/>
      <c r="D267" s="84"/>
      <c r="E267" s="84"/>
      <c r="F267" s="84"/>
      <c r="G267" s="84"/>
      <c r="H267" s="84"/>
      <c r="I267" s="84"/>
      <c r="J267" s="84"/>
      <c r="K267" s="84"/>
      <c r="L267" s="81"/>
      <c r="M267" s="82"/>
      <c r="N267" s="81"/>
      <c r="O267" s="81"/>
      <c r="P267" s="81"/>
      <c r="Q267" s="81"/>
      <c r="S267" s="81"/>
      <c r="T267" s="81"/>
      <c r="U267" s="81"/>
      <c r="V267" s="81"/>
      <c r="W267" s="81"/>
      <c r="X267" s="81"/>
      <c r="Y267" s="83"/>
      <c r="Z267" s="81"/>
      <c r="AA267" s="81"/>
      <c r="AB267" s="81"/>
      <c r="AC267" s="81"/>
      <c r="AD267" s="81"/>
    </row>
    <row r="268" spans="1:30" x14ac:dyDescent="0.3">
      <c r="A268" s="78"/>
      <c r="B268" s="84"/>
      <c r="C268" s="84"/>
      <c r="D268" s="84"/>
      <c r="E268" s="84"/>
      <c r="F268" s="84"/>
      <c r="G268" s="84"/>
      <c r="H268" s="84"/>
      <c r="I268" s="84"/>
      <c r="J268" s="84"/>
      <c r="K268" s="84"/>
      <c r="L268" s="81"/>
      <c r="M268" s="82"/>
      <c r="N268" s="81"/>
      <c r="O268" s="81"/>
      <c r="P268" s="81"/>
      <c r="Q268" s="81"/>
      <c r="S268" s="81"/>
      <c r="T268" s="81"/>
      <c r="U268" s="81"/>
      <c r="V268" s="81"/>
      <c r="W268" s="81"/>
      <c r="X268" s="81"/>
      <c r="Y268" s="83"/>
      <c r="Z268" s="81"/>
      <c r="AA268" s="81"/>
      <c r="AB268" s="81"/>
      <c r="AC268" s="81"/>
      <c r="AD268" s="81"/>
    </row>
    <row r="269" spans="1:30" x14ac:dyDescent="0.3">
      <c r="A269" s="78"/>
      <c r="B269" s="84"/>
      <c r="C269" s="84"/>
      <c r="D269" s="84"/>
      <c r="E269" s="84"/>
      <c r="F269" s="84"/>
      <c r="G269" s="84"/>
      <c r="H269" s="84"/>
      <c r="I269" s="84"/>
      <c r="J269" s="84"/>
      <c r="K269" s="84"/>
      <c r="L269" s="81"/>
      <c r="M269" s="82"/>
      <c r="N269" s="81"/>
      <c r="O269" s="81"/>
      <c r="P269" s="81"/>
      <c r="Q269" s="81"/>
      <c r="S269" s="81"/>
      <c r="T269" s="81"/>
      <c r="U269" s="81"/>
      <c r="V269" s="81"/>
      <c r="W269" s="81"/>
      <c r="X269" s="81"/>
      <c r="Y269" s="83"/>
      <c r="Z269" s="81"/>
      <c r="AA269" s="81"/>
      <c r="AB269" s="81"/>
      <c r="AC269" s="81"/>
      <c r="AD269" s="81"/>
    </row>
    <row r="270" spans="1:30" x14ac:dyDescent="0.3">
      <c r="A270" s="78"/>
      <c r="B270" s="84"/>
      <c r="C270" s="84"/>
      <c r="D270" s="84"/>
      <c r="E270" s="84"/>
      <c r="F270" s="84"/>
      <c r="G270" s="84"/>
      <c r="H270" s="84"/>
      <c r="I270" s="84"/>
      <c r="J270" s="84"/>
      <c r="K270" s="84"/>
      <c r="L270" s="81"/>
      <c r="M270" s="82"/>
      <c r="N270" s="81"/>
      <c r="O270" s="81"/>
      <c r="P270" s="81"/>
      <c r="Q270" s="81"/>
      <c r="S270" s="81"/>
      <c r="T270" s="81"/>
      <c r="U270" s="81"/>
      <c r="V270" s="81"/>
      <c r="W270" s="81"/>
      <c r="X270" s="81"/>
      <c r="Y270" s="83"/>
      <c r="Z270" s="81"/>
      <c r="AA270" s="81"/>
      <c r="AB270" s="81"/>
      <c r="AC270" s="81"/>
      <c r="AD270" s="81"/>
    </row>
    <row r="271" spans="1:30" x14ac:dyDescent="0.3">
      <c r="A271" s="78"/>
      <c r="B271" s="84"/>
      <c r="C271" s="84"/>
      <c r="D271" s="84"/>
      <c r="E271" s="84"/>
      <c r="F271" s="84"/>
      <c r="G271" s="84"/>
      <c r="H271" s="84"/>
      <c r="I271" s="84"/>
      <c r="J271" s="84"/>
      <c r="K271" s="84"/>
      <c r="L271" s="81"/>
      <c r="M271" s="82"/>
      <c r="N271" s="81"/>
      <c r="O271" s="81"/>
      <c r="P271" s="81"/>
      <c r="Q271" s="81"/>
      <c r="S271" s="81"/>
      <c r="T271" s="81"/>
      <c r="U271" s="81"/>
      <c r="V271" s="81"/>
      <c r="W271" s="81"/>
      <c r="X271" s="81"/>
      <c r="Y271" s="83"/>
      <c r="Z271" s="81"/>
      <c r="AA271" s="81"/>
      <c r="AB271" s="81"/>
      <c r="AC271" s="81"/>
      <c r="AD271" s="81"/>
    </row>
    <row r="272" spans="1:30" x14ac:dyDescent="0.3">
      <c r="A272" s="78"/>
      <c r="B272" s="84"/>
      <c r="C272" s="84"/>
      <c r="D272" s="84"/>
      <c r="E272" s="84"/>
      <c r="F272" s="84"/>
      <c r="G272" s="84"/>
      <c r="H272" s="84"/>
      <c r="I272" s="84"/>
      <c r="J272" s="84"/>
      <c r="K272" s="84"/>
      <c r="L272" s="81"/>
      <c r="M272" s="82"/>
      <c r="N272" s="81"/>
      <c r="O272" s="81"/>
      <c r="P272" s="81"/>
      <c r="Q272" s="81"/>
      <c r="S272" s="81"/>
      <c r="T272" s="81"/>
      <c r="U272" s="81"/>
      <c r="V272" s="81"/>
      <c r="W272" s="81"/>
      <c r="X272" s="81"/>
      <c r="Y272" s="83"/>
      <c r="Z272" s="81"/>
      <c r="AA272" s="81"/>
      <c r="AB272" s="81"/>
      <c r="AC272" s="81"/>
      <c r="AD272" s="81"/>
    </row>
    <row r="273" spans="1:30" x14ac:dyDescent="0.3">
      <c r="A273" s="78"/>
      <c r="B273" s="84"/>
      <c r="C273" s="84"/>
      <c r="D273" s="84"/>
      <c r="E273" s="84"/>
      <c r="F273" s="84"/>
      <c r="G273" s="84"/>
      <c r="H273" s="84"/>
      <c r="I273" s="84"/>
      <c r="J273" s="84"/>
      <c r="K273" s="84"/>
      <c r="L273" s="81"/>
      <c r="M273" s="82"/>
      <c r="N273" s="81"/>
      <c r="O273" s="81"/>
      <c r="P273" s="81"/>
      <c r="Q273" s="81"/>
      <c r="S273" s="81"/>
      <c r="T273" s="81"/>
      <c r="U273" s="81"/>
      <c r="V273" s="81"/>
      <c r="W273" s="81"/>
      <c r="X273" s="81"/>
      <c r="Y273" s="83"/>
      <c r="Z273" s="81"/>
      <c r="AA273" s="81"/>
      <c r="AB273" s="81"/>
      <c r="AC273" s="81"/>
      <c r="AD273" s="81"/>
    </row>
    <row r="274" spans="1:30" x14ac:dyDescent="0.3">
      <c r="A274" s="78"/>
      <c r="B274" s="84"/>
      <c r="C274" s="84"/>
      <c r="D274" s="84"/>
      <c r="E274" s="84"/>
      <c r="F274" s="84"/>
      <c r="G274" s="84"/>
      <c r="H274" s="84"/>
      <c r="I274" s="84"/>
      <c r="J274" s="84"/>
      <c r="K274" s="84"/>
      <c r="L274" s="81"/>
      <c r="M274" s="82"/>
      <c r="N274" s="81"/>
      <c r="O274" s="81"/>
      <c r="P274" s="81"/>
      <c r="Q274" s="81"/>
      <c r="S274" s="81"/>
      <c r="T274" s="81"/>
      <c r="U274" s="81"/>
      <c r="V274" s="81"/>
      <c r="W274" s="81"/>
      <c r="X274" s="81"/>
      <c r="Y274" s="83"/>
      <c r="Z274" s="81"/>
      <c r="AA274" s="81"/>
      <c r="AB274" s="81"/>
      <c r="AC274" s="81"/>
      <c r="AD274" s="81"/>
    </row>
    <row r="275" spans="1:30" x14ac:dyDescent="0.3">
      <c r="A275" s="78"/>
      <c r="B275" s="84"/>
      <c r="C275" s="84"/>
      <c r="D275" s="84"/>
      <c r="E275" s="84"/>
      <c r="F275" s="84"/>
      <c r="G275" s="84"/>
      <c r="H275" s="84"/>
      <c r="I275" s="84"/>
      <c r="J275" s="84"/>
      <c r="K275" s="84"/>
      <c r="L275" s="81"/>
      <c r="M275" s="82"/>
      <c r="N275" s="81"/>
      <c r="O275" s="81"/>
      <c r="P275" s="81"/>
      <c r="Q275" s="81"/>
      <c r="S275" s="81"/>
      <c r="T275" s="81"/>
      <c r="U275" s="81"/>
      <c r="V275" s="81"/>
      <c r="W275" s="81"/>
      <c r="X275" s="81"/>
      <c r="Y275" s="83"/>
      <c r="Z275" s="81"/>
      <c r="AA275" s="81"/>
      <c r="AB275" s="81"/>
      <c r="AC275" s="81"/>
      <c r="AD275" s="81"/>
    </row>
    <row r="276" spans="1:30" x14ac:dyDescent="0.3">
      <c r="A276" s="78"/>
      <c r="B276" s="84"/>
      <c r="C276" s="84"/>
      <c r="D276" s="84"/>
      <c r="E276" s="84"/>
      <c r="F276" s="84"/>
      <c r="G276" s="84"/>
      <c r="H276" s="84"/>
      <c r="I276" s="84"/>
      <c r="J276" s="84"/>
      <c r="K276" s="84"/>
      <c r="L276" s="81"/>
      <c r="M276" s="82"/>
      <c r="N276" s="81"/>
      <c r="O276" s="81"/>
      <c r="P276" s="81"/>
      <c r="Q276" s="81"/>
      <c r="S276" s="81"/>
      <c r="T276" s="81"/>
      <c r="U276" s="81"/>
      <c r="V276" s="81"/>
      <c r="W276" s="81"/>
      <c r="X276" s="81"/>
      <c r="Y276" s="83"/>
      <c r="Z276" s="81"/>
      <c r="AA276" s="81"/>
      <c r="AB276" s="81"/>
      <c r="AC276" s="81"/>
      <c r="AD276" s="81"/>
    </row>
    <row r="277" spans="1:30" x14ac:dyDescent="0.3">
      <c r="A277" s="78"/>
      <c r="B277" s="84"/>
      <c r="C277" s="84"/>
      <c r="D277" s="84"/>
      <c r="E277" s="84"/>
      <c r="F277" s="84"/>
      <c r="G277" s="84"/>
      <c r="H277" s="84"/>
      <c r="I277" s="84"/>
      <c r="J277" s="84"/>
      <c r="K277" s="84"/>
      <c r="L277" s="81"/>
      <c r="M277" s="82"/>
      <c r="N277" s="81"/>
      <c r="O277" s="81"/>
      <c r="P277" s="81"/>
      <c r="Q277" s="81"/>
      <c r="S277" s="81"/>
      <c r="T277" s="81"/>
      <c r="U277" s="81"/>
      <c r="V277" s="81"/>
      <c r="W277" s="81"/>
      <c r="X277" s="81"/>
      <c r="Y277" s="83"/>
      <c r="Z277" s="81"/>
      <c r="AA277" s="81"/>
      <c r="AB277" s="81"/>
      <c r="AC277" s="81"/>
      <c r="AD277" s="81"/>
    </row>
    <row r="278" spans="1:30" x14ac:dyDescent="0.3">
      <c r="A278" s="78"/>
      <c r="B278" s="84"/>
      <c r="C278" s="84"/>
      <c r="D278" s="84"/>
      <c r="E278" s="84"/>
      <c r="F278" s="84"/>
      <c r="G278" s="84"/>
      <c r="H278" s="84"/>
      <c r="I278" s="84"/>
      <c r="J278" s="84"/>
      <c r="K278" s="84"/>
      <c r="L278" s="81"/>
      <c r="M278" s="82"/>
      <c r="N278" s="81"/>
      <c r="O278" s="81"/>
      <c r="P278" s="81"/>
      <c r="Q278" s="81"/>
      <c r="S278" s="81"/>
      <c r="T278" s="81"/>
      <c r="U278" s="81"/>
      <c r="V278" s="81"/>
      <c r="W278" s="81"/>
      <c r="X278" s="81"/>
      <c r="Y278" s="83"/>
      <c r="Z278" s="81"/>
      <c r="AA278" s="81"/>
      <c r="AB278" s="81"/>
      <c r="AC278" s="81"/>
      <c r="AD278" s="81"/>
    </row>
    <row r="279" spans="1:30" x14ac:dyDescent="0.3">
      <c r="A279" s="78"/>
      <c r="B279" s="84"/>
      <c r="C279" s="84"/>
      <c r="D279" s="84"/>
      <c r="E279" s="84"/>
      <c r="F279" s="84"/>
      <c r="G279" s="84"/>
      <c r="H279" s="84"/>
      <c r="I279" s="84"/>
      <c r="J279" s="84"/>
      <c r="K279" s="84"/>
      <c r="L279" s="81"/>
      <c r="M279" s="82"/>
      <c r="N279" s="81"/>
      <c r="O279" s="81"/>
      <c r="P279" s="81"/>
      <c r="Q279" s="81"/>
      <c r="S279" s="81"/>
      <c r="T279" s="81"/>
      <c r="U279" s="81"/>
      <c r="V279" s="81"/>
      <c r="W279" s="81"/>
      <c r="X279" s="81"/>
      <c r="Y279" s="83"/>
      <c r="Z279" s="81"/>
      <c r="AA279" s="81"/>
      <c r="AB279" s="81"/>
      <c r="AC279" s="81"/>
      <c r="AD279" s="81"/>
    </row>
    <row r="280" spans="1:30" x14ac:dyDescent="0.3">
      <c r="A280" s="78"/>
      <c r="B280" s="84"/>
      <c r="C280" s="84"/>
      <c r="D280" s="84"/>
      <c r="E280" s="84"/>
      <c r="F280" s="84"/>
      <c r="G280" s="84"/>
      <c r="H280" s="84"/>
      <c r="I280" s="84"/>
      <c r="J280" s="84"/>
      <c r="K280" s="84"/>
      <c r="L280" s="81"/>
      <c r="M280" s="82"/>
      <c r="N280" s="81"/>
      <c r="O280" s="81"/>
      <c r="P280" s="81"/>
      <c r="Q280" s="81"/>
      <c r="S280" s="81"/>
      <c r="T280" s="81"/>
      <c r="U280" s="81"/>
      <c r="V280" s="81"/>
      <c r="W280" s="81"/>
      <c r="X280" s="81"/>
      <c r="Y280" s="83"/>
      <c r="Z280" s="81"/>
      <c r="AA280" s="81"/>
      <c r="AB280" s="81"/>
      <c r="AC280" s="81"/>
      <c r="AD280" s="81"/>
    </row>
    <row r="281" spans="1:30" x14ac:dyDescent="0.3">
      <c r="A281" s="78"/>
      <c r="B281" s="84"/>
      <c r="C281" s="84"/>
      <c r="D281" s="84"/>
      <c r="E281" s="84"/>
      <c r="F281" s="84"/>
      <c r="G281" s="84"/>
      <c r="H281" s="84"/>
      <c r="I281" s="84"/>
      <c r="J281" s="84"/>
      <c r="K281" s="84"/>
      <c r="L281" s="81"/>
      <c r="M281" s="82"/>
      <c r="N281" s="81"/>
      <c r="O281" s="81"/>
      <c r="P281" s="81"/>
      <c r="Q281" s="81"/>
      <c r="S281" s="81"/>
      <c r="T281" s="81"/>
      <c r="U281" s="81"/>
      <c r="V281" s="81"/>
      <c r="W281" s="81"/>
      <c r="X281" s="81"/>
      <c r="Y281" s="83"/>
      <c r="Z281" s="81"/>
      <c r="AA281" s="81"/>
      <c r="AB281" s="81"/>
      <c r="AC281" s="81"/>
      <c r="AD281" s="81"/>
    </row>
    <row r="282" spans="1:30" x14ac:dyDescent="0.3">
      <c r="A282" s="78"/>
      <c r="B282" s="84"/>
      <c r="C282" s="84"/>
      <c r="D282" s="84"/>
      <c r="E282" s="84"/>
      <c r="F282" s="84"/>
      <c r="G282" s="84"/>
      <c r="H282" s="84"/>
      <c r="I282" s="84"/>
      <c r="J282" s="84"/>
      <c r="K282" s="84"/>
      <c r="L282" s="81"/>
      <c r="M282" s="82"/>
      <c r="N282" s="81"/>
      <c r="O282" s="81"/>
      <c r="P282" s="81"/>
      <c r="Q282" s="81"/>
      <c r="S282" s="81"/>
      <c r="T282" s="81"/>
      <c r="U282" s="81"/>
      <c r="V282" s="81"/>
      <c r="W282" s="81"/>
      <c r="X282" s="81"/>
      <c r="Y282" s="83"/>
      <c r="Z282" s="81"/>
      <c r="AA282" s="81"/>
      <c r="AB282" s="81"/>
      <c r="AC282" s="81"/>
      <c r="AD282" s="81"/>
    </row>
    <row r="283" spans="1:30" x14ac:dyDescent="0.3">
      <c r="A283" s="78"/>
      <c r="B283" s="84"/>
      <c r="C283" s="84"/>
      <c r="D283" s="84"/>
      <c r="E283" s="84"/>
      <c r="F283" s="84"/>
      <c r="G283" s="84"/>
      <c r="H283" s="84"/>
      <c r="I283" s="84"/>
      <c r="J283" s="84"/>
      <c r="K283" s="84"/>
      <c r="L283" s="81"/>
      <c r="M283" s="82"/>
      <c r="N283" s="81"/>
      <c r="O283" s="81"/>
      <c r="P283" s="81"/>
      <c r="Q283" s="81"/>
      <c r="S283" s="81"/>
      <c r="T283" s="81"/>
      <c r="U283" s="81"/>
      <c r="V283" s="81"/>
      <c r="W283" s="81"/>
      <c r="X283" s="81"/>
      <c r="Y283" s="83"/>
      <c r="Z283" s="81"/>
      <c r="AA283" s="81"/>
      <c r="AB283" s="81"/>
      <c r="AC283" s="81"/>
      <c r="AD283" s="81"/>
    </row>
    <row r="284" spans="1:30" x14ac:dyDescent="0.3">
      <c r="A284" s="78"/>
      <c r="B284" s="84"/>
      <c r="C284" s="84"/>
      <c r="D284" s="84"/>
      <c r="E284" s="84"/>
      <c r="F284" s="84"/>
      <c r="G284" s="84"/>
      <c r="H284" s="84"/>
      <c r="I284" s="84"/>
      <c r="J284" s="84"/>
      <c r="K284" s="84"/>
      <c r="L284" s="81"/>
      <c r="M284" s="82"/>
      <c r="N284" s="81"/>
      <c r="O284" s="81"/>
      <c r="P284" s="81"/>
      <c r="Q284" s="81"/>
      <c r="S284" s="81"/>
      <c r="T284" s="81"/>
      <c r="U284" s="81"/>
      <c r="V284" s="81"/>
      <c r="W284" s="81"/>
      <c r="X284" s="81"/>
      <c r="Y284" s="83"/>
      <c r="Z284" s="81"/>
      <c r="AA284" s="81"/>
      <c r="AB284" s="81"/>
      <c r="AC284" s="81"/>
      <c r="AD284" s="81"/>
    </row>
    <row r="285" spans="1:30" x14ac:dyDescent="0.3">
      <c r="A285" s="78"/>
      <c r="B285" s="84"/>
      <c r="C285" s="84"/>
      <c r="D285" s="84"/>
      <c r="E285" s="84"/>
      <c r="F285" s="84"/>
      <c r="G285" s="84"/>
      <c r="H285" s="84"/>
      <c r="I285" s="84"/>
      <c r="J285" s="84"/>
      <c r="K285" s="84"/>
      <c r="L285" s="81"/>
      <c r="M285" s="82"/>
      <c r="N285" s="81"/>
      <c r="O285" s="81"/>
      <c r="P285" s="81"/>
      <c r="Q285" s="81"/>
      <c r="S285" s="81"/>
      <c r="T285" s="81"/>
      <c r="U285" s="81"/>
      <c r="V285" s="81"/>
      <c r="W285" s="81"/>
      <c r="X285" s="81"/>
      <c r="Y285" s="83"/>
      <c r="Z285" s="81"/>
      <c r="AA285" s="81"/>
      <c r="AB285" s="81"/>
      <c r="AC285" s="81"/>
      <c r="AD285" s="81"/>
    </row>
    <row r="286" spans="1:30" x14ac:dyDescent="0.3">
      <c r="A286" s="78"/>
      <c r="B286" s="84"/>
      <c r="C286" s="84"/>
      <c r="D286" s="84"/>
      <c r="E286" s="84"/>
      <c r="F286" s="84"/>
      <c r="G286" s="84"/>
      <c r="H286" s="84"/>
      <c r="I286" s="84"/>
      <c r="J286" s="84"/>
      <c r="K286" s="84"/>
      <c r="L286" s="81"/>
      <c r="M286" s="82"/>
      <c r="N286" s="81"/>
      <c r="O286" s="81"/>
      <c r="P286" s="81"/>
      <c r="Q286" s="81"/>
      <c r="S286" s="81"/>
      <c r="T286" s="81"/>
      <c r="U286" s="81"/>
      <c r="V286" s="81"/>
      <c r="W286" s="81"/>
      <c r="X286" s="81"/>
      <c r="Y286" s="83"/>
      <c r="Z286" s="81"/>
      <c r="AA286" s="81"/>
      <c r="AB286" s="81"/>
      <c r="AC286" s="81"/>
      <c r="AD286" s="81"/>
    </row>
    <row r="287" spans="1:30" x14ac:dyDescent="0.3">
      <c r="A287" s="78"/>
      <c r="B287" s="84"/>
      <c r="C287" s="84"/>
      <c r="D287" s="84"/>
      <c r="E287" s="84"/>
      <c r="F287" s="84"/>
      <c r="G287" s="84"/>
      <c r="H287" s="84"/>
      <c r="I287" s="84"/>
      <c r="J287" s="84"/>
      <c r="K287" s="84"/>
      <c r="L287" s="81"/>
      <c r="M287" s="82"/>
      <c r="N287" s="81"/>
      <c r="O287" s="81"/>
      <c r="P287" s="81"/>
      <c r="Q287" s="81"/>
      <c r="S287" s="81"/>
      <c r="T287" s="81"/>
      <c r="U287" s="81"/>
      <c r="V287" s="81"/>
      <c r="W287" s="81"/>
      <c r="X287" s="81"/>
      <c r="Y287" s="83"/>
      <c r="Z287" s="81"/>
      <c r="AA287" s="81"/>
      <c r="AB287" s="81"/>
      <c r="AC287" s="81"/>
      <c r="AD287" s="81"/>
    </row>
    <row r="288" spans="1:30" x14ac:dyDescent="0.3">
      <c r="A288" s="78"/>
      <c r="B288" s="84"/>
      <c r="C288" s="84"/>
      <c r="D288" s="84"/>
      <c r="E288" s="84"/>
      <c r="F288" s="84"/>
      <c r="G288" s="84"/>
      <c r="H288" s="84"/>
      <c r="I288" s="84"/>
      <c r="J288" s="84"/>
      <c r="K288" s="84"/>
      <c r="L288" s="81"/>
      <c r="M288" s="82"/>
      <c r="N288" s="81"/>
      <c r="O288" s="81"/>
      <c r="P288" s="81"/>
      <c r="Q288" s="81"/>
      <c r="S288" s="81"/>
      <c r="T288" s="81"/>
      <c r="U288" s="81"/>
      <c r="V288" s="81"/>
      <c r="W288" s="81"/>
      <c r="X288" s="81"/>
      <c r="Y288" s="83"/>
      <c r="Z288" s="81"/>
      <c r="AA288" s="81"/>
      <c r="AB288" s="81"/>
      <c r="AC288" s="81"/>
      <c r="AD288" s="81"/>
    </row>
    <row r="289" spans="1:30" x14ac:dyDescent="0.3">
      <c r="A289" s="78"/>
      <c r="B289" s="84"/>
      <c r="C289" s="84"/>
      <c r="D289" s="84"/>
      <c r="E289" s="84"/>
      <c r="F289" s="84"/>
      <c r="G289" s="84"/>
      <c r="H289" s="84"/>
      <c r="I289" s="84"/>
      <c r="J289" s="84"/>
      <c r="K289" s="84"/>
      <c r="L289" s="81"/>
      <c r="M289" s="82"/>
      <c r="N289" s="81"/>
      <c r="O289" s="81"/>
      <c r="P289" s="81"/>
      <c r="Q289" s="81"/>
      <c r="S289" s="81"/>
      <c r="T289" s="81"/>
      <c r="U289" s="81"/>
      <c r="V289" s="81"/>
      <c r="W289" s="81"/>
      <c r="X289" s="81"/>
      <c r="Y289" s="83"/>
      <c r="Z289" s="81"/>
      <c r="AA289" s="81"/>
      <c r="AB289" s="81"/>
      <c r="AC289" s="81"/>
      <c r="AD289" s="81"/>
    </row>
    <row r="290" spans="1:30" x14ac:dyDescent="0.3">
      <c r="A290" s="78"/>
      <c r="B290" s="84"/>
      <c r="C290" s="84"/>
      <c r="D290" s="84"/>
      <c r="E290" s="84"/>
      <c r="F290" s="84"/>
      <c r="G290" s="84"/>
      <c r="H290" s="84"/>
      <c r="I290" s="84"/>
      <c r="J290" s="84"/>
      <c r="K290" s="84"/>
      <c r="L290" s="81"/>
      <c r="M290" s="82"/>
      <c r="N290" s="81"/>
      <c r="O290" s="81"/>
      <c r="P290" s="81"/>
      <c r="Q290" s="81"/>
      <c r="S290" s="81"/>
      <c r="T290" s="81"/>
      <c r="U290" s="81"/>
      <c r="V290" s="81"/>
      <c r="W290" s="81"/>
      <c r="X290" s="81"/>
      <c r="Y290" s="83"/>
      <c r="Z290" s="81"/>
      <c r="AA290" s="81"/>
      <c r="AB290" s="81"/>
      <c r="AC290" s="81"/>
      <c r="AD290" s="81"/>
    </row>
    <row r="291" spans="1:30" x14ac:dyDescent="0.3">
      <c r="A291" s="78"/>
      <c r="B291" s="84"/>
      <c r="C291" s="84"/>
      <c r="D291" s="84"/>
      <c r="E291" s="84"/>
      <c r="F291" s="84"/>
      <c r="G291" s="84"/>
      <c r="H291" s="84"/>
      <c r="I291" s="84"/>
      <c r="J291" s="84"/>
      <c r="K291" s="84"/>
      <c r="L291" s="81"/>
      <c r="M291" s="82"/>
      <c r="N291" s="81"/>
      <c r="O291" s="81"/>
      <c r="P291" s="81"/>
      <c r="Q291" s="81"/>
      <c r="S291" s="81"/>
      <c r="T291" s="81"/>
      <c r="U291" s="81"/>
      <c r="V291" s="81"/>
      <c r="W291" s="81"/>
      <c r="X291" s="81"/>
      <c r="Y291" s="83"/>
      <c r="Z291" s="81"/>
      <c r="AA291" s="81"/>
      <c r="AB291" s="81"/>
      <c r="AC291" s="81"/>
      <c r="AD291" s="81"/>
    </row>
    <row r="292" spans="1:30" x14ac:dyDescent="0.3">
      <c r="A292" s="78"/>
      <c r="B292" s="84"/>
      <c r="C292" s="84"/>
      <c r="D292" s="84"/>
      <c r="E292" s="84"/>
      <c r="F292" s="84"/>
      <c r="G292" s="84"/>
      <c r="H292" s="84"/>
      <c r="I292" s="84"/>
      <c r="J292" s="84"/>
      <c r="K292" s="84"/>
      <c r="L292" s="81"/>
      <c r="M292" s="82"/>
      <c r="N292" s="81"/>
      <c r="O292" s="81"/>
      <c r="P292" s="81"/>
      <c r="Q292" s="81"/>
      <c r="S292" s="81"/>
      <c r="T292" s="81"/>
      <c r="U292" s="81"/>
      <c r="V292" s="81"/>
      <c r="W292" s="81"/>
      <c r="X292" s="81"/>
      <c r="Y292" s="83"/>
      <c r="Z292" s="81"/>
      <c r="AA292" s="81"/>
      <c r="AB292" s="81"/>
      <c r="AC292" s="81"/>
      <c r="AD292" s="81"/>
    </row>
    <row r="293" spans="1:30" x14ac:dyDescent="0.3">
      <c r="A293" s="78"/>
      <c r="B293" s="84"/>
      <c r="C293" s="84"/>
      <c r="D293" s="84"/>
      <c r="E293" s="84"/>
      <c r="F293" s="84"/>
      <c r="G293" s="84"/>
      <c r="H293" s="84"/>
      <c r="I293" s="84"/>
      <c r="J293" s="84"/>
      <c r="K293" s="84"/>
      <c r="L293" s="81"/>
      <c r="M293" s="82"/>
      <c r="N293" s="81"/>
      <c r="O293" s="81"/>
      <c r="P293" s="81"/>
      <c r="Q293" s="81"/>
      <c r="S293" s="81"/>
      <c r="T293" s="81"/>
      <c r="U293" s="81"/>
      <c r="V293" s="81"/>
      <c r="W293" s="81"/>
      <c r="X293" s="81"/>
      <c r="Y293" s="83"/>
      <c r="Z293" s="81"/>
      <c r="AA293" s="81"/>
      <c r="AB293" s="81"/>
      <c r="AC293" s="81"/>
      <c r="AD293" s="81"/>
    </row>
    <row r="294" spans="1:30" x14ac:dyDescent="0.3">
      <c r="A294" s="78"/>
      <c r="B294" s="84"/>
      <c r="C294" s="84"/>
      <c r="D294" s="84"/>
      <c r="E294" s="84"/>
      <c r="F294" s="84"/>
      <c r="G294" s="84"/>
      <c r="H294" s="84"/>
      <c r="I294" s="84"/>
      <c r="J294" s="84"/>
      <c r="K294" s="84"/>
      <c r="L294" s="81"/>
      <c r="M294" s="82"/>
      <c r="N294" s="81"/>
      <c r="O294" s="81"/>
      <c r="P294" s="81"/>
      <c r="Q294" s="81"/>
      <c r="S294" s="81"/>
      <c r="T294" s="81"/>
      <c r="U294" s="81"/>
      <c r="V294" s="81"/>
      <c r="W294" s="81"/>
      <c r="X294" s="81"/>
      <c r="Y294" s="83"/>
      <c r="Z294" s="81"/>
      <c r="AA294" s="81"/>
      <c r="AB294" s="81"/>
      <c r="AC294" s="81"/>
      <c r="AD294" s="81"/>
    </row>
    <row r="295" spans="1:30" x14ac:dyDescent="0.3">
      <c r="A295" s="78"/>
      <c r="B295" s="84"/>
      <c r="C295" s="84"/>
      <c r="D295" s="84"/>
      <c r="E295" s="84"/>
      <c r="F295" s="84"/>
      <c r="G295" s="84"/>
      <c r="H295" s="84"/>
      <c r="I295" s="84"/>
      <c r="J295" s="84"/>
      <c r="K295" s="84"/>
      <c r="L295" s="81"/>
      <c r="M295" s="82"/>
      <c r="N295" s="81"/>
      <c r="O295" s="81"/>
      <c r="P295" s="81"/>
      <c r="Q295" s="81"/>
      <c r="S295" s="81"/>
      <c r="T295" s="81"/>
      <c r="U295" s="81"/>
      <c r="V295" s="81"/>
      <c r="W295" s="81"/>
      <c r="X295" s="81"/>
      <c r="Y295" s="83"/>
      <c r="Z295" s="81"/>
      <c r="AA295" s="81"/>
      <c r="AB295" s="81"/>
      <c r="AC295" s="81"/>
      <c r="AD295" s="81"/>
    </row>
    <row r="296" spans="1:30" x14ac:dyDescent="0.3">
      <c r="A296" s="78"/>
      <c r="B296" s="84"/>
      <c r="C296" s="84"/>
      <c r="D296" s="84"/>
      <c r="E296" s="84"/>
      <c r="F296" s="84"/>
      <c r="G296" s="84"/>
      <c r="H296" s="84"/>
      <c r="I296" s="84"/>
      <c r="J296" s="84"/>
      <c r="K296" s="84"/>
      <c r="L296" s="81"/>
      <c r="M296" s="82"/>
      <c r="N296" s="81"/>
      <c r="O296" s="81"/>
      <c r="P296" s="81"/>
      <c r="Q296" s="81"/>
      <c r="S296" s="81"/>
      <c r="T296" s="81"/>
      <c r="U296" s="81"/>
      <c r="V296" s="81"/>
      <c r="W296" s="81"/>
      <c r="X296" s="81"/>
      <c r="Y296" s="83"/>
      <c r="Z296" s="81"/>
      <c r="AA296" s="81"/>
      <c r="AB296" s="81"/>
      <c r="AC296" s="81"/>
      <c r="AD296" s="81"/>
    </row>
    <row r="297" spans="1:30" x14ac:dyDescent="0.3">
      <c r="A297" s="78"/>
      <c r="B297" s="84"/>
      <c r="C297" s="84"/>
      <c r="D297" s="84"/>
      <c r="E297" s="84"/>
      <c r="F297" s="84"/>
      <c r="G297" s="84"/>
      <c r="H297" s="84"/>
      <c r="I297" s="84"/>
      <c r="J297" s="84"/>
      <c r="K297" s="84"/>
      <c r="L297" s="81"/>
      <c r="M297" s="82"/>
      <c r="N297" s="81"/>
      <c r="O297" s="81"/>
      <c r="P297" s="81"/>
      <c r="Q297" s="81"/>
      <c r="S297" s="81"/>
      <c r="T297" s="81"/>
      <c r="U297" s="81"/>
      <c r="V297" s="81"/>
      <c r="W297" s="81"/>
      <c r="X297" s="81"/>
      <c r="Y297" s="83"/>
      <c r="Z297" s="81"/>
      <c r="AA297" s="81"/>
      <c r="AB297" s="81"/>
      <c r="AC297" s="81"/>
      <c r="AD297" s="81"/>
    </row>
    <row r="298" spans="1:30" x14ac:dyDescent="0.3">
      <c r="A298" s="78"/>
      <c r="B298" s="84"/>
      <c r="C298" s="84"/>
      <c r="D298" s="84"/>
      <c r="E298" s="84"/>
      <c r="F298" s="84"/>
      <c r="G298" s="84"/>
      <c r="H298" s="84"/>
      <c r="I298" s="84"/>
      <c r="J298" s="84"/>
      <c r="K298" s="84"/>
      <c r="L298" s="81"/>
      <c r="M298" s="82"/>
      <c r="N298" s="81"/>
      <c r="O298" s="81"/>
      <c r="P298" s="81"/>
      <c r="Q298" s="81"/>
      <c r="S298" s="81"/>
      <c r="T298" s="81"/>
      <c r="U298" s="81"/>
      <c r="V298" s="81"/>
      <c r="W298" s="81"/>
      <c r="X298" s="81"/>
      <c r="Y298" s="83"/>
      <c r="Z298" s="81"/>
      <c r="AA298" s="81"/>
      <c r="AB298" s="81"/>
      <c r="AC298" s="81"/>
      <c r="AD298" s="81"/>
    </row>
    <row r="299" spans="1:30" x14ac:dyDescent="0.3">
      <c r="A299" s="78"/>
      <c r="B299" s="84"/>
      <c r="C299" s="84"/>
      <c r="D299" s="84"/>
      <c r="E299" s="84"/>
      <c r="F299" s="84"/>
      <c r="G299" s="84"/>
      <c r="H299" s="84"/>
      <c r="I299" s="84"/>
      <c r="J299" s="84"/>
      <c r="K299" s="84"/>
      <c r="L299" s="81"/>
      <c r="M299" s="82"/>
      <c r="N299" s="81"/>
      <c r="O299" s="81"/>
      <c r="P299" s="81"/>
      <c r="Q299" s="81"/>
      <c r="S299" s="81"/>
      <c r="T299" s="81"/>
      <c r="U299" s="81"/>
      <c r="V299" s="81"/>
      <c r="W299" s="81"/>
      <c r="X299" s="81"/>
      <c r="Y299" s="83"/>
      <c r="Z299" s="81"/>
      <c r="AA299" s="81"/>
      <c r="AB299" s="81"/>
      <c r="AC299" s="81"/>
      <c r="AD299" s="81"/>
    </row>
    <row r="300" spans="1:30" x14ac:dyDescent="0.3">
      <c r="A300" s="78"/>
      <c r="B300" s="84"/>
      <c r="C300" s="84"/>
      <c r="D300" s="84"/>
      <c r="E300" s="84"/>
      <c r="F300" s="84"/>
      <c r="G300" s="84"/>
      <c r="H300" s="84"/>
      <c r="I300" s="84"/>
      <c r="J300" s="84"/>
      <c r="K300" s="84"/>
      <c r="L300" s="81"/>
      <c r="M300" s="82"/>
      <c r="N300" s="81"/>
      <c r="O300" s="81"/>
      <c r="P300" s="81"/>
      <c r="Q300" s="81"/>
      <c r="S300" s="81"/>
      <c r="T300" s="81"/>
      <c r="U300" s="81"/>
      <c r="V300" s="81"/>
      <c r="W300" s="81"/>
      <c r="X300" s="81"/>
      <c r="Y300" s="83"/>
      <c r="Z300" s="81"/>
      <c r="AA300" s="81"/>
      <c r="AB300" s="81"/>
      <c r="AC300" s="81"/>
      <c r="AD300" s="81"/>
    </row>
    <row r="301" spans="1:30" x14ac:dyDescent="0.3">
      <c r="A301" s="78"/>
      <c r="B301" s="84"/>
      <c r="C301" s="84"/>
      <c r="D301" s="84"/>
      <c r="E301" s="84"/>
      <c r="F301" s="84"/>
      <c r="G301" s="84"/>
      <c r="H301" s="84"/>
      <c r="I301" s="84"/>
      <c r="J301" s="84"/>
      <c r="K301" s="84"/>
      <c r="L301" s="81"/>
      <c r="M301" s="82"/>
      <c r="N301" s="81"/>
      <c r="O301" s="81"/>
      <c r="P301" s="81"/>
      <c r="Q301" s="81"/>
      <c r="S301" s="81"/>
      <c r="T301" s="81"/>
      <c r="U301" s="81"/>
      <c r="V301" s="81"/>
      <c r="W301" s="81"/>
      <c r="X301" s="81"/>
      <c r="Y301" s="83"/>
      <c r="Z301" s="81"/>
      <c r="AA301" s="81"/>
      <c r="AB301" s="81"/>
      <c r="AC301" s="81"/>
      <c r="AD301" s="81"/>
    </row>
    <row r="302" spans="1:30" x14ac:dyDescent="0.3">
      <c r="A302" s="78"/>
      <c r="B302" s="84"/>
      <c r="C302" s="84"/>
      <c r="D302" s="84"/>
      <c r="E302" s="84"/>
      <c r="F302" s="84"/>
      <c r="G302" s="84"/>
      <c r="H302" s="84"/>
      <c r="I302" s="84"/>
      <c r="J302" s="84"/>
      <c r="K302" s="84"/>
      <c r="L302" s="81"/>
      <c r="M302" s="82"/>
      <c r="N302" s="81"/>
      <c r="O302" s="81"/>
      <c r="P302" s="81"/>
      <c r="Q302" s="81"/>
      <c r="S302" s="81"/>
      <c r="T302" s="81"/>
      <c r="U302" s="81"/>
      <c r="V302" s="81"/>
      <c r="W302" s="81"/>
      <c r="X302" s="81"/>
      <c r="Y302" s="83"/>
      <c r="Z302" s="81"/>
      <c r="AA302" s="81"/>
      <c r="AB302" s="81"/>
      <c r="AC302" s="81"/>
      <c r="AD302" s="81"/>
    </row>
    <row r="303" spans="1:30" x14ac:dyDescent="0.3">
      <c r="A303" s="78"/>
      <c r="B303" s="84"/>
      <c r="C303" s="84"/>
      <c r="D303" s="84"/>
      <c r="E303" s="84"/>
      <c r="F303" s="84"/>
      <c r="G303" s="84"/>
      <c r="H303" s="84"/>
      <c r="I303" s="84"/>
      <c r="J303" s="84"/>
      <c r="K303" s="84"/>
      <c r="L303" s="81"/>
      <c r="M303" s="82"/>
      <c r="N303" s="81"/>
      <c r="O303" s="81"/>
      <c r="P303" s="81"/>
      <c r="Q303" s="81"/>
      <c r="S303" s="81"/>
      <c r="T303" s="81"/>
      <c r="U303" s="81"/>
      <c r="V303" s="81"/>
      <c r="W303" s="81"/>
      <c r="X303" s="81"/>
      <c r="Y303" s="83"/>
      <c r="Z303" s="81"/>
      <c r="AA303" s="81"/>
      <c r="AB303" s="81"/>
      <c r="AC303" s="81"/>
      <c r="AD303" s="81"/>
    </row>
    <row r="304" spans="1:30" x14ac:dyDescent="0.3">
      <c r="A304" s="78"/>
      <c r="B304" s="84"/>
      <c r="C304" s="84"/>
      <c r="D304" s="84"/>
      <c r="E304" s="84"/>
      <c r="F304" s="84"/>
      <c r="G304" s="84"/>
      <c r="H304" s="84"/>
      <c r="I304" s="84"/>
      <c r="J304" s="84"/>
      <c r="K304" s="84"/>
      <c r="L304" s="81"/>
      <c r="M304" s="82"/>
      <c r="N304" s="81"/>
      <c r="O304" s="81"/>
      <c r="P304" s="81"/>
      <c r="Q304" s="81"/>
      <c r="S304" s="81"/>
      <c r="T304" s="81"/>
      <c r="U304" s="81"/>
      <c r="V304" s="81"/>
      <c r="W304" s="81"/>
      <c r="X304" s="81"/>
      <c r="Y304" s="83"/>
      <c r="Z304" s="81"/>
      <c r="AA304" s="81"/>
      <c r="AB304" s="81"/>
      <c r="AC304" s="81"/>
      <c r="AD304" s="81"/>
    </row>
    <row r="305" spans="1:30" x14ac:dyDescent="0.3">
      <c r="A305" s="78"/>
      <c r="B305" s="84"/>
      <c r="C305" s="84"/>
      <c r="D305" s="84"/>
      <c r="E305" s="84"/>
      <c r="F305" s="84"/>
      <c r="G305" s="84"/>
      <c r="H305" s="84"/>
      <c r="I305" s="84"/>
      <c r="J305" s="84"/>
      <c r="K305" s="84"/>
      <c r="L305" s="81"/>
      <c r="M305" s="82"/>
      <c r="N305" s="81"/>
      <c r="O305" s="81"/>
      <c r="P305" s="81"/>
      <c r="Q305" s="81"/>
      <c r="S305" s="81"/>
      <c r="T305" s="81"/>
      <c r="U305" s="81"/>
      <c r="V305" s="81"/>
      <c r="W305" s="81"/>
      <c r="X305" s="81"/>
      <c r="Y305" s="83"/>
      <c r="Z305" s="81"/>
      <c r="AA305" s="81"/>
      <c r="AB305" s="81"/>
      <c r="AC305" s="81"/>
      <c r="AD305" s="81"/>
    </row>
    <row r="306" spans="1:30" x14ac:dyDescent="0.3">
      <c r="A306" s="78"/>
      <c r="B306" s="84"/>
      <c r="C306" s="84"/>
      <c r="D306" s="84"/>
      <c r="E306" s="84"/>
      <c r="F306" s="84"/>
      <c r="G306" s="84"/>
      <c r="H306" s="84"/>
      <c r="I306" s="84"/>
      <c r="J306" s="84"/>
      <c r="K306" s="84"/>
      <c r="L306" s="81"/>
      <c r="M306" s="82"/>
      <c r="N306" s="81"/>
      <c r="O306" s="81"/>
      <c r="P306" s="81"/>
      <c r="Q306" s="81"/>
      <c r="S306" s="81"/>
      <c r="T306" s="81"/>
      <c r="U306" s="81"/>
      <c r="V306" s="81"/>
      <c r="W306" s="81"/>
      <c r="X306" s="81"/>
      <c r="Y306" s="83"/>
      <c r="Z306" s="81"/>
      <c r="AA306" s="81"/>
      <c r="AB306" s="81"/>
      <c r="AC306" s="81"/>
      <c r="AD306" s="81"/>
    </row>
    <row r="307" spans="1:30" x14ac:dyDescent="0.3">
      <c r="A307" s="78"/>
      <c r="B307" s="84"/>
      <c r="C307" s="84"/>
      <c r="D307" s="84"/>
      <c r="E307" s="84"/>
      <c r="F307" s="84"/>
      <c r="G307" s="84"/>
      <c r="H307" s="84"/>
      <c r="I307" s="84"/>
      <c r="J307" s="84"/>
      <c r="K307" s="84"/>
      <c r="L307" s="81"/>
      <c r="M307" s="82"/>
      <c r="N307" s="81"/>
      <c r="O307" s="81"/>
      <c r="P307" s="81"/>
      <c r="Q307" s="81"/>
      <c r="S307" s="81"/>
      <c r="T307" s="81"/>
      <c r="U307" s="81"/>
      <c r="V307" s="81"/>
      <c r="W307" s="81"/>
      <c r="X307" s="81"/>
      <c r="Y307" s="83"/>
      <c r="Z307" s="81"/>
      <c r="AA307" s="81"/>
      <c r="AB307" s="81"/>
      <c r="AC307" s="81"/>
      <c r="AD307" s="81"/>
    </row>
    <row r="308" spans="1:30" x14ac:dyDescent="0.3">
      <c r="A308" s="78"/>
      <c r="B308" s="84"/>
      <c r="C308" s="84"/>
      <c r="D308" s="84"/>
      <c r="E308" s="84"/>
      <c r="F308" s="84"/>
      <c r="G308" s="84"/>
      <c r="H308" s="84"/>
      <c r="I308" s="84"/>
      <c r="J308" s="84"/>
      <c r="K308" s="84"/>
      <c r="L308" s="81"/>
      <c r="M308" s="82"/>
      <c r="N308" s="81"/>
      <c r="O308" s="81"/>
      <c r="P308" s="81"/>
      <c r="Q308" s="81"/>
      <c r="S308" s="81"/>
      <c r="T308" s="81"/>
      <c r="U308" s="81"/>
      <c r="V308" s="81"/>
      <c r="W308" s="81"/>
      <c r="X308" s="81"/>
      <c r="Y308" s="83"/>
      <c r="Z308" s="81"/>
      <c r="AA308" s="81"/>
      <c r="AB308" s="81"/>
      <c r="AC308" s="81"/>
      <c r="AD308" s="81"/>
    </row>
    <row r="309" spans="1:30" x14ac:dyDescent="0.3">
      <c r="A309" s="78"/>
      <c r="B309" s="84"/>
      <c r="C309" s="84"/>
      <c r="D309" s="84"/>
      <c r="E309" s="84"/>
      <c r="F309" s="84"/>
      <c r="G309" s="84"/>
      <c r="H309" s="84"/>
      <c r="I309" s="84"/>
      <c r="J309" s="84"/>
      <c r="K309" s="84"/>
      <c r="L309" s="81"/>
      <c r="M309" s="82"/>
      <c r="N309" s="81"/>
      <c r="O309" s="81"/>
      <c r="P309" s="81"/>
      <c r="Q309" s="81"/>
      <c r="S309" s="81"/>
      <c r="T309" s="81"/>
      <c r="U309" s="81"/>
      <c r="V309" s="81"/>
      <c r="W309" s="81"/>
      <c r="X309" s="81"/>
      <c r="Y309" s="83"/>
      <c r="Z309" s="81"/>
      <c r="AA309" s="81"/>
      <c r="AB309" s="81"/>
      <c r="AC309" s="81"/>
      <c r="AD309" s="81"/>
    </row>
    <row r="310" spans="1:30" x14ac:dyDescent="0.3">
      <c r="A310" s="78"/>
      <c r="B310" s="84"/>
      <c r="C310" s="84"/>
      <c r="D310" s="84"/>
      <c r="E310" s="84"/>
      <c r="F310" s="84"/>
      <c r="G310" s="84"/>
      <c r="H310" s="84"/>
      <c r="I310" s="84"/>
      <c r="J310" s="84"/>
      <c r="K310" s="84"/>
      <c r="L310" s="81"/>
      <c r="M310" s="82"/>
      <c r="N310" s="81"/>
      <c r="O310" s="81"/>
      <c r="P310" s="81"/>
      <c r="Q310" s="81"/>
      <c r="S310" s="81"/>
      <c r="T310" s="81"/>
      <c r="U310" s="81"/>
      <c r="V310" s="81"/>
      <c r="W310" s="81"/>
      <c r="X310" s="81"/>
      <c r="Y310" s="83"/>
      <c r="Z310" s="81"/>
      <c r="AA310" s="81"/>
      <c r="AB310" s="81"/>
      <c r="AC310" s="81"/>
      <c r="AD310" s="81"/>
    </row>
    <row r="311" spans="1:30" x14ac:dyDescent="0.3">
      <c r="A311" s="78"/>
      <c r="B311" s="84"/>
      <c r="C311" s="84"/>
      <c r="D311" s="84"/>
      <c r="E311" s="84"/>
      <c r="F311" s="84"/>
      <c r="G311" s="84"/>
      <c r="H311" s="84"/>
      <c r="I311" s="84"/>
      <c r="J311" s="84"/>
      <c r="K311" s="84"/>
      <c r="L311" s="81"/>
      <c r="M311" s="82"/>
      <c r="N311" s="81"/>
      <c r="O311" s="81"/>
      <c r="P311" s="81"/>
      <c r="Q311" s="81"/>
      <c r="S311" s="81"/>
      <c r="T311" s="81"/>
      <c r="U311" s="81"/>
      <c r="V311" s="81"/>
      <c r="W311" s="81"/>
      <c r="X311" s="81"/>
      <c r="Y311" s="83"/>
      <c r="Z311" s="81"/>
      <c r="AA311" s="81"/>
      <c r="AB311" s="81"/>
      <c r="AC311" s="81"/>
      <c r="AD311" s="81"/>
    </row>
    <row r="312" spans="1:30" x14ac:dyDescent="0.3">
      <c r="A312" s="78"/>
      <c r="B312" s="84"/>
      <c r="C312" s="84"/>
      <c r="D312" s="84"/>
      <c r="E312" s="84"/>
      <c r="F312" s="84"/>
      <c r="G312" s="84"/>
      <c r="H312" s="84"/>
      <c r="I312" s="84"/>
      <c r="J312" s="84"/>
      <c r="K312" s="84"/>
      <c r="L312" s="81"/>
      <c r="M312" s="82"/>
      <c r="N312" s="81"/>
      <c r="O312" s="81"/>
      <c r="P312" s="81"/>
      <c r="Q312" s="81"/>
      <c r="S312" s="81"/>
      <c r="T312" s="81"/>
      <c r="U312" s="81"/>
      <c r="V312" s="81"/>
      <c r="W312" s="81"/>
      <c r="X312" s="81"/>
      <c r="Y312" s="83"/>
      <c r="Z312" s="81"/>
      <c r="AA312" s="81"/>
      <c r="AB312" s="81"/>
      <c r="AC312" s="81"/>
      <c r="AD312" s="81"/>
    </row>
    <row r="313" spans="1:30" x14ac:dyDescent="0.3">
      <c r="A313" s="78"/>
      <c r="B313" s="84"/>
      <c r="C313" s="84"/>
      <c r="D313" s="84"/>
      <c r="E313" s="84"/>
      <c r="F313" s="84"/>
      <c r="G313" s="84"/>
      <c r="H313" s="84"/>
      <c r="I313" s="84"/>
      <c r="J313" s="84"/>
      <c r="K313" s="84"/>
      <c r="L313" s="81"/>
      <c r="M313" s="82"/>
      <c r="N313" s="81"/>
      <c r="O313" s="81"/>
      <c r="P313" s="81"/>
      <c r="Q313" s="81"/>
      <c r="S313" s="81"/>
      <c r="T313" s="81"/>
      <c r="U313" s="81"/>
      <c r="V313" s="81"/>
      <c r="W313" s="81"/>
      <c r="X313" s="81"/>
      <c r="Y313" s="83"/>
      <c r="Z313" s="81"/>
      <c r="AA313" s="81"/>
      <c r="AB313" s="81"/>
      <c r="AC313" s="81"/>
      <c r="AD313" s="81"/>
    </row>
    <row r="314" spans="1:30" x14ac:dyDescent="0.3">
      <c r="A314" s="78"/>
      <c r="B314" s="84"/>
      <c r="C314" s="84"/>
      <c r="D314" s="84"/>
      <c r="E314" s="84"/>
      <c r="F314" s="84"/>
      <c r="G314" s="84"/>
      <c r="H314" s="84"/>
      <c r="I314" s="84"/>
      <c r="J314" s="84"/>
      <c r="K314" s="84"/>
      <c r="L314" s="81"/>
      <c r="M314" s="82"/>
      <c r="N314" s="81"/>
      <c r="O314" s="81"/>
      <c r="P314" s="81"/>
      <c r="Q314" s="81"/>
      <c r="S314" s="81"/>
      <c r="T314" s="81"/>
      <c r="U314" s="81"/>
      <c r="V314" s="81"/>
      <c r="W314" s="81"/>
      <c r="X314" s="81"/>
      <c r="Y314" s="83"/>
      <c r="Z314" s="81"/>
      <c r="AA314" s="81"/>
      <c r="AB314" s="81"/>
      <c r="AC314" s="81"/>
      <c r="AD314" s="81"/>
    </row>
    <row r="315" spans="1:30" x14ac:dyDescent="0.3">
      <c r="A315" s="78"/>
      <c r="B315" s="84"/>
      <c r="C315" s="84"/>
      <c r="D315" s="84"/>
      <c r="E315" s="84"/>
      <c r="F315" s="84"/>
      <c r="G315" s="84"/>
      <c r="H315" s="84"/>
      <c r="I315" s="84"/>
      <c r="J315" s="84"/>
      <c r="K315" s="84"/>
      <c r="L315" s="81"/>
      <c r="M315" s="82"/>
      <c r="N315" s="81"/>
      <c r="O315" s="81"/>
      <c r="P315" s="81"/>
      <c r="Q315" s="81"/>
      <c r="S315" s="81"/>
      <c r="T315" s="81"/>
      <c r="U315" s="81"/>
      <c r="V315" s="81"/>
      <c r="W315" s="81"/>
      <c r="X315" s="81"/>
      <c r="Y315" s="83"/>
      <c r="Z315" s="81"/>
      <c r="AA315" s="81"/>
      <c r="AB315" s="81"/>
      <c r="AC315" s="81"/>
      <c r="AD315" s="81"/>
    </row>
    <row r="316" spans="1:30" x14ac:dyDescent="0.3">
      <c r="A316" s="78"/>
      <c r="B316" s="84"/>
      <c r="C316" s="84"/>
      <c r="D316" s="84"/>
      <c r="E316" s="84"/>
      <c r="F316" s="84"/>
      <c r="G316" s="84"/>
      <c r="H316" s="84"/>
      <c r="I316" s="84"/>
      <c r="J316" s="84"/>
      <c r="K316" s="84"/>
      <c r="L316" s="81"/>
      <c r="M316" s="82"/>
      <c r="N316" s="81"/>
      <c r="O316" s="81"/>
      <c r="P316" s="81"/>
      <c r="Q316" s="81"/>
      <c r="S316" s="81"/>
      <c r="T316" s="81"/>
      <c r="U316" s="81"/>
      <c r="V316" s="81"/>
      <c r="W316" s="81"/>
      <c r="X316" s="81"/>
      <c r="Y316" s="83"/>
      <c r="Z316" s="81"/>
      <c r="AA316" s="81"/>
      <c r="AB316" s="81"/>
      <c r="AC316" s="81"/>
      <c r="AD316" s="81"/>
    </row>
    <row r="317" spans="1:30" x14ac:dyDescent="0.3">
      <c r="A317" s="78"/>
      <c r="B317" s="84"/>
      <c r="C317" s="84"/>
      <c r="D317" s="84"/>
      <c r="E317" s="84"/>
      <c r="F317" s="84"/>
      <c r="G317" s="84"/>
      <c r="H317" s="84"/>
      <c r="I317" s="84"/>
      <c r="J317" s="84"/>
      <c r="K317" s="84"/>
      <c r="L317" s="81"/>
      <c r="M317" s="82"/>
      <c r="N317" s="81"/>
      <c r="O317" s="81"/>
      <c r="P317" s="81"/>
      <c r="Q317" s="81"/>
      <c r="S317" s="81"/>
      <c r="T317" s="81"/>
      <c r="U317" s="81"/>
      <c r="V317" s="81"/>
      <c r="W317" s="81"/>
      <c r="X317" s="81"/>
      <c r="Y317" s="83"/>
      <c r="Z317" s="81"/>
      <c r="AA317" s="81"/>
      <c r="AB317" s="81"/>
      <c r="AC317" s="81"/>
      <c r="AD317" s="81"/>
    </row>
    <row r="318" spans="1:30" x14ac:dyDescent="0.3">
      <c r="A318" s="78"/>
      <c r="B318" s="84"/>
      <c r="C318" s="84"/>
      <c r="D318" s="84"/>
      <c r="E318" s="84"/>
      <c r="F318" s="84"/>
      <c r="G318" s="84"/>
      <c r="H318" s="84"/>
      <c r="I318" s="84"/>
      <c r="J318" s="84"/>
      <c r="K318" s="84"/>
      <c r="L318" s="81"/>
      <c r="M318" s="82"/>
      <c r="N318" s="81"/>
      <c r="O318" s="81"/>
      <c r="P318" s="81"/>
      <c r="Q318" s="81"/>
      <c r="S318" s="81"/>
      <c r="T318" s="81"/>
      <c r="U318" s="81"/>
      <c r="V318" s="81"/>
      <c r="W318" s="81"/>
      <c r="X318" s="81"/>
      <c r="Y318" s="83"/>
      <c r="Z318" s="81"/>
      <c r="AA318" s="81"/>
      <c r="AB318" s="81"/>
      <c r="AC318" s="81"/>
      <c r="AD318" s="81"/>
    </row>
    <row r="319" spans="1:30" x14ac:dyDescent="0.3">
      <c r="A319" s="78"/>
      <c r="B319" s="84"/>
      <c r="C319" s="84"/>
      <c r="D319" s="84"/>
      <c r="E319" s="84"/>
      <c r="F319" s="84"/>
      <c r="G319" s="84"/>
      <c r="H319" s="84"/>
      <c r="I319" s="84"/>
      <c r="J319" s="84"/>
      <c r="K319" s="84"/>
      <c r="L319" s="81"/>
      <c r="M319" s="82"/>
      <c r="N319" s="81"/>
      <c r="O319" s="81"/>
      <c r="P319" s="81"/>
      <c r="Q319" s="81"/>
      <c r="S319" s="81"/>
      <c r="T319" s="81"/>
      <c r="U319" s="81"/>
      <c r="V319" s="81"/>
      <c r="W319" s="81"/>
      <c r="X319" s="81"/>
      <c r="Y319" s="83"/>
      <c r="Z319" s="81"/>
      <c r="AA319" s="81"/>
      <c r="AB319" s="81"/>
      <c r="AC319" s="81"/>
      <c r="AD319" s="81"/>
    </row>
    <row r="320" spans="1:30" x14ac:dyDescent="0.3">
      <c r="A320" s="78"/>
      <c r="B320" s="84"/>
      <c r="C320" s="84"/>
      <c r="D320" s="84"/>
      <c r="E320" s="84"/>
      <c r="F320" s="84"/>
      <c r="G320" s="84"/>
      <c r="H320" s="84"/>
      <c r="I320" s="84"/>
      <c r="J320" s="84"/>
      <c r="K320" s="84"/>
      <c r="L320" s="81"/>
      <c r="M320" s="82"/>
      <c r="N320" s="81"/>
      <c r="O320" s="81"/>
      <c r="P320" s="81"/>
      <c r="Q320" s="81"/>
      <c r="S320" s="81"/>
      <c r="T320" s="81"/>
      <c r="U320" s="81"/>
      <c r="V320" s="81"/>
      <c r="W320" s="81"/>
      <c r="X320" s="81"/>
      <c r="Y320" s="83"/>
      <c r="Z320" s="81"/>
      <c r="AA320" s="81"/>
      <c r="AB320" s="81"/>
      <c r="AC320" s="81"/>
      <c r="AD320" s="81"/>
    </row>
    <row r="321" spans="1:30" x14ac:dyDescent="0.3">
      <c r="A321" s="78"/>
      <c r="B321" s="84"/>
      <c r="C321" s="84"/>
      <c r="D321" s="84"/>
      <c r="E321" s="84"/>
      <c r="F321" s="84"/>
      <c r="G321" s="84"/>
      <c r="H321" s="84"/>
      <c r="I321" s="84"/>
      <c r="J321" s="84"/>
      <c r="K321" s="84"/>
      <c r="L321" s="81"/>
      <c r="M321" s="82"/>
      <c r="N321" s="81"/>
      <c r="O321" s="81"/>
      <c r="P321" s="81"/>
      <c r="Q321" s="81"/>
      <c r="S321" s="81"/>
      <c r="T321" s="81"/>
      <c r="U321" s="81"/>
      <c r="V321" s="81"/>
      <c r="W321" s="81"/>
      <c r="X321" s="81"/>
      <c r="Y321" s="83"/>
      <c r="Z321" s="81"/>
      <c r="AA321" s="81"/>
      <c r="AB321" s="81"/>
      <c r="AC321" s="81"/>
      <c r="AD321" s="81"/>
    </row>
    <row r="322" spans="1:30" x14ac:dyDescent="0.3">
      <c r="A322" s="78"/>
      <c r="B322" s="84"/>
      <c r="C322" s="84"/>
      <c r="D322" s="84"/>
      <c r="E322" s="84"/>
      <c r="F322" s="84"/>
      <c r="G322" s="84"/>
      <c r="H322" s="84"/>
      <c r="I322" s="84"/>
      <c r="J322" s="84"/>
      <c r="K322" s="84"/>
      <c r="L322" s="81"/>
      <c r="M322" s="82"/>
      <c r="N322" s="81"/>
      <c r="O322" s="81"/>
      <c r="P322" s="81"/>
      <c r="Q322" s="81"/>
      <c r="S322" s="81"/>
      <c r="T322" s="81"/>
      <c r="U322" s="81"/>
      <c r="V322" s="81"/>
      <c r="W322" s="81"/>
      <c r="X322" s="81"/>
      <c r="Y322" s="83"/>
      <c r="Z322" s="81"/>
      <c r="AA322" s="81"/>
      <c r="AB322" s="81"/>
      <c r="AC322" s="81"/>
      <c r="AD322" s="81"/>
    </row>
    <row r="323" spans="1:30" x14ac:dyDescent="0.3">
      <c r="A323" s="78"/>
      <c r="B323" s="84"/>
      <c r="C323" s="84"/>
      <c r="D323" s="84"/>
      <c r="E323" s="84"/>
      <c r="F323" s="84"/>
      <c r="G323" s="84"/>
      <c r="H323" s="84"/>
      <c r="I323" s="84"/>
      <c r="J323" s="84"/>
      <c r="K323" s="84"/>
      <c r="L323" s="81"/>
      <c r="M323" s="82"/>
      <c r="N323" s="81"/>
      <c r="O323" s="81"/>
      <c r="P323" s="81"/>
      <c r="Q323" s="81"/>
      <c r="S323" s="81"/>
      <c r="T323" s="81"/>
      <c r="U323" s="81"/>
      <c r="V323" s="81"/>
      <c r="W323" s="81"/>
      <c r="X323" s="81"/>
      <c r="Y323" s="83"/>
      <c r="Z323" s="81"/>
      <c r="AA323" s="81"/>
      <c r="AB323" s="81"/>
      <c r="AC323" s="81"/>
      <c r="AD323" s="81"/>
    </row>
    <row r="324" spans="1:30" x14ac:dyDescent="0.3">
      <c r="A324" s="78"/>
      <c r="B324" s="84"/>
      <c r="C324" s="84"/>
      <c r="D324" s="84"/>
      <c r="E324" s="84"/>
      <c r="F324" s="84"/>
      <c r="G324" s="84"/>
      <c r="H324" s="84"/>
      <c r="I324" s="84"/>
      <c r="J324" s="84"/>
      <c r="K324" s="84"/>
      <c r="L324" s="81"/>
      <c r="M324" s="82"/>
      <c r="N324" s="81"/>
      <c r="O324" s="81"/>
      <c r="P324" s="81"/>
      <c r="Q324" s="81"/>
      <c r="S324" s="81"/>
      <c r="T324" s="81"/>
      <c r="U324" s="81"/>
      <c r="V324" s="81"/>
      <c r="W324" s="81"/>
      <c r="X324" s="81"/>
      <c r="Y324" s="83"/>
      <c r="Z324" s="81"/>
      <c r="AA324" s="81"/>
      <c r="AB324" s="81"/>
      <c r="AC324" s="81"/>
      <c r="AD324" s="81"/>
    </row>
    <row r="325" spans="1:30" x14ac:dyDescent="0.3">
      <c r="A325" s="78"/>
      <c r="B325" s="84"/>
      <c r="C325" s="84"/>
      <c r="D325" s="84"/>
      <c r="E325" s="84"/>
      <c r="F325" s="84"/>
      <c r="G325" s="84"/>
      <c r="H325" s="84"/>
      <c r="I325" s="84"/>
      <c r="J325" s="84"/>
      <c r="K325" s="84"/>
      <c r="L325" s="81"/>
      <c r="M325" s="82"/>
      <c r="N325" s="81"/>
      <c r="O325" s="81"/>
      <c r="P325" s="81"/>
      <c r="Q325" s="81"/>
      <c r="S325" s="81"/>
      <c r="T325" s="81"/>
      <c r="U325" s="81"/>
      <c r="V325" s="81"/>
      <c r="W325" s="81"/>
      <c r="X325" s="81"/>
      <c r="Y325" s="83"/>
      <c r="Z325" s="81"/>
      <c r="AA325" s="81"/>
      <c r="AB325" s="81"/>
      <c r="AC325" s="81"/>
      <c r="AD325" s="81"/>
    </row>
    <row r="326" spans="1:30" x14ac:dyDescent="0.3">
      <c r="A326" s="78"/>
      <c r="B326" s="84"/>
      <c r="C326" s="84"/>
      <c r="D326" s="84"/>
      <c r="E326" s="84"/>
      <c r="F326" s="84"/>
      <c r="G326" s="84"/>
      <c r="H326" s="84"/>
      <c r="I326" s="84"/>
      <c r="J326" s="84"/>
      <c r="K326" s="84"/>
      <c r="L326" s="81"/>
      <c r="M326" s="82"/>
      <c r="N326" s="81"/>
      <c r="O326" s="81"/>
      <c r="P326" s="81"/>
      <c r="Q326" s="81"/>
      <c r="S326" s="81"/>
      <c r="T326" s="81"/>
      <c r="U326" s="81"/>
      <c r="V326" s="81"/>
      <c r="W326" s="81"/>
      <c r="X326" s="81"/>
      <c r="Y326" s="83"/>
      <c r="Z326" s="81"/>
      <c r="AA326" s="81"/>
      <c r="AB326" s="81"/>
      <c r="AC326" s="81"/>
      <c r="AD326" s="81"/>
    </row>
    <row r="327" spans="1:30" x14ac:dyDescent="0.3">
      <c r="A327" s="78"/>
      <c r="B327" s="84"/>
      <c r="C327" s="84"/>
      <c r="D327" s="84"/>
      <c r="E327" s="84"/>
      <c r="F327" s="84"/>
      <c r="G327" s="84"/>
      <c r="H327" s="84"/>
      <c r="I327" s="84"/>
      <c r="J327" s="84"/>
      <c r="K327" s="84"/>
      <c r="L327" s="81"/>
      <c r="M327" s="82"/>
      <c r="N327" s="81"/>
      <c r="O327" s="81"/>
      <c r="P327" s="81"/>
      <c r="Q327" s="81"/>
      <c r="S327" s="81"/>
      <c r="T327" s="81"/>
      <c r="U327" s="81"/>
      <c r="V327" s="81"/>
      <c r="W327" s="81"/>
      <c r="X327" s="81"/>
      <c r="Y327" s="83"/>
      <c r="Z327" s="81"/>
      <c r="AA327" s="81"/>
      <c r="AB327" s="81"/>
      <c r="AC327" s="81"/>
      <c r="AD327" s="81"/>
    </row>
    <row r="328" spans="1:30" x14ac:dyDescent="0.3">
      <c r="A328" s="78"/>
      <c r="B328" s="84"/>
      <c r="C328" s="84"/>
      <c r="D328" s="84"/>
      <c r="E328" s="84"/>
      <c r="F328" s="84"/>
      <c r="G328" s="84"/>
      <c r="H328" s="84"/>
      <c r="I328" s="84"/>
      <c r="J328" s="84"/>
      <c r="K328" s="84"/>
      <c r="L328" s="81"/>
      <c r="M328" s="82"/>
      <c r="N328" s="81"/>
      <c r="O328" s="81"/>
      <c r="P328" s="81"/>
      <c r="Q328" s="81"/>
      <c r="S328" s="81"/>
      <c r="T328" s="81"/>
      <c r="U328" s="81"/>
      <c r="V328" s="81"/>
      <c r="W328" s="81"/>
      <c r="X328" s="81"/>
      <c r="Y328" s="83"/>
      <c r="Z328" s="81"/>
      <c r="AA328" s="81"/>
      <c r="AB328" s="81"/>
      <c r="AC328" s="81"/>
      <c r="AD328" s="81"/>
    </row>
    <row r="329" spans="1:30" x14ac:dyDescent="0.3">
      <c r="A329" s="78"/>
      <c r="B329" s="84"/>
      <c r="C329" s="84"/>
      <c r="D329" s="84"/>
      <c r="E329" s="84"/>
      <c r="F329" s="84"/>
      <c r="G329" s="84"/>
      <c r="H329" s="84"/>
      <c r="I329" s="84"/>
      <c r="J329" s="84"/>
      <c r="K329" s="84"/>
      <c r="L329" s="81"/>
      <c r="M329" s="82"/>
      <c r="N329" s="81"/>
      <c r="O329" s="81"/>
      <c r="P329" s="81"/>
      <c r="Q329" s="81"/>
      <c r="S329" s="81"/>
      <c r="T329" s="81"/>
      <c r="U329" s="81"/>
      <c r="V329" s="81"/>
      <c r="W329" s="81"/>
      <c r="X329" s="81"/>
      <c r="Y329" s="83"/>
      <c r="Z329" s="81"/>
      <c r="AA329" s="81"/>
      <c r="AB329" s="81"/>
      <c r="AC329" s="81"/>
      <c r="AD329" s="81"/>
    </row>
    <row r="330" spans="1:30" x14ac:dyDescent="0.3">
      <c r="A330" s="78"/>
      <c r="B330" s="84"/>
      <c r="C330" s="84"/>
      <c r="D330" s="84"/>
      <c r="E330" s="84"/>
      <c r="F330" s="84"/>
      <c r="G330" s="84"/>
      <c r="H330" s="84"/>
      <c r="I330" s="84"/>
      <c r="J330" s="84"/>
      <c r="K330" s="84"/>
      <c r="L330" s="81"/>
      <c r="M330" s="82"/>
      <c r="N330" s="81"/>
      <c r="O330" s="81"/>
      <c r="P330" s="81"/>
      <c r="Q330" s="81"/>
      <c r="S330" s="81"/>
      <c r="T330" s="81"/>
      <c r="U330" s="81"/>
      <c r="V330" s="81"/>
      <c r="W330" s="81"/>
      <c r="X330" s="81"/>
      <c r="Y330" s="83"/>
      <c r="Z330" s="81"/>
      <c r="AA330" s="81"/>
      <c r="AB330" s="81"/>
      <c r="AC330" s="81"/>
      <c r="AD330" s="81"/>
    </row>
    <row r="331" spans="1:30" x14ac:dyDescent="0.3">
      <c r="A331" s="78"/>
      <c r="B331" s="84"/>
      <c r="C331" s="84"/>
      <c r="D331" s="84"/>
      <c r="E331" s="84"/>
      <c r="F331" s="84"/>
      <c r="G331" s="84"/>
      <c r="H331" s="84"/>
      <c r="I331" s="84"/>
      <c r="J331" s="84"/>
      <c r="K331" s="84"/>
      <c r="L331" s="81"/>
      <c r="M331" s="82"/>
      <c r="N331" s="81"/>
      <c r="O331" s="81"/>
      <c r="P331" s="81"/>
      <c r="Q331" s="81"/>
      <c r="S331" s="81"/>
      <c r="T331" s="81"/>
      <c r="U331" s="81"/>
      <c r="V331" s="81"/>
      <c r="W331" s="81"/>
      <c r="X331" s="81"/>
      <c r="Y331" s="83"/>
      <c r="Z331" s="81"/>
      <c r="AA331" s="81"/>
      <c r="AB331" s="81"/>
      <c r="AC331" s="81"/>
      <c r="AD331" s="81"/>
    </row>
    <row r="332" spans="1:30" x14ac:dyDescent="0.3">
      <c r="A332" s="78"/>
      <c r="B332" s="84"/>
      <c r="C332" s="84"/>
      <c r="D332" s="84"/>
      <c r="E332" s="84"/>
      <c r="F332" s="84"/>
      <c r="G332" s="84"/>
      <c r="H332" s="84"/>
      <c r="I332" s="84"/>
      <c r="J332" s="84"/>
      <c r="K332" s="84"/>
      <c r="L332" s="81"/>
      <c r="M332" s="82"/>
      <c r="N332" s="81"/>
      <c r="O332" s="81"/>
      <c r="P332" s="81"/>
      <c r="Q332" s="81"/>
      <c r="S332" s="81"/>
      <c r="T332" s="81"/>
      <c r="U332" s="81"/>
      <c r="V332" s="81"/>
      <c r="W332" s="81"/>
      <c r="X332" s="81"/>
      <c r="Y332" s="83"/>
      <c r="Z332" s="81"/>
      <c r="AA332" s="81"/>
      <c r="AB332" s="81"/>
      <c r="AC332" s="81"/>
      <c r="AD332" s="81"/>
    </row>
    <row r="333" spans="1:30" x14ac:dyDescent="0.3">
      <c r="A333" s="78"/>
      <c r="B333" s="84"/>
      <c r="C333" s="84"/>
      <c r="D333" s="84"/>
      <c r="E333" s="84"/>
      <c r="F333" s="84"/>
      <c r="G333" s="84"/>
      <c r="H333" s="84"/>
      <c r="I333" s="84"/>
      <c r="J333" s="84"/>
      <c r="K333" s="84"/>
      <c r="L333" s="81"/>
      <c r="M333" s="82"/>
      <c r="N333" s="81"/>
      <c r="O333" s="81"/>
      <c r="P333" s="81"/>
      <c r="Q333" s="81"/>
      <c r="S333" s="81"/>
      <c r="T333" s="81"/>
      <c r="U333" s="81"/>
      <c r="V333" s="81"/>
      <c r="W333" s="81"/>
      <c r="X333" s="81"/>
      <c r="Y333" s="83"/>
      <c r="Z333" s="81"/>
      <c r="AA333" s="81"/>
      <c r="AB333" s="81"/>
      <c r="AC333" s="81"/>
      <c r="AD333" s="81"/>
    </row>
    <row r="334" spans="1:30" x14ac:dyDescent="0.3">
      <c r="A334" s="78"/>
      <c r="B334" s="84"/>
      <c r="C334" s="84"/>
      <c r="D334" s="84"/>
      <c r="E334" s="84"/>
      <c r="F334" s="84"/>
      <c r="G334" s="84"/>
      <c r="H334" s="84"/>
      <c r="I334" s="84"/>
      <c r="J334" s="84"/>
      <c r="K334" s="84"/>
      <c r="L334" s="81"/>
      <c r="M334" s="82"/>
      <c r="N334" s="81"/>
      <c r="O334" s="81"/>
      <c r="P334" s="81"/>
      <c r="Q334" s="81"/>
      <c r="S334" s="81"/>
      <c r="T334" s="81"/>
      <c r="U334" s="81"/>
      <c r="V334" s="81"/>
      <c r="W334" s="81"/>
      <c r="X334" s="81"/>
      <c r="Y334" s="83"/>
      <c r="Z334" s="81"/>
      <c r="AA334" s="81"/>
      <c r="AB334" s="81"/>
      <c r="AC334" s="81"/>
      <c r="AD334" s="81"/>
    </row>
    <row r="335" spans="1:30" x14ac:dyDescent="0.3">
      <c r="A335" s="78"/>
      <c r="B335" s="84"/>
      <c r="C335" s="84"/>
      <c r="D335" s="84"/>
      <c r="E335" s="84"/>
      <c r="F335" s="84"/>
      <c r="G335" s="84"/>
      <c r="H335" s="84"/>
      <c r="I335" s="84"/>
      <c r="J335" s="84"/>
      <c r="K335" s="84"/>
      <c r="L335" s="81"/>
      <c r="M335" s="82"/>
      <c r="N335" s="81"/>
      <c r="O335" s="81"/>
      <c r="P335" s="81"/>
      <c r="Q335" s="81"/>
      <c r="S335" s="81"/>
      <c r="T335" s="81"/>
      <c r="U335" s="81"/>
      <c r="V335" s="81"/>
      <c r="W335" s="81"/>
      <c r="X335" s="81"/>
      <c r="Y335" s="83"/>
      <c r="Z335" s="81"/>
      <c r="AA335" s="81"/>
      <c r="AB335" s="81"/>
      <c r="AC335" s="81"/>
      <c r="AD335" s="81"/>
    </row>
    <row r="336" spans="1:30" x14ac:dyDescent="0.3">
      <c r="A336" s="78"/>
      <c r="B336" s="84"/>
      <c r="C336" s="84"/>
      <c r="D336" s="84"/>
      <c r="E336" s="84"/>
      <c r="F336" s="84"/>
      <c r="G336" s="84"/>
      <c r="H336" s="84"/>
      <c r="I336" s="84"/>
      <c r="J336" s="84"/>
      <c r="K336" s="84"/>
      <c r="L336" s="81"/>
      <c r="M336" s="82"/>
      <c r="N336" s="81"/>
      <c r="O336" s="81"/>
      <c r="P336" s="81"/>
      <c r="Q336" s="81"/>
      <c r="S336" s="81"/>
      <c r="T336" s="81"/>
      <c r="U336" s="81"/>
      <c r="V336" s="81"/>
      <c r="W336" s="81"/>
      <c r="X336" s="81"/>
      <c r="Y336" s="83"/>
      <c r="Z336" s="81"/>
      <c r="AA336" s="81"/>
      <c r="AB336" s="81"/>
      <c r="AC336" s="81"/>
      <c r="AD336" s="81"/>
    </row>
    <row r="337" spans="1:30" x14ac:dyDescent="0.3">
      <c r="A337" s="78"/>
      <c r="B337" s="84"/>
      <c r="C337" s="84"/>
      <c r="D337" s="84"/>
      <c r="E337" s="84"/>
      <c r="F337" s="84"/>
      <c r="G337" s="84"/>
      <c r="H337" s="84"/>
      <c r="I337" s="84"/>
      <c r="J337" s="84"/>
      <c r="K337" s="84"/>
      <c r="L337" s="81"/>
      <c r="M337" s="82"/>
      <c r="N337" s="81"/>
      <c r="O337" s="81"/>
      <c r="P337" s="81"/>
      <c r="Q337" s="81"/>
      <c r="S337" s="81"/>
      <c r="T337" s="81"/>
      <c r="U337" s="81"/>
      <c r="V337" s="81"/>
      <c r="W337" s="81"/>
      <c r="X337" s="81"/>
      <c r="Y337" s="83"/>
      <c r="Z337" s="81"/>
      <c r="AA337" s="81"/>
      <c r="AB337" s="81"/>
      <c r="AC337" s="81"/>
      <c r="AD337" s="81"/>
    </row>
    <row r="338" spans="1:30" x14ac:dyDescent="0.3">
      <c r="A338" s="78"/>
      <c r="B338" s="84"/>
      <c r="C338" s="84"/>
      <c r="D338" s="84"/>
      <c r="E338" s="84"/>
      <c r="F338" s="84"/>
      <c r="G338" s="84"/>
      <c r="H338" s="84"/>
      <c r="I338" s="84"/>
      <c r="J338" s="84"/>
      <c r="K338" s="84"/>
      <c r="L338" s="81"/>
      <c r="M338" s="82"/>
      <c r="N338" s="81"/>
      <c r="O338" s="81"/>
      <c r="P338" s="81"/>
      <c r="Q338" s="81"/>
      <c r="S338" s="81"/>
      <c r="T338" s="81"/>
      <c r="U338" s="81"/>
      <c r="V338" s="81"/>
      <c r="W338" s="81"/>
      <c r="X338" s="81"/>
      <c r="Y338" s="83"/>
      <c r="Z338" s="81"/>
      <c r="AA338" s="81"/>
      <c r="AB338" s="81"/>
      <c r="AC338" s="81"/>
      <c r="AD338" s="81"/>
    </row>
    <row r="339" spans="1:30" x14ac:dyDescent="0.3">
      <c r="A339" s="78"/>
      <c r="B339" s="84"/>
      <c r="C339" s="84"/>
      <c r="D339" s="84"/>
      <c r="E339" s="84"/>
      <c r="F339" s="84"/>
      <c r="G339" s="84"/>
      <c r="H339" s="84"/>
      <c r="I339" s="84"/>
      <c r="J339" s="84"/>
      <c r="K339" s="84"/>
      <c r="L339" s="81"/>
      <c r="M339" s="82"/>
      <c r="N339" s="81"/>
      <c r="O339" s="81"/>
      <c r="P339" s="81"/>
      <c r="Q339" s="81"/>
      <c r="S339" s="81"/>
      <c r="T339" s="81"/>
      <c r="U339" s="81"/>
      <c r="V339" s="81"/>
      <c r="W339" s="81"/>
      <c r="X339" s="81"/>
      <c r="Y339" s="83"/>
      <c r="Z339" s="81"/>
      <c r="AA339" s="81"/>
      <c r="AB339" s="81"/>
      <c r="AC339" s="81"/>
      <c r="AD339" s="81"/>
    </row>
    <row r="340" spans="1:30" x14ac:dyDescent="0.3">
      <c r="A340" s="78"/>
      <c r="B340" s="84"/>
      <c r="C340" s="84"/>
      <c r="D340" s="84"/>
      <c r="E340" s="84"/>
      <c r="F340" s="84"/>
      <c r="G340" s="84"/>
      <c r="H340" s="84"/>
      <c r="I340" s="84"/>
      <c r="J340" s="84"/>
      <c r="K340" s="84"/>
      <c r="L340" s="81"/>
      <c r="M340" s="82"/>
      <c r="N340" s="81"/>
      <c r="O340" s="81"/>
      <c r="P340" s="81"/>
      <c r="Q340" s="81"/>
      <c r="S340" s="81"/>
      <c r="T340" s="81"/>
      <c r="U340" s="81"/>
      <c r="V340" s="81"/>
      <c r="W340" s="81"/>
      <c r="X340" s="81"/>
      <c r="Y340" s="83"/>
      <c r="Z340" s="81"/>
      <c r="AA340" s="81"/>
      <c r="AB340" s="81"/>
      <c r="AC340" s="81"/>
      <c r="AD340" s="81"/>
    </row>
    <row r="341" spans="1:30" x14ac:dyDescent="0.3">
      <c r="A341" s="78"/>
      <c r="B341" s="84"/>
      <c r="C341" s="84"/>
      <c r="D341" s="84"/>
      <c r="E341" s="84"/>
      <c r="F341" s="84"/>
      <c r="G341" s="84"/>
      <c r="H341" s="84"/>
      <c r="I341" s="84"/>
      <c r="J341" s="84"/>
      <c r="K341" s="84"/>
      <c r="L341" s="81"/>
      <c r="M341" s="82"/>
      <c r="N341" s="81"/>
      <c r="O341" s="81"/>
      <c r="P341" s="81"/>
      <c r="Q341" s="81"/>
      <c r="S341" s="81"/>
      <c r="T341" s="81"/>
      <c r="U341" s="81"/>
      <c r="V341" s="81"/>
      <c r="W341" s="81"/>
      <c r="X341" s="81"/>
      <c r="Y341" s="83"/>
      <c r="Z341" s="81"/>
      <c r="AA341" s="81"/>
      <c r="AB341" s="81"/>
      <c r="AC341" s="81"/>
      <c r="AD341" s="81"/>
    </row>
    <row r="342" spans="1:30" x14ac:dyDescent="0.3">
      <c r="A342" s="78"/>
      <c r="B342" s="84"/>
      <c r="C342" s="84"/>
      <c r="D342" s="84"/>
      <c r="E342" s="84"/>
      <c r="F342" s="84"/>
      <c r="G342" s="84"/>
      <c r="H342" s="84"/>
      <c r="I342" s="84"/>
      <c r="J342" s="84"/>
      <c r="K342" s="84"/>
      <c r="L342" s="81"/>
      <c r="M342" s="82"/>
      <c r="N342" s="81"/>
      <c r="O342" s="81"/>
      <c r="P342" s="81"/>
      <c r="Q342" s="81"/>
      <c r="S342" s="81"/>
      <c r="T342" s="81"/>
      <c r="U342" s="81"/>
      <c r="V342" s="81"/>
      <c r="W342" s="81"/>
      <c r="X342" s="81"/>
      <c r="Y342" s="83"/>
      <c r="Z342" s="81"/>
      <c r="AA342" s="81"/>
      <c r="AB342" s="81"/>
      <c r="AC342" s="81"/>
      <c r="AD342" s="81"/>
    </row>
    <row r="343" spans="1:30" x14ac:dyDescent="0.3">
      <c r="A343" s="78"/>
      <c r="B343" s="84"/>
      <c r="C343" s="84"/>
      <c r="D343" s="84"/>
      <c r="E343" s="84"/>
      <c r="F343" s="84"/>
      <c r="G343" s="84"/>
      <c r="H343" s="84"/>
      <c r="I343" s="84"/>
      <c r="J343" s="84"/>
      <c r="K343" s="84"/>
      <c r="L343" s="81"/>
      <c r="M343" s="82"/>
      <c r="N343" s="81"/>
      <c r="O343" s="81"/>
      <c r="P343" s="81"/>
      <c r="Q343" s="81"/>
      <c r="S343" s="81"/>
      <c r="T343" s="81"/>
      <c r="U343" s="81"/>
      <c r="V343" s="81"/>
      <c r="W343" s="81"/>
      <c r="X343" s="81"/>
      <c r="Y343" s="83"/>
      <c r="Z343" s="81"/>
      <c r="AA343" s="81"/>
      <c r="AB343" s="81"/>
      <c r="AC343" s="81"/>
      <c r="AD343" s="81"/>
    </row>
    <row r="344" spans="1:30" x14ac:dyDescent="0.3">
      <c r="A344" s="78"/>
      <c r="B344" s="84"/>
      <c r="C344" s="84"/>
      <c r="D344" s="84"/>
      <c r="E344" s="84"/>
      <c r="F344" s="84"/>
      <c r="G344" s="84"/>
      <c r="H344" s="84"/>
      <c r="I344" s="84"/>
      <c r="J344" s="84"/>
      <c r="K344" s="84"/>
      <c r="L344" s="81"/>
      <c r="M344" s="82"/>
      <c r="N344" s="81"/>
      <c r="O344" s="81"/>
      <c r="P344" s="81"/>
      <c r="Q344" s="81"/>
      <c r="S344" s="81"/>
      <c r="T344" s="81"/>
      <c r="U344" s="81"/>
      <c r="V344" s="81"/>
      <c r="W344" s="81"/>
      <c r="X344" s="81"/>
      <c r="Y344" s="83"/>
      <c r="Z344" s="81"/>
      <c r="AA344" s="81"/>
      <c r="AB344" s="81"/>
      <c r="AC344" s="81"/>
      <c r="AD344" s="81"/>
    </row>
    <row r="345" spans="1:30" x14ac:dyDescent="0.3">
      <c r="A345" s="78"/>
      <c r="B345" s="84"/>
      <c r="C345" s="84"/>
      <c r="D345" s="84"/>
      <c r="E345" s="84"/>
      <c r="F345" s="84"/>
      <c r="G345" s="84"/>
      <c r="H345" s="84"/>
      <c r="I345" s="84"/>
      <c r="J345" s="84"/>
      <c r="K345" s="84"/>
      <c r="L345" s="81"/>
      <c r="M345" s="82"/>
      <c r="N345" s="81"/>
      <c r="O345" s="81"/>
      <c r="P345" s="81"/>
      <c r="Q345" s="81"/>
      <c r="S345" s="81"/>
      <c r="T345" s="81"/>
      <c r="U345" s="81"/>
      <c r="V345" s="81"/>
      <c r="W345" s="81"/>
      <c r="X345" s="81"/>
      <c r="Y345" s="83"/>
      <c r="Z345" s="81"/>
      <c r="AA345" s="81"/>
      <c r="AB345" s="81"/>
      <c r="AC345" s="81"/>
      <c r="AD345" s="81"/>
    </row>
    <row r="346" spans="1:30" x14ac:dyDescent="0.3">
      <c r="A346" s="78"/>
      <c r="B346" s="84"/>
      <c r="C346" s="84"/>
      <c r="D346" s="84"/>
      <c r="E346" s="84"/>
      <c r="F346" s="84"/>
      <c r="G346" s="84"/>
      <c r="H346" s="84"/>
      <c r="I346" s="84"/>
      <c r="J346" s="84"/>
      <c r="K346" s="84"/>
      <c r="L346" s="81"/>
      <c r="M346" s="82"/>
      <c r="N346" s="81"/>
      <c r="O346" s="81"/>
      <c r="P346" s="81"/>
      <c r="Q346" s="81"/>
      <c r="S346" s="81"/>
      <c r="T346" s="81"/>
      <c r="U346" s="81"/>
      <c r="V346" s="81"/>
      <c r="W346" s="81"/>
      <c r="X346" s="81"/>
      <c r="Y346" s="83"/>
      <c r="Z346" s="81"/>
      <c r="AA346" s="81"/>
      <c r="AB346" s="81"/>
      <c r="AC346" s="81"/>
      <c r="AD346" s="81"/>
    </row>
    <row r="347" spans="1:30" x14ac:dyDescent="0.3">
      <c r="A347" s="78"/>
      <c r="B347" s="84"/>
      <c r="C347" s="84"/>
      <c r="D347" s="84"/>
      <c r="E347" s="84"/>
      <c r="F347" s="84"/>
      <c r="G347" s="84"/>
      <c r="H347" s="84"/>
      <c r="I347" s="84"/>
      <c r="J347" s="84"/>
      <c r="K347" s="84"/>
      <c r="L347" s="81"/>
      <c r="M347" s="82"/>
      <c r="N347" s="81"/>
      <c r="O347" s="81"/>
      <c r="P347" s="81"/>
      <c r="Q347" s="81"/>
      <c r="S347" s="81"/>
      <c r="T347" s="81"/>
      <c r="U347" s="81"/>
      <c r="V347" s="81"/>
      <c r="W347" s="81"/>
      <c r="X347" s="81"/>
      <c r="Y347" s="83"/>
      <c r="Z347" s="81"/>
      <c r="AA347" s="81"/>
      <c r="AB347" s="81"/>
      <c r="AC347" s="81"/>
      <c r="AD347" s="81"/>
    </row>
    <row r="348" spans="1:30" x14ac:dyDescent="0.3">
      <c r="A348" s="78"/>
      <c r="B348" s="84"/>
      <c r="C348" s="84"/>
      <c r="D348" s="84"/>
      <c r="E348" s="84"/>
      <c r="F348" s="84"/>
      <c r="G348" s="84"/>
      <c r="H348" s="84"/>
      <c r="I348" s="84"/>
      <c r="J348" s="84"/>
      <c r="K348" s="84"/>
      <c r="L348" s="81"/>
      <c r="M348" s="82"/>
      <c r="N348" s="81"/>
      <c r="O348" s="81"/>
      <c r="P348" s="81"/>
      <c r="Q348" s="81"/>
      <c r="S348" s="81"/>
      <c r="T348" s="81"/>
      <c r="U348" s="81"/>
      <c r="V348" s="81"/>
      <c r="W348" s="81"/>
      <c r="X348" s="81"/>
      <c r="Y348" s="83"/>
      <c r="Z348" s="81"/>
      <c r="AA348" s="81"/>
      <c r="AB348" s="81"/>
      <c r="AC348" s="81"/>
      <c r="AD348" s="81"/>
    </row>
    <row r="349" spans="1:30" x14ac:dyDescent="0.3">
      <c r="A349" s="78"/>
      <c r="B349" s="84"/>
      <c r="C349" s="84"/>
      <c r="D349" s="84"/>
      <c r="E349" s="84"/>
      <c r="F349" s="84"/>
      <c r="G349" s="84"/>
      <c r="H349" s="84"/>
      <c r="I349" s="84"/>
      <c r="J349" s="84"/>
      <c r="K349" s="84"/>
      <c r="L349" s="81"/>
      <c r="M349" s="82"/>
      <c r="N349" s="81"/>
      <c r="O349" s="81"/>
      <c r="P349" s="81"/>
      <c r="Q349" s="81"/>
      <c r="S349" s="81"/>
      <c r="T349" s="81"/>
      <c r="U349" s="81"/>
      <c r="V349" s="81"/>
      <c r="W349" s="81"/>
      <c r="X349" s="81"/>
      <c r="Y349" s="83"/>
      <c r="Z349" s="81"/>
      <c r="AA349" s="81"/>
      <c r="AB349" s="81"/>
      <c r="AC349" s="81"/>
      <c r="AD349" s="81"/>
    </row>
    <row r="350" spans="1:30" x14ac:dyDescent="0.3">
      <c r="A350" s="78"/>
      <c r="B350" s="84"/>
      <c r="C350" s="84"/>
      <c r="D350" s="84"/>
      <c r="E350" s="84"/>
      <c r="F350" s="84"/>
      <c r="G350" s="84"/>
      <c r="H350" s="84"/>
      <c r="I350" s="84"/>
      <c r="J350" s="84"/>
      <c r="K350" s="84"/>
      <c r="L350" s="81"/>
      <c r="M350" s="82"/>
      <c r="N350" s="81"/>
      <c r="O350" s="81"/>
      <c r="P350" s="81"/>
      <c r="Q350" s="81"/>
      <c r="S350" s="81"/>
      <c r="T350" s="81"/>
      <c r="U350" s="81"/>
      <c r="V350" s="81"/>
      <c r="W350" s="81"/>
      <c r="X350" s="81"/>
      <c r="Y350" s="83"/>
      <c r="Z350" s="81"/>
      <c r="AA350" s="81"/>
      <c r="AB350" s="81"/>
      <c r="AC350" s="81"/>
      <c r="AD350" s="81"/>
    </row>
    <row r="351" spans="1:30" x14ac:dyDescent="0.3">
      <c r="A351" s="78"/>
      <c r="B351" s="84"/>
      <c r="C351" s="84"/>
      <c r="D351" s="84"/>
      <c r="E351" s="84"/>
      <c r="F351" s="84"/>
      <c r="G351" s="84"/>
      <c r="H351" s="84"/>
      <c r="I351" s="84"/>
      <c r="J351" s="84"/>
      <c r="K351" s="84"/>
      <c r="L351" s="81"/>
      <c r="M351" s="82"/>
      <c r="N351" s="81"/>
      <c r="O351" s="81"/>
      <c r="P351" s="81"/>
      <c r="Q351" s="81"/>
      <c r="S351" s="81"/>
      <c r="T351" s="81"/>
      <c r="U351" s="81"/>
      <c r="V351" s="81"/>
      <c r="W351" s="81"/>
      <c r="X351" s="81"/>
      <c r="Y351" s="83"/>
      <c r="Z351" s="81"/>
      <c r="AA351" s="81"/>
      <c r="AB351" s="81"/>
      <c r="AC351" s="81"/>
      <c r="AD351" s="81"/>
    </row>
    <row r="352" spans="1:30" x14ac:dyDescent="0.3">
      <c r="A352" s="78"/>
      <c r="B352" s="84"/>
      <c r="C352" s="84"/>
      <c r="D352" s="84"/>
      <c r="E352" s="84"/>
      <c r="F352" s="84"/>
      <c r="G352" s="84"/>
      <c r="H352" s="84"/>
      <c r="I352" s="84"/>
      <c r="J352" s="84"/>
      <c r="K352" s="84"/>
      <c r="L352" s="81"/>
      <c r="M352" s="82"/>
      <c r="N352" s="81"/>
      <c r="O352" s="81"/>
      <c r="P352" s="81"/>
      <c r="Q352" s="81"/>
      <c r="S352" s="81"/>
      <c r="T352" s="81"/>
      <c r="U352" s="81"/>
      <c r="V352" s="81"/>
      <c r="W352" s="81"/>
      <c r="X352" s="81"/>
      <c r="Y352" s="83"/>
      <c r="Z352" s="81"/>
      <c r="AA352" s="81"/>
      <c r="AB352" s="81"/>
      <c r="AC352" s="81"/>
      <c r="AD352" s="81"/>
    </row>
    <row r="353" spans="1:30" x14ac:dyDescent="0.3">
      <c r="A353" s="78"/>
      <c r="B353" s="84"/>
      <c r="C353" s="84"/>
      <c r="D353" s="84"/>
      <c r="E353" s="84"/>
      <c r="F353" s="84"/>
      <c r="G353" s="84"/>
      <c r="H353" s="84"/>
      <c r="I353" s="84"/>
      <c r="J353" s="84"/>
      <c r="K353" s="84"/>
      <c r="L353" s="81"/>
      <c r="M353" s="82"/>
      <c r="N353" s="81"/>
      <c r="O353" s="81"/>
      <c r="P353" s="81"/>
      <c r="Q353" s="81"/>
      <c r="S353" s="81"/>
      <c r="T353" s="81"/>
      <c r="U353" s="81"/>
      <c r="V353" s="81"/>
      <c r="W353" s="81"/>
      <c r="X353" s="81"/>
      <c r="Y353" s="83"/>
      <c r="Z353" s="81"/>
      <c r="AA353" s="81"/>
      <c r="AB353" s="81"/>
      <c r="AC353" s="81"/>
      <c r="AD353" s="81"/>
    </row>
    <row r="354" spans="1:30" x14ac:dyDescent="0.3">
      <c r="A354" s="78"/>
      <c r="B354" s="84"/>
      <c r="C354" s="84"/>
      <c r="D354" s="84"/>
      <c r="E354" s="84"/>
      <c r="F354" s="84"/>
      <c r="G354" s="84"/>
      <c r="H354" s="84"/>
      <c r="I354" s="84"/>
      <c r="J354" s="84"/>
      <c r="K354" s="84"/>
      <c r="L354" s="81"/>
      <c r="M354" s="82"/>
      <c r="N354" s="81"/>
      <c r="O354" s="81"/>
      <c r="P354" s="81"/>
      <c r="Q354" s="81"/>
      <c r="S354" s="81"/>
      <c r="T354" s="81"/>
      <c r="U354" s="81"/>
      <c r="V354" s="81"/>
      <c r="W354" s="81"/>
      <c r="X354" s="81"/>
      <c r="Y354" s="83"/>
      <c r="Z354" s="81"/>
      <c r="AA354" s="81"/>
      <c r="AB354" s="81"/>
      <c r="AC354" s="81"/>
      <c r="AD354" s="81"/>
    </row>
    <row r="355" spans="1:30" x14ac:dyDescent="0.3">
      <c r="A355" s="78"/>
      <c r="B355" s="84"/>
      <c r="C355" s="84"/>
      <c r="D355" s="84"/>
      <c r="E355" s="84"/>
      <c r="F355" s="84"/>
      <c r="G355" s="84"/>
      <c r="H355" s="84"/>
      <c r="I355" s="84"/>
      <c r="J355" s="84"/>
      <c r="K355" s="84"/>
      <c r="L355" s="81"/>
      <c r="M355" s="82"/>
      <c r="N355" s="81"/>
      <c r="O355" s="81"/>
      <c r="P355" s="81"/>
      <c r="Q355" s="81"/>
      <c r="S355" s="81"/>
      <c r="T355" s="81"/>
      <c r="U355" s="81"/>
      <c r="V355" s="81"/>
      <c r="W355" s="81"/>
      <c r="X355" s="81"/>
      <c r="Y355" s="83"/>
      <c r="Z355" s="81"/>
      <c r="AA355" s="81"/>
      <c r="AB355" s="81"/>
      <c r="AC355" s="81"/>
      <c r="AD355" s="81"/>
    </row>
    <row r="356" spans="1:30" x14ac:dyDescent="0.3">
      <c r="A356" s="78"/>
      <c r="B356" s="84"/>
      <c r="C356" s="84"/>
      <c r="D356" s="84"/>
      <c r="E356" s="84"/>
      <c r="F356" s="84"/>
      <c r="G356" s="84"/>
      <c r="H356" s="84"/>
      <c r="I356" s="84"/>
      <c r="J356" s="84"/>
      <c r="K356" s="84"/>
      <c r="L356" s="81"/>
      <c r="M356" s="82"/>
      <c r="N356" s="81"/>
      <c r="O356" s="81"/>
      <c r="P356" s="81"/>
      <c r="Q356" s="81"/>
      <c r="S356" s="81"/>
      <c r="T356" s="81"/>
      <c r="U356" s="81"/>
      <c r="V356" s="81"/>
      <c r="W356" s="81"/>
      <c r="X356" s="81"/>
      <c r="Y356" s="83"/>
      <c r="Z356" s="81"/>
      <c r="AA356" s="81"/>
      <c r="AB356" s="81"/>
      <c r="AC356" s="81"/>
      <c r="AD356" s="81"/>
    </row>
    <row r="357" spans="1:30" x14ac:dyDescent="0.3">
      <c r="A357" s="78"/>
      <c r="B357" s="84"/>
      <c r="C357" s="84"/>
      <c r="D357" s="84"/>
      <c r="E357" s="84"/>
      <c r="F357" s="84"/>
      <c r="G357" s="84"/>
      <c r="H357" s="84"/>
      <c r="I357" s="84"/>
      <c r="J357" s="84"/>
      <c r="K357" s="84"/>
      <c r="L357" s="81"/>
      <c r="M357" s="82"/>
      <c r="N357" s="81"/>
      <c r="O357" s="81"/>
      <c r="P357" s="81"/>
      <c r="Q357" s="81"/>
      <c r="S357" s="81"/>
      <c r="T357" s="81"/>
      <c r="U357" s="81"/>
      <c r="V357" s="81"/>
      <c r="W357" s="81"/>
      <c r="X357" s="81"/>
      <c r="Y357" s="83"/>
      <c r="Z357" s="81"/>
      <c r="AA357" s="81"/>
      <c r="AB357" s="81"/>
      <c r="AC357" s="81"/>
      <c r="AD357" s="81"/>
    </row>
    <row r="358" spans="1:30" x14ac:dyDescent="0.3">
      <c r="A358" s="78"/>
      <c r="B358" s="84"/>
      <c r="C358" s="84"/>
      <c r="D358" s="84"/>
      <c r="E358" s="84"/>
      <c r="F358" s="84"/>
      <c r="G358" s="84"/>
      <c r="H358" s="84"/>
      <c r="I358" s="84"/>
      <c r="J358" s="84"/>
      <c r="K358" s="84"/>
      <c r="L358" s="81"/>
      <c r="M358" s="82"/>
      <c r="N358" s="81"/>
      <c r="O358" s="81"/>
      <c r="P358" s="81"/>
      <c r="Q358" s="81"/>
      <c r="S358" s="81"/>
      <c r="T358" s="81"/>
      <c r="U358" s="81"/>
      <c r="V358" s="81"/>
      <c r="W358" s="81"/>
      <c r="X358" s="81"/>
      <c r="Y358" s="83"/>
      <c r="Z358" s="81"/>
      <c r="AA358" s="81"/>
      <c r="AB358" s="81"/>
      <c r="AC358" s="81"/>
      <c r="AD358" s="81"/>
    </row>
    <row r="359" spans="1:30" x14ac:dyDescent="0.3">
      <c r="A359" s="78"/>
      <c r="B359" s="84"/>
      <c r="C359" s="84"/>
      <c r="D359" s="84"/>
      <c r="E359" s="84"/>
      <c r="F359" s="84"/>
      <c r="G359" s="84"/>
      <c r="H359" s="84"/>
      <c r="I359" s="84"/>
      <c r="J359" s="84"/>
      <c r="K359" s="84"/>
      <c r="L359" s="81"/>
      <c r="M359" s="82"/>
      <c r="N359" s="81"/>
      <c r="O359" s="81"/>
      <c r="P359" s="81"/>
      <c r="Q359" s="81"/>
      <c r="S359" s="81"/>
      <c r="T359" s="81"/>
      <c r="U359" s="81"/>
      <c r="V359" s="81"/>
      <c r="W359" s="81"/>
      <c r="X359" s="81"/>
      <c r="Y359" s="83"/>
      <c r="Z359" s="81"/>
      <c r="AA359" s="81"/>
      <c r="AB359" s="81"/>
      <c r="AC359" s="81"/>
      <c r="AD359" s="81"/>
    </row>
    <row r="360" spans="1:30" x14ac:dyDescent="0.3">
      <c r="A360" s="78"/>
      <c r="B360" s="84"/>
      <c r="C360" s="84"/>
      <c r="D360" s="84"/>
      <c r="E360" s="84"/>
      <c r="F360" s="84"/>
      <c r="G360" s="84"/>
      <c r="H360" s="84"/>
      <c r="I360" s="84"/>
      <c r="J360" s="84"/>
      <c r="K360" s="84"/>
      <c r="L360" s="81"/>
      <c r="M360" s="82"/>
      <c r="N360" s="81"/>
      <c r="O360" s="81"/>
      <c r="P360" s="81"/>
      <c r="Q360" s="81"/>
      <c r="S360" s="81"/>
      <c r="T360" s="81"/>
      <c r="U360" s="81"/>
      <c r="V360" s="81"/>
      <c r="W360" s="81"/>
      <c r="X360" s="81"/>
      <c r="Y360" s="83"/>
      <c r="Z360" s="81"/>
      <c r="AA360" s="81"/>
      <c r="AB360" s="81"/>
      <c r="AC360" s="81"/>
      <c r="AD360" s="81"/>
    </row>
    <row r="361" spans="1:30" x14ac:dyDescent="0.3">
      <c r="A361" s="78"/>
      <c r="B361" s="84"/>
      <c r="C361" s="84"/>
      <c r="D361" s="84"/>
      <c r="E361" s="84"/>
      <c r="F361" s="84"/>
      <c r="G361" s="84"/>
      <c r="H361" s="84"/>
      <c r="I361" s="84"/>
      <c r="J361" s="84"/>
      <c r="K361" s="84"/>
      <c r="L361" s="81"/>
      <c r="M361" s="82"/>
      <c r="N361" s="81"/>
      <c r="O361" s="81"/>
      <c r="P361" s="81"/>
      <c r="Q361" s="81"/>
      <c r="S361" s="81"/>
      <c r="T361" s="81"/>
      <c r="U361" s="81"/>
      <c r="V361" s="81"/>
      <c r="W361" s="81"/>
      <c r="X361" s="81"/>
      <c r="Y361" s="83"/>
      <c r="Z361" s="81"/>
      <c r="AA361" s="81"/>
      <c r="AB361" s="81"/>
      <c r="AC361" s="81"/>
      <c r="AD361" s="81"/>
    </row>
    <row r="362" spans="1:30" x14ac:dyDescent="0.3">
      <c r="A362" s="78"/>
      <c r="B362" s="84"/>
      <c r="C362" s="84"/>
      <c r="D362" s="84"/>
      <c r="E362" s="84"/>
      <c r="F362" s="84"/>
      <c r="G362" s="84"/>
      <c r="H362" s="84"/>
      <c r="I362" s="84"/>
      <c r="J362" s="84"/>
      <c r="K362" s="84"/>
      <c r="L362" s="81"/>
      <c r="M362" s="82"/>
      <c r="N362" s="81"/>
      <c r="O362" s="81"/>
      <c r="P362" s="81"/>
      <c r="Q362" s="81"/>
      <c r="S362" s="81"/>
      <c r="T362" s="81"/>
      <c r="U362" s="81"/>
      <c r="V362" s="81"/>
      <c r="W362" s="81"/>
      <c r="X362" s="81"/>
      <c r="Y362" s="83"/>
      <c r="Z362" s="81"/>
      <c r="AA362" s="81"/>
      <c r="AB362" s="81"/>
      <c r="AC362" s="81"/>
      <c r="AD362" s="81"/>
    </row>
    <row r="363" spans="1:30" x14ac:dyDescent="0.3">
      <c r="A363" s="78"/>
      <c r="B363" s="84"/>
      <c r="C363" s="84"/>
      <c r="D363" s="84"/>
      <c r="E363" s="84"/>
      <c r="F363" s="84"/>
      <c r="G363" s="84"/>
      <c r="H363" s="84"/>
      <c r="I363" s="84"/>
      <c r="J363" s="84"/>
      <c r="K363" s="84"/>
      <c r="L363" s="81"/>
      <c r="M363" s="82"/>
      <c r="N363" s="81"/>
      <c r="O363" s="81"/>
      <c r="P363" s="81"/>
      <c r="Q363" s="81"/>
      <c r="S363" s="81"/>
      <c r="T363" s="81"/>
      <c r="U363" s="81"/>
      <c r="V363" s="81"/>
      <c r="W363" s="81"/>
      <c r="X363" s="81"/>
      <c r="Y363" s="83"/>
      <c r="Z363" s="81"/>
      <c r="AA363" s="81"/>
      <c r="AB363" s="81"/>
      <c r="AC363" s="81"/>
      <c r="AD363" s="81"/>
    </row>
    <row r="364" spans="1:30" x14ac:dyDescent="0.3">
      <c r="A364" s="78"/>
      <c r="B364" s="84"/>
      <c r="C364" s="84"/>
      <c r="D364" s="84"/>
      <c r="E364" s="84"/>
      <c r="F364" s="84"/>
      <c r="G364" s="84"/>
      <c r="H364" s="84"/>
      <c r="I364" s="84"/>
      <c r="J364" s="84"/>
      <c r="K364" s="84"/>
      <c r="L364" s="81"/>
      <c r="M364" s="82"/>
      <c r="N364" s="81"/>
      <c r="O364" s="81"/>
      <c r="P364" s="81"/>
      <c r="Q364" s="81"/>
      <c r="S364" s="81"/>
      <c r="T364" s="81"/>
      <c r="U364" s="81"/>
      <c r="V364" s="81"/>
      <c r="W364" s="81"/>
      <c r="X364" s="81"/>
      <c r="Y364" s="83"/>
      <c r="Z364" s="81"/>
      <c r="AA364" s="81"/>
      <c r="AB364" s="81"/>
      <c r="AC364" s="81"/>
      <c r="AD364" s="81"/>
    </row>
    <row r="365" spans="1:30" x14ac:dyDescent="0.3">
      <c r="A365" s="78"/>
      <c r="B365" s="84"/>
      <c r="C365" s="84"/>
      <c r="D365" s="84"/>
      <c r="E365" s="84"/>
      <c r="F365" s="84"/>
      <c r="G365" s="84"/>
      <c r="H365" s="84"/>
      <c r="I365" s="84"/>
      <c r="J365" s="84"/>
      <c r="K365" s="84"/>
      <c r="L365" s="81"/>
      <c r="M365" s="82"/>
      <c r="N365" s="81"/>
      <c r="O365" s="81"/>
      <c r="P365" s="81"/>
      <c r="Q365" s="81"/>
      <c r="S365" s="81"/>
      <c r="T365" s="81"/>
      <c r="U365" s="81"/>
      <c r="V365" s="81"/>
      <c r="W365" s="81"/>
      <c r="X365" s="81"/>
      <c r="Y365" s="83"/>
      <c r="Z365" s="81"/>
      <c r="AA365" s="81"/>
      <c r="AB365" s="81"/>
      <c r="AC365" s="81"/>
      <c r="AD365" s="81"/>
    </row>
    <row r="366" spans="1:30" x14ac:dyDescent="0.3">
      <c r="A366" s="78"/>
      <c r="B366" s="84"/>
      <c r="C366" s="84"/>
      <c r="D366" s="84"/>
      <c r="E366" s="84"/>
      <c r="F366" s="84"/>
      <c r="G366" s="84"/>
      <c r="H366" s="84"/>
      <c r="I366" s="84"/>
      <c r="J366" s="84"/>
      <c r="K366" s="84"/>
      <c r="L366" s="81"/>
      <c r="M366" s="82"/>
      <c r="N366" s="81"/>
      <c r="O366" s="81"/>
      <c r="P366" s="81"/>
      <c r="Q366" s="81"/>
      <c r="S366" s="81"/>
      <c r="T366" s="81"/>
      <c r="U366" s="81"/>
      <c r="V366" s="81"/>
      <c r="W366" s="81"/>
      <c r="X366" s="81"/>
      <c r="Y366" s="83"/>
      <c r="Z366" s="81"/>
      <c r="AA366" s="81"/>
      <c r="AB366" s="81"/>
      <c r="AC366" s="81"/>
      <c r="AD366" s="81"/>
    </row>
    <row r="367" spans="1:30" x14ac:dyDescent="0.3">
      <c r="A367" s="78"/>
      <c r="B367" s="84"/>
      <c r="C367" s="84"/>
      <c r="D367" s="84"/>
      <c r="E367" s="84"/>
      <c r="F367" s="84"/>
      <c r="G367" s="84"/>
      <c r="H367" s="84"/>
      <c r="I367" s="84"/>
      <c r="J367" s="84"/>
      <c r="K367" s="84"/>
      <c r="L367" s="81"/>
      <c r="M367" s="82"/>
      <c r="N367" s="81"/>
      <c r="O367" s="81"/>
      <c r="P367" s="81"/>
      <c r="Q367" s="81"/>
      <c r="S367" s="81"/>
      <c r="T367" s="81"/>
      <c r="U367" s="81"/>
      <c r="V367" s="81"/>
      <c r="W367" s="81"/>
      <c r="X367" s="81"/>
      <c r="Y367" s="83"/>
      <c r="Z367" s="81"/>
      <c r="AA367" s="81"/>
      <c r="AB367" s="81"/>
      <c r="AC367" s="81"/>
      <c r="AD367" s="81"/>
    </row>
    <row r="368" spans="1:30" x14ac:dyDescent="0.3">
      <c r="A368" s="78"/>
      <c r="B368" s="84"/>
      <c r="C368" s="84"/>
      <c r="D368" s="84"/>
      <c r="E368" s="84"/>
      <c r="F368" s="84"/>
      <c r="G368" s="84"/>
      <c r="H368" s="84"/>
      <c r="I368" s="84"/>
      <c r="J368" s="84"/>
      <c r="K368" s="84"/>
      <c r="L368" s="81"/>
      <c r="M368" s="82"/>
      <c r="N368" s="81"/>
      <c r="O368" s="81"/>
      <c r="P368" s="81"/>
      <c r="Q368" s="81"/>
      <c r="S368" s="81"/>
      <c r="T368" s="81"/>
      <c r="U368" s="81"/>
      <c r="V368" s="81"/>
      <c r="W368" s="81"/>
      <c r="X368" s="81"/>
      <c r="Y368" s="83"/>
      <c r="Z368" s="81"/>
      <c r="AA368" s="81"/>
      <c r="AB368" s="81"/>
      <c r="AC368" s="81"/>
      <c r="AD368" s="81"/>
    </row>
    <row r="369" spans="1:30" x14ac:dyDescent="0.3">
      <c r="A369" s="78"/>
      <c r="B369" s="84"/>
      <c r="C369" s="84"/>
      <c r="D369" s="84"/>
      <c r="E369" s="84"/>
      <c r="F369" s="84"/>
      <c r="G369" s="84"/>
      <c r="H369" s="84"/>
      <c r="I369" s="84"/>
      <c r="J369" s="84"/>
      <c r="K369" s="84"/>
      <c r="L369" s="81"/>
      <c r="M369" s="82"/>
      <c r="N369" s="81"/>
      <c r="O369" s="81"/>
      <c r="P369" s="81"/>
      <c r="Q369" s="81"/>
      <c r="S369" s="81"/>
      <c r="T369" s="81"/>
      <c r="U369" s="81"/>
      <c r="V369" s="81"/>
      <c r="W369" s="81"/>
      <c r="X369" s="81"/>
      <c r="Y369" s="83"/>
      <c r="Z369" s="81"/>
      <c r="AA369" s="81"/>
      <c r="AB369" s="81"/>
      <c r="AC369" s="81"/>
      <c r="AD369" s="81"/>
    </row>
    <row r="370" spans="1:30" x14ac:dyDescent="0.3">
      <c r="A370" s="78"/>
      <c r="B370" s="84"/>
      <c r="C370" s="84"/>
      <c r="D370" s="84"/>
      <c r="E370" s="84"/>
      <c r="F370" s="84"/>
      <c r="G370" s="84"/>
      <c r="H370" s="84"/>
      <c r="I370" s="84"/>
      <c r="J370" s="84"/>
      <c r="K370" s="84"/>
      <c r="L370" s="81"/>
      <c r="M370" s="82"/>
      <c r="N370" s="81"/>
      <c r="O370" s="81"/>
      <c r="P370" s="81"/>
      <c r="Q370" s="81"/>
      <c r="S370" s="81"/>
      <c r="T370" s="81"/>
      <c r="U370" s="81"/>
      <c r="V370" s="81"/>
      <c r="W370" s="81"/>
      <c r="X370" s="81"/>
      <c r="Y370" s="83"/>
      <c r="Z370" s="81"/>
      <c r="AA370" s="81"/>
      <c r="AB370" s="81"/>
      <c r="AC370" s="81"/>
      <c r="AD370" s="81"/>
    </row>
    <row r="371" spans="1:30" x14ac:dyDescent="0.3">
      <c r="A371" s="78"/>
      <c r="B371" s="84"/>
      <c r="C371" s="84"/>
      <c r="D371" s="84"/>
      <c r="E371" s="84"/>
      <c r="F371" s="84"/>
      <c r="G371" s="84"/>
      <c r="H371" s="84"/>
      <c r="I371" s="84"/>
      <c r="J371" s="84"/>
      <c r="K371" s="84"/>
      <c r="L371" s="81"/>
      <c r="M371" s="82"/>
      <c r="N371" s="81"/>
      <c r="O371" s="81"/>
      <c r="P371" s="81"/>
      <c r="Q371" s="81"/>
      <c r="S371" s="81"/>
      <c r="T371" s="81"/>
      <c r="U371" s="81"/>
      <c r="V371" s="81"/>
      <c r="W371" s="81"/>
      <c r="X371" s="81"/>
      <c r="Y371" s="83"/>
      <c r="Z371" s="81"/>
      <c r="AA371" s="81"/>
      <c r="AB371" s="81"/>
      <c r="AC371" s="81"/>
      <c r="AD371" s="81"/>
    </row>
    <row r="372" spans="1:30" x14ac:dyDescent="0.3">
      <c r="A372" s="78"/>
      <c r="B372" s="84"/>
      <c r="C372" s="84"/>
      <c r="D372" s="84"/>
      <c r="E372" s="84"/>
      <c r="F372" s="84"/>
      <c r="G372" s="84"/>
      <c r="H372" s="84"/>
      <c r="I372" s="84"/>
      <c r="J372" s="84"/>
      <c r="K372" s="84"/>
      <c r="L372" s="81"/>
      <c r="M372" s="82"/>
      <c r="N372" s="81"/>
      <c r="O372" s="81"/>
      <c r="P372" s="81"/>
      <c r="Q372" s="81"/>
      <c r="S372" s="81"/>
      <c r="T372" s="81"/>
      <c r="U372" s="81"/>
      <c r="V372" s="81"/>
      <c r="W372" s="81"/>
      <c r="X372" s="81"/>
      <c r="Y372" s="83"/>
      <c r="Z372" s="81"/>
      <c r="AA372" s="81"/>
      <c r="AB372" s="81"/>
      <c r="AC372" s="81"/>
      <c r="AD372" s="81"/>
    </row>
    <row r="373" spans="1:30" x14ac:dyDescent="0.3">
      <c r="A373" s="78"/>
      <c r="B373" s="84"/>
      <c r="C373" s="84"/>
      <c r="D373" s="84"/>
      <c r="E373" s="84"/>
      <c r="F373" s="84"/>
      <c r="G373" s="84"/>
      <c r="H373" s="84"/>
      <c r="I373" s="84"/>
      <c r="J373" s="84"/>
      <c r="K373" s="84"/>
      <c r="L373" s="81"/>
      <c r="M373" s="82"/>
      <c r="N373" s="81"/>
      <c r="O373" s="81"/>
      <c r="P373" s="81"/>
      <c r="Q373" s="81"/>
      <c r="S373" s="81"/>
      <c r="T373" s="81"/>
      <c r="U373" s="81"/>
      <c r="V373" s="81"/>
      <c r="W373" s="81"/>
      <c r="X373" s="81"/>
      <c r="Y373" s="83"/>
      <c r="Z373" s="81"/>
      <c r="AA373" s="81"/>
      <c r="AB373" s="81"/>
      <c r="AC373" s="81"/>
      <c r="AD373" s="81"/>
    </row>
    <row r="374" spans="1:30" x14ac:dyDescent="0.3">
      <c r="A374" s="78"/>
      <c r="B374" s="84"/>
      <c r="C374" s="84"/>
      <c r="D374" s="84"/>
      <c r="E374" s="84"/>
      <c r="F374" s="84"/>
      <c r="G374" s="84"/>
      <c r="H374" s="84"/>
      <c r="I374" s="84"/>
      <c r="J374" s="84"/>
      <c r="K374" s="84"/>
      <c r="L374" s="81"/>
      <c r="M374" s="82"/>
      <c r="N374" s="81"/>
      <c r="O374" s="81"/>
      <c r="P374" s="81"/>
      <c r="Q374" s="81"/>
      <c r="S374" s="81"/>
      <c r="T374" s="81"/>
      <c r="U374" s="81"/>
      <c r="V374" s="81"/>
      <c r="W374" s="81"/>
      <c r="X374" s="81"/>
      <c r="Y374" s="83"/>
      <c r="Z374" s="81"/>
      <c r="AA374" s="81"/>
      <c r="AB374" s="81"/>
      <c r="AC374" s="81"/>
      <c r="AD374" s="81"/>
    </row>
    <row r="375" spans="1:30" x14ac:dyDescent="0.3">
      <c r="A375" s="78"/>
      <c r="B375" s="84"/>
      <c r="C375" s="84"/>
      <c r="D375" s="84"/>
      <c r="E375" s="84"/>
      <c r="F375" s="84"/>
      <c r="G375" s="84"/>
      <c r="H375" s="84"/>
      <c r="I375" s="84"/>
      <c r="J375" s="84"/>
      <c r="K375" s="84"/>
      <c r="L375" s="81"/>
      <c r="M375" s="82"/>
      <c r="N375" s="81"/>
      <c r="O375" s="81"/>
      <c r="P375" s="81"/>
      <c r="Q375" s="81"/>
      <c r="S375" s="81"/>
      <c r="T375" s="81"/>
      <c r="U375" s="81"/>
      <c r="V375" s="81"/>
      <c r="W375" s="81"/>
      <c r="X375" s="81"/>
      <c r="Y375" s="83"/>
      <c r="Z375" s="81"/>
      <c r="AA375" s="81"/>
      <c r="AB375" s="81"/>
      <c r="AC375" s="81"/>
      <c r="AD375" s="81"/>
    </row>
    <row r="376" spans="1:30" x14ac:dyDescent="0.3">
      <c r="A376" s="78"/>
      <c r="B376" s="84"/>
      <c r="C376" s="84"/>
      <c r="D376" s="84"/>
      <c r="E376" s="84"/>
      <c r="F376" s="84"/>
      <c r="G376" s="84"/>
      <c r="H376" s="84"/>
      <c r="I376" s="84"/>
      <c r="J376" s="84"/>
      <c r="K376" s="84"/>
      <c r="L376" s="81"/>
      <c r="M376" s="82"/>
      <c r="N376" s="81"/>
      <c r="O376" s="81"/>
      <c r="P376" s="81"/>
      <c r="Q376" s="81"/>
      <c r="S376" s="81"/>
      <c r="T376" s="81"/>
      <c r="U376" s="81"/>
      <c r="V376" s="81"/>
      <c r="W376" s="81"/>
      <c r="X376" s="81"/>
      <c r="Y376" s="83"/>
      <c r="Z376" s="81"/>
      <c r="AA376" s="81"/>
      <c r="AB376" s="81"/>
      <c r="AC376" s="81"/>
      <c r="AD376" s="81"/>
    </row>
    <row r="377" spans="1:30" x14ac:dyDescent="0.3">
      <c r="A377" s="78"/>
      <c r="B377" s="84"/>
      <c r="C377" s="84"/>
      <c r="D377" s="84"/>
      <c r="E377" s="84"/>
      <c r="F377" s="84"/>
      <c r="G377" s="84"/>
      <c r="H377" s="84"/>
      <c r="I377" s="84"/>
      <c r="J377" s="84"/>
      <c r="K377" s="84"/>
      <c r="L377" s="81"/>
      <c r="M377" s="82"/>
      <c r="N377" s="81"/>
      <c r="O377" s="81"/>
      <c r="P377" s="81"/>
      <c r="Q377" s="81"/>
      <c r="S377" s="81"/>
      <c r="T377" s="81"/>
      <c r="U377" s="81"/>
      <c r="V377" s="81"/>
      <c r="W377" s="81"/>
      <c r="X377" s="81"/>
      <c r="Y377" s="83"/>
      <c r="Z377" s="81"/>
      <c r="AA377" s="81"/>
      <c r="AB377" s="81"/>
      <c r="AC377" s="81"/>
      <c r="AD377" s="81"/>
    </row>
    <row r="378" spans="1:30" x14ac:dyDescent="0.3">
      <c r="A378" s="78"/>
      <c r="B378" s="84"/>
      <c r="C378" s="84"/>
      <c r="D378" s="84"/>
      <c r="E378" s="84"/>
      <c r="F378" s="84"/>
      <c r="G378" s="84"/>
      <c r="H378" s="84"/>
      <c r="I378" s="84"/>
      <c r="J378" s="84"/>
      <c r="K378" s="84"/>
      <c r="L378" s="81"/>
      <c r="M378" s="82"/>
      <c r="N378" s="81"/>
      <c r="O378" s="81"/>
      <c r="P378" s="81"/>
      <c r="Q378" s="81"/>
      <c r="S378" s="81"/>
      <c r="T378" s="81"/>
      <c r="U378" s="81"/>
      <c r="V378" s="81"/>
      <c r="W378" s="81"/>
      <c r="X378" s="81"/>
      <c r="Y378" s="83"/>
      <c r="Z378" s="81"/>
      <c r="AA378" s="81"/>
      <c r="AB378" s="81"/>
      <c r="AC378" s="81"/>
      <c r="AD378" s="81"/>
    </row>
    <row r="379" spans="1:30" x14ac:dyDescent="0.3">
      <c r="A379" s="78"/>
      <c r="B379" s="84"/>
      <c r="C379" s="84"/>
      <c r="D379" s="84"/>
      <c r="E379" s="84"/>
      <c r="F379" s="84"/>
      <c r="G379" s="84"/>
      <c r="H379" s="84"/>
      <c r="I379" s="84"/>
      <c r="J379" s="84"/>
      <c r="K379" s="84"/>
      <c r="L379" s="81"/>
      <c r="M379" s="82"/>
      <c r="N379" s="81"/>
      <c r="O379" s="81"/>
      <c r="P379" s="81"/>
      <c r="Q379" s="81"/>
      <c r="S379" s="81"/>
      <c r="T379" s="81"/>
      <c r="U379" s="81"/>
      <c r="V379" s="81"/>
      <c r="W379" s="81"/>
      <c r="X379" s="81"/>
      <c r="Y379" s="83"/>
      <c r="Z379" s="81"/>
      <c r="AA379" s="81"/>
      <c r="AB379" s="81"/>
      <c r="AC379" s="81"/>
      <c r="AD379" s="81"/>
    </row>
    <row r="380" spans="1:30" x14ac:dyDescent="0.3">
      <c r="A380" s="78"/>
      <c r="B380" s="84"/>
      <c r="C380" s="84"/>
      <c r="D380" s="84"/>
      <c r="E380" s="84"/>
      <c r="F380" s="84"/>
      <c r="G380" s="84"/>
      <c r="H380" s="84"/>
      <c r="I380" s="84"/>
      <c r="J380" s="84"/>
      <c r="K380" s="84"/>
      <c r="L380" s="81"/>
      <c r="M380" s="82"/>
      <c r="N380" s="81"/>
      <c r="O380" s="81"/>
      <c r="P380" s="81"/>
      <c r="Q380" s="81"/>
      <c r="S380" s="81"/>
      <c r="T380" s="81"/>
      <c r="U380" s="81"/>
      <c r="V380" s="81"/>
      <c r="W380" s="81"/>
      <c r="X380" s="81"/>
      <c r="Y380" s="83"/>
      <c r="Z380" s="81"/>
      <c r="AA380" s="81"/>
      <c r="AB380" s="81"/>
      <c r="AC380" s="81"/>
      <c r="AD380" s="81"/>
    </row>
    <row r="381" spans="1:30" x14ac:dyDescent="0.3">
      <c r="A381" s="78"/>
      <c r="B381" s="84"/>
      <c r="C381" s="84"/>
      <c r="D381" s="84"/>
      <c r="E381" s="84"/>
      <c r="F381" s="84"/>
      <c r="G381" s="84"/>
      <c r="H381" s="84"/>
      <c r="I381" s="84"/>
      <c r="J381" s="84"/>
      <c r="K381" s="84"/>
      <c r="L381" s="81"/>
      <c r="M381" s="82"/>
      <c r="N381" s="81"/>
      <c r="O381" s="81"/>
      <c r="P381" s="81"/>
      <c r="Q381" s="81"/>
      <c r="S381" s="81"/>
      <c r="T381" s="81"/>
      <c r="U381" s="81"/>
      <c r="V381" s="81"/>
      <c r="W381" s="81"/>
      <c r="X381" s="81"/>
      <c r="Y381" s="83"/>
      <c r="Z381" s="81"/>
      <c r="AA381" s="81"/>
      <c r="AB381" s="81"/>
      <c r="AC381" s="81"/>
      <c r="AD381" s="81"/>
    </row>
    <row r="382" spans="1:30" x14ac:dyDescent="0.3">
      <c r="A382" s="78"/>
      <c r="B382" s="84"/>
      <c r="C382" s="84"/>
      <c r="D382" s="84"/>
      <c r="E382" s="84"/>
      <c r="F382" s="84"/>
      <c r="G382" s="84"/>
      <c r="H382" s="84"/>
      <c r="I382" s="84"/>
      <c r="J382" s="84"/>
      <c r="K382" s="84"/>
      <c r="L382" s="81"/>
      <c r="M382" s="82"/>
      <c r="N382" s="81"/>
      <c r="O382" s="81"/>
      <c r="P382" s="81"/>
      <c r="Q382" s="81"/>
      <c r="S382" s="81"/>
      <c r="T382" s="81"/>
      <c r="U382" s="81"/>
      <c r="V382" s="81"/>
      <c r="W382" s="81"/>
      <c r="X382" s="81"/>
      <c r="Y382" s="83"/>
      <c r="Z382" s="81"/>
      <c r="AA382" s="81"/>
      <c r="AB382" s="81"/>
      <c r="AC382" s="81"/>
      <c r="AD382" s="81"/>
    </row>
    <row r="383" spans="1:30" x14ac:dyDescent="0.3">
      <c r="A383" s="78"/>
      <c r="B383" s="84"/>
      <c r="C383" s="84"/>
      <c r="D383" s="84"/>
      <c r="E383" s="84"/>
      <c r="F383" s="84"/>
      <c r="G383" s="84"/>
      <c r="H383" s="84"/>
      <c r="I383" s="84"/>
      <c r="J383" s="84"/>
      <c r="K383" s="84"/>
      <c r="L383" s="81"/>
      <c r="M383" s="82"/>
      <c r="N383" s="81"/>
      <c r="O383" s="81"/>
      <c r="P383" s="81"/>
      <c r="Q383" s="81"/>
      <c r="S383" s="81"/>
      <c r="T383" s="81"/>
      <c r="U383" s="81"/>
      <c r="V383" s="81"/>
      <c r="W383" s="81"/>
      <c r="X383" s="81"/>
      <c r="Y383" s="83"/>
      <c r="Z383" s="81"/>
      <c r="AA383" s="81"/>
      <c r="AB383" s="81"/>
      <c r="AC383" s="81"/>
      <c r="AD383" s="81"/>
    </row>
    <row r="384" spans="1:30" x14ac:dyDescent="0.3">
      <c r="A384" s="78"/>
      <c r="B384" s="84"/>
      <c r="C384" s="84"/>
      <c r="D384" s="84"/>
      <c r="E384" s="84"/>
      <c r="F384" s="84"/>
      <c r="G384" s="84"/>
      <c r="H384" s="84"/>
      <c r="I384" s="84"/>
      <c r="J384" s="84"/>
      <c r="K384" s="84"/>
      <c r="L384" s="81"/>
      <c r="M384" s="82"/>
      <c r="N384" s="81"/>
      <c r="O384" s="81"/>
      <c r="P384" s="81"/>
      <c r="Q384" s="81"/>
      <c r="S384" s="81"/>
      <c r="T384" s="81"/>
      <c r="U384" s="81"/>
      <c r="V384" s="81"/>
      <c r="W384" s="81"/>
      <c r="X384" s="81"/>
      <c r="Y384" s="83"/>
      <c r="Z384" s="81"/>
      <c r="AA384" s="81"/>
      <c r="AB384" s="81"/>
      <c r="AC384" s="81"/>
      <c r="AD384" s="81"/>
    </row>
    <row r="385" spans="1:30" x14ac:dyDescent="0.3">
      <c r="A385" s="78"/>
      <c r="B385" s="84"/>
      <c r="C385" s="84"/>
      <c r="D385" s="84"/>
      <c r="E385" s="84"/>
      <c r="F385" s="84"/>
      <c r="G385" s="84"/>
      <c r="H385" s="84"/>
      <c r="I385" s="84"/>
      <c r="J385" s="84"/>
      <c r="K385" s="84"/>
      <c r="L385" s="81"/>
      <c r="M385" s="82"/>
      <c r="N385" s="81"/>
      <c r="O385" s="81"/>
      <c r="P385" s="81"/>
      <c r="Q385" s="81"/>
      <c r="S385" s="81"/>
      <c r="T385" s="81"/>
      <c r="U385" s="81"/>
      <c r="V385" s="81"/>
      <c r="W385" s="81"/>
      <c r="X385" s="81"/>
      <c r="Y385" s="83"/>
      <c r="Z385" s="81"/>
      <c r="AA385" s="81"/>
      <c r="AB385" s="81"/>
      <c r="AC385" s="81"/>
      <c r="AD385" s="81"/>
    </row>
    <row r="386" spans="1:30" x14ac:dyDescent="0.3">
      <c r="A386" s="78"/>
      <c r="B386" s="84"/>
      <c r="C386" s="84"/>
      <c r="D386" s="84"/>
      <c r="E386" s="84"/>
      <c r="F386" s="84"/>
      <c r="G386" s="84"/>
      <c r="H386" s="84"/>
      <c r="I386" s="84"/>
      <c r="J386" s="84"/>
      <c r="K386" s="84"/>
      <c r="L386" s="81"/>
      <c r="M386" s="82"/>
      <c r="N386" s="81"/>
      <c r="O386" s="81"/>
      <c r="P386" s="81"/>
      <c r="Q386" s="81"/>
      <c r="S386" s="81"/>
      <c r="T386" s="81"/>
      <c r="U386" s="81"/>
      <c r="V386" s="81"/>
      <c r="W386" s="81"/>
      <c r="X386" s="81"/>
      <c r="Y386" s="83"/>
      <c r="Z386" s="81"/>
      <c r="AA386" s="81"/>
      <c r="AB386" s="81"/>
      <c r="AC386" s="81"/>
      <c r="AD386" s="81"/>
    </row>
    <row r="387" spans="1:30" x14ac:dyDescent="0.3">
      <c r="A387" s="78"/>
      <c r="B387" s="84"/>
      <c r="C387" s="84"/>
      <c r="D387" s="84"/>
      <c r="E387" s="84"/>
      <c r="F387" s="84"/>
      <c r="G387" s="84"/>
      <c r="H387" s="84"/>
      <c r="I387" s="84"/>
      <c r="J387" s="84"/>
      <c r="K387" s="84"/>
      <c r="L387" s="81"/>
      <c r="M387" s="82"/>
      <c r="N387" s="81"/>
      <c r="O387" s="81"/>
      <c r="P387" s="81"/>
      <c r="Q387" s="81"/>
      <c r="S387" s="81"/>
      <c r="T387" s="81"/>
      <c r="U387" s="81"/>
      <c r="V387" s="81"/>
      <c r="W387" s="81"/>
      <c r="X387" s="81"/>
      <c r="Y387" s="83"/>
      <c r="Z387" s="81"/>
      <c r="AA387" s="81"/>
      <c r="AB387" s="81"/>
      <c r="AC387" s="81"/>
      <c r="AD387" s="81"/>
    </row>
    <row r="388" spans="1:30" x14ac:dyDescent="0.3">
      <c r="A388" s="78"/>
      <c r="B388" s="84"/>
      <c r="C388" s="84"/>
      <c r="D388" s="84"/>
      <c r="E388" s="84"/>
      <c r="F388" s="84"/>
      <c r="G388" s="84"/>
      <c r="H388" s="84"/>
      <c r="I388" s="84"/>
      <c r="J388" s="84"/>
      <c r="K388" s="84"/>
      <c r="L388" s="81"/>
      <c r="M388" s="82"/>
      <c r="N388" s="81"/>
      <c r="O388" s="81"/>
      <c r="P388" s="81"/>
      <c r="Q388" s="81"/>
      <c r="S388" s="81"/>
      <c r="T388" s="81"/>
      <c r="U388" s="81"/>
      <c r="V388" s="81"/>
      <c r="W388" s="81"/>
      <c r="X388" s="81"/>
      <c r="Y388" s="83"/>
      <c r="Z388" s="81"/>
      <c r="AA388" s="81"/>
      <c r="AB388" s="81"/>
      <c r="AC388" s="81"/>
      <c r="AD388" s="81"/>
    </row>
    <row r="389" spans="1:30" x14ac:dyDescent="0.3">
      <c r="A389" s="78"/>
      <c r="B389" s="84"/>
      <c r="C389" s="84"/>
      <c r="D389" s="84"/>
      <c r="E389" s="84"/>
      <c r="F389" s="84"/>
      <c r="G389" s="84"/>
      <c r="H389" s="84"/>
      <c r="I389" s="84"/>
      <c r="J389" s="84"/>
      <c r="K389" s="84"/>
      <c r="L389" s="81"/>
      <c r="M389" s="82"/>
      <c r="N389" s="81"/>
      <c r="O389" s="81"/>
      <c r="P389" s="81"/>
      <c r="Q389" s="81"/>
      <c r="S389" s="81"/>
      <c r="T389" s="81"/>
      <c r="U389" s="81"/>
      <c r="V389" s="81"/>
      <c r="W389" s="81"/>
      <c r="X389" s="81"/>
      <c r="Y389" s="83"/>
      <c r="Z389" s="81"/>
      <c r="AA389" s="81"/>
      <c r="AB389" s="81"/>
      <c r="AC389" s="81"/>
      <c r="AD389" s="81"/>
    </row>
    <row r="390" spans="1:30" x14ac:dyDescent="0.3">
      <c r="A390" s="78"/>
      <c r="B390" s="84"/>
      <c r="C390" s="84"/>
      <c r="D390" s="84"/>
      <c r="E390" s="84"/>
      <c r="F390" s="84"/>
      <c r="G390" s="84"/>
      <c r="H390" s="84"/>
      <c r="I390" s="84"/>
      <c r="J390" s="84"/>
      <c r="K390" s="84"/>
      <c r="L390" s="81"/>
      <c r="M390" s="82"/>
      <c r="N390" s="81"/>
      <c r="O390" s="81"/>
      <c r="P390" s="81"/>
      <c r="Q390" s="81"/>
      <c r="S390" s="81"/>
      <c r="T390" s="81"/>
      <c r="U390" s="81"/>
      <c r="V390" s="81"/>
      <c r="W390" s="81"/>
      <c r="X390" s="81"/>
      <c r="Y390" s="83"/>
      <c r="Z390" s="81"/>
      <c r="AA390" s="81"/>
      <c r="AB390" s="81"/>
      <c r="AC390" s="81"/>
      <c r="AD390" s="81"/>
    </row>
    <row r="391" spans="1:30" x14ac:dyDescent="0.3">
      <c r="A391" s="78"/>
      <c r="B391" s="84"/>
      <c r="C391" s="84"/>
      <c r="D391" s="84"/>
      <c r="E391" s="84"/>
      <c r="F391" s="84"/>
      <c r="G391" s="84"/>
      <c r="H391" s="84"/>
      <c r="I391" s="84"/>
      <c r="J391" s="84"/>
      <c r="K391" s="84"/>
      <c r="L391" s="81"/>
      <c r="M391" s="82"/>
      <c r="N391" s="81"/>
      <c r="O391" s="81"/>
      <c r="P391" s="81"/>
      <c r="Q391" s="81"/>
      <c r="S391" s="81"/>
      <c r="T391" s="81"/>
      <c r="U391" s="81"/>
      <c r="V391" s="81"/>
      <c r="W391" s="81"/>
      <c r="X391" s="81"/>
      <c r="Y391" s="83"/>
      <c r="Z391" s="81"/>
      <c r="AA391" s="81"/>
      <c r="AB391" s="81"/>
      <c r="AC391" s="81"/>
      <c r="AD391" s="81"/>
    </row>
    <row r="392" spans="1:30" x14ac:dyDescent="0.3">
      <c r="A392" s="78"/>
      <c r="B392" s="84"/>
      <c r="C392" s="84"/>
      <c r="D392" s="84"/>
      <c r="E392" s="84"/>
      <c r="F392" s="84"/>
      <c r="G392" s="84"/>
      <c r="H392" s="84"/>
      <c r="I392" s="84"/>
      <c r="J392" s="84"/>
      <c r="K392" s="84"/>
      <c r="L392" s="81"/>
      <c r="M392" s="82"/>
      <c r="N392" s="81"/>
      <c r="O392" s="81"/>
      <c r="P392" s="81"/>
      <c r="Q392" s="81"/>
      <c r="S392" s="81"/>
      <c r="T392" s="81"/>
      <c r="U392" s="81"/>
      <c r="V392" s="81"/>
      <c r="W392" s="81"/>
      <c r="X392" s="81"/>
      <c r="Y392" s="83"/>
      <c r="Z392" s="81"/>
      <c r="AA392" s="81"/>
      <c r="AB392" s="81"/>
      <c r="AC392" s="81"/>
      <c r="AD392" s="81"/>
    </row>
    <row r="393" spans="1:30" x14ac:dyDescent="0.3">
      <c r="A393" s="78"/>
      <c r="B393" s="84"/>
      <c r="C393" s="84"/>
      <c r="D393" s="84"/>
      <c r="E393" s="84"/>
      <c r="F393" s="84"/>
      <c r="G393" s="84"/>
      <c r="H393" s="84"/>
      <c r="I393" s="84"/>
      <c r="J393" s="84"/>
      <c r="K393" s="84"/>
      <c r="L393" s="81"/>
      <c r="M393" s="82"/>
      <c r="N393" s="81"/>
      <c r="O393" s="81"/>
      <c r="P393" s="81"/>
      <c r="Q393" s="81"/>
      <c r="S393" s="81"/>
      <c r="T393" s="81"/>
      <c r="U393" s="81"/>
      <c r="V393" s="81"/>
      <c r="W393" s="81"/>
      <c r="X393" s="81"/>
      <c r="Y393" s="83"/>
      <c r="Z393" s="81"/>
      <c r="AA393" s="81"/>
      <c r="AB393" s="81"/>
      <c r="AC393" s="81"/>
      <c r="AD393" s="81"/>
    </row>
    <row r="394" spans="1:30" x14ac:dyDescent="0.3">
      <c r="A394" s="78"/>
      <c r="B394" s="84"/>
      <c r="C394" s="84"/>
      <c r="D394" s="84"/>
      <c r="E394" s="84"/>
      <c r="F394" s="84"/>
      <c r="G394" s="84"/>
      <c r="H394" s="84"/>
      <c r="I394" s="84"/>
      <c r="J394" s="84"/>
      <c r="K394" s="84"/>
      <c r="L394" s="81"/>
      <c r="M394" s="82"/>
      <c r="N394" s="81"/>
      <c r="O394" s="81"/>
      <c r="P394" s="81"/>
      <c r="Q394" s="81"/>
      <c r="S394" s="81"/>
      <c r="T394" s="81"/>
      <c r="U394" s="81"/>
      <c r="V394" s="81"/>
      <c r="W394" s="81"/>
      <c r="X394" s="81"/>
      <c r="Y394" s="83"/>
      <c r="Z394" s="81"/>
      <c r="AA394" s="81"/>
      <c r="AB394" s="81"/>
      <c r="AC394" s="81"/>
      <c r="AD394" s="81"/>
    </row>
    <row r="395" spans="1:30" x14ac:dyDescent="0.3">
      <c r="A395" s="78"/>
      <c r="B395" s="84"/>
      <c r="C395" s="84"/>
      <c r="D395" s="84"/>
      <c r="E395" s="84"/>
      <c r="F395" s="84"/>
      <c r="G395" s="84"/>
      <c r="H395" s="84"/>
      <c r="I395" s="84"/>
      <c r="J395" s="84"/>
      <c r="K395" s="84"/>
      <c r="L395" s="81"/>
      <c r="M395" s="82"/>
      <c r="N395" s="81"/>
      <c r="O395" s="81"/>
      <c r="P395" s="81"/>
      <c r="Q395" s="81"/>
      <c r="S395" s="81"/>
      <c r="T395" s="81"/>
      <c r="U395" s="81"/>
      <c r="V395" s="81"/>
      <c r="W395" s="81"/>
      <c r="X395" s="81"/>
      <c r="Y395" s="83"/>
      <c r="Z395" s="81"/>
      <c r="AA395" s="81"/>
      <c r="AB395" s="81"/>
      <c r="AC395" s="81"/>
      <c r="AD395" s="81"/>
    </row>
    <row r="396" spans="1:30" x14ac:dyDescent="0.3">
      <c r="A396" s="78"/>
      <c r="B396" s="84"/>
      <c r="C396" s="84"/>
      <c r="D396" s="84"/>
      <c r="E396" s="84"/>
      <c r="F396" s="84"/>
      <c r="G396" s="84"/>
      <c r="H396" s="84"/>
      <c r="I396" s="84"/>
      <c r="J396" s="84"/>
      <c r="K396" s="84"/>
      <c r="L396" s="81"/>
      <c r="M396" s="82"/>
      <c r="N396" s="81"/>
      <c r="O396" s="81"/>
      <c r="P396" s="81"/>
      <c r="Q396" s="81"/>
      <c r="S396" s="81"/>
      <c r="T396" s="81"/>
      <c r="U396" s="81"/>
      <c r="V396" s="81"/>
      <c r="W396" s="81"/>
      <c r="X396" s="81"/>
      <c r="Y396" s="83"/>
      <c r="Z396" s="81"/>
      <c r="AA396" s="81"/>
      <c r="AB396" s="81"/>
      <c r="AC396" s="81"/>
      <c r="AD396" s="81"/>
    </row>
    <row r="397" spans="1:30" x14ac:dyDescent="0.3">
      <c r="A397" s="78"/>
      <c r="B397" s="84"/>
      <c r="C397" s="84"/>
      <c r="D397" s="84"/>
      <c r="E397" s="84"/>
      <c r="F397" s="84"/>
      <c r="G397" s="84"/>
      <c r="H397" s="84"/>
      <c r="I397" s="84"/>
      <c r="J397" s="84"/>
      <c r="K397" s="84"/>
      <c r="L397" s="81"/>
      <c r="M397" s="82"/>
      <c r="N397" s="81"/>
      <c r="O397" s="81"/>
      <c r="P397" s="81"/>
      <c r="Q397" s="81"/>
      <c r="S397" s="81"/>
      <c r="T397" s="81"/>
      <c r="U397" s="81"/>
      <c r="V397" s="81"/>
      <c r="W397" s="81"/>
      <c r="X397" s="81"/>
      <c r="Y397" s="83"/>
      <c r="Z397" s="81"/>
      <c r="AA397" s="81"/>
      <c r="AB397" s="81"/>
      <c r="AC397" s="81"/>
      <c r="AD397" s="81"/>
    </row>
    <row r="398" spans="1:30" x14ac:dyDescent="0.3">
      <c r="A398" s="78"/>
      <c r="B398" s="84"/>
      <c r="C398" s="84"/>
      <c r="D398" s="84"/>
      <c r="E398" s="84"/>
      <c r="F398" s="84"/>
      <c r="G398" s="84"/>
      <c r="H398" s="84"/>
      <c r="I398" s="84"/>
      <c r="J398" s="84"/>
      <c r="K398" s="84"/>
      <c r="L398" s="81"/>
      <c r="M398" s="82"/>
      <c r="N398" s="81"/>
      <c r="O398" s="81"/>
      <c r="P398" s="81"/>
      <c r="Q398" s="81"/>
      <c r="S398" s="81"/>
      <c r="T398" s="81"/>
      <c r="U398" s="81"/>
      <c r="V398" s="81"/>
      <c r="W398" s="81"/>
      <c r="X398" s="81"/>
      <c r="Y398" s="83"/>
      <c r="Z398" s="81"/>
      <c r="AA398" s="81"/>
      <c r="AB398" s="81"/>
      <c r="AC398" s="81"/>
      <c r="AD398" s="81"/>
    </row>
    <row r="399" spans="1:30" x14ac:dyDescent="0.3">
      <c r="A399" s="78"/>
      <c r="B399" s="84"/>
      <c r="C399" s="84"/>
      <c r="D399" s="84"/>
      <c r="E399" s="84"/>
      <c r="F399" s="84"/>
      <c r="G399" s="84"/>
      <c r="H399" s="84"/>
      <c r="I399" s="84"/>
      <c r="J399" s="84"/>
      <c r="K399" s="84"/>
      <c r="L399" s="81"/>
      <c r="M399" s="82"/>
      <c r="N399" s="81"/>
      <c r="O399" s="81"/>
      <c r="P399" s="81"/>
      <c r="Q399" s="81"/>
      <c r="S399" s="81"/>
      <c r="T399" s="81"/>
      <c r="U399" s="81"/>
      <c r="V399" s="81"/>
      <c r="W399" s="81"/>
      <c r="X399" s="81"/>
      <c r="Y399" s="83"/>
      <c r="Z399" s="81"/>
      <c r="AA399" s="81"/>
      <c r="AB399" s="81"/>
      <c r="AC399" s="81"/>
      <c r="AD399" s="81"/>
    </row>
    <row r="400" spans="1:30" x14ac:dyDescent="0.3">
      <c r="A400" s="78"/>
      <c r="B400" s="84"/>
      <c r="C400" s="84"/>
      <c r="D400" s="84"/>
      <c r="E400" s="84"/>
      <c r="F400" s="84"/>
      <c r="G400" s="84"/>
      <c r="H400" s="84"/>
      <c r="I400" s="84"/>
      <c r="J400" s="84"/>
      <c r="K400" s="84"/>
      <c r="L400" s="81"/>
      <c r="M400" s="82"/>
      <c r="N400" s="81"/>
      <c r="O400" s="81"/>
      <c r="P400" s="81"/>
      <c r="Q400" s="81"/>
      <c r="S400" s="81"/>
      <c r="T400" s="81"/>
      <c r="U400" s="81"/>
      <c r="V400" s="81"/>
      <c r="W400" s="81"/>
      <c r="X400" s="81"/>
      <c r="Y400" s="83"/>
      <c r="Z400" s="81"/>
      <c r="AA400" s="81"/>
      <c r="AB400" s="81"/>
      <c r="AC400" s="81"/>
      <c r="AD400" s="81"/>
    </row>
    <row r="401" spans="1:30" x14ac:dyDescent="0.3">
      <c r="A401" s="78"/>
      <c r="B401" s="84"/>
      <c r="C401" s="84"/>
      <c r="D401" s="84"/>
      <c r="E401" s="84"/>
      <c r="F401" s="84"/>
      <c r="G401" s="84"/>
      <c r="H401" s="84"/>
      <c r="I401" s="84"/>
      <c r="J401" s="84"/>
      <c r="K401" s="84"/>
      <c r="L401" s="81"/>
      <c r="M401" s="82"/>
      <c r="N401" s="81"/>
      <c r="O401" s="81"/>
      <c r="P401" s="81"/>
      <c r="Q401" s="81"/>
      <c r="S401" s="81"/>
      <c r="T401" s="81"/>
      <c r="U401" s="81"/>
      <c r="V401" s="81"/>
      <c r="W401" s="81"/>
      <c r="X401" s="81"/>
      <c r="Y401" s="83"/>
      <c r="Z401" s="81"/>
      <c r="AA401" s="81"/>
      <c r="AB401" s="81"/>
      <c r="AC401" s="81"/>
      <c r="AD401" s="81"/>
    </row>
    <row r="402" spans="1:30" x14ac:dyDescent="0.3">
      <c r="A402" s="78"/>
      <c r="B402" s="84"/>
      <c r="C402" s="84"/>
      <c r="D402" s="84"/>
      <c r="E402" s="84"/>
      <c r="F402" s="84"/>
      <c r="G402" s="84"/>
      <c r="H402" s="84"/>
      <c r="I402" s="84"/>
      <c r="J402" s="84"/>
      <c r="K402" s="84"/>
      <c r="L402" s="81"/>
      <c r="M402" s="82"/>
      <c r="N402" s="81"/>
      <c r="O402" s="81"/>
      <c r="P402" s="81"/>
      <c r="Q402" s="81"/>
      <c r="S402" s="81"/>
      <c r="T402" s="81"/>
      <c r="U402" s="81"/>
      <c r="V402" s="81"/>
      <c r="W402" s="81"/>
      <c r="X402" s="81"/>
      <c r="Y402" s="83"/>
      <c r="Z402" s="81"/>
      <c r="AA402" s="81"/>
      <c r="AB402" s="81"/>
      <c r="AC402" s="81"/>
      <c r="AD402" s="81"/>
    </row>
    <row r="403" spans="1:30" x14ac:dyDescent="0.3">
      <c r="A403" s="78"/>
      <c r="B403" s="84"/>
      <c r="C403" s="84"/>
      <c r="D403" s="84"/>
      <c r="E403" s="84"/>
      <c r="F403" s="84"/>
      <c r="G403" s="84"/>
      <c r="H403" s="84"/>
      <c r="I403" s="84"/>
      <c r="J403" s="84"/>
      <c r="K403" s="84"/>
      <c r="L403" s="81"/>
      <c r="M403" s="82"/>
      <c r="N403" s="81"/>
      <c r="O403" s="81"/>
      <c r="P403" s="81"/>
      <c r="Q403" s="81"/>
      <c r="S403" s="81"/>
      <c r="T403" s="81"/>
      <c r="U403" s="81"/>
      <c r="V403" s="81"/>
      <c r="W403" s="81"/>
      <c r="X403" s="81"/>
      <c r="Y403" s="83"/>
      <c r="Z403" s="81"/>
      <c r="AA403" s="81"/>
      <c r="AB403" s="81"/>
      <c r="AC403" s="81"/>
      <c r="AD403" s="81"/>
    </row>
    <row r="404" spans="1:30" x14ac:dyDescent="0.3">
      <c r="A404" s="78"/>
      <c r="B404" s="84"/>
      <c r="C404" s="84"/>
      <c r="D404" s="84"/>
      <c r="E404" s="84"/>
      <c r="F404" s="84"/>
      <c r="G404" s="84"/>
      <c r="H404" s="84"/>
      <c r="I404" s="84"/>
      <c r="J404" s="84"/>
      <c r="K404" s="84"/>
      <c r="L404" s="81"/>
      <c r="M404" s="82"/>
      <c r="N404" s="81"/>
      <c r="O404" s="81"/>
      <c r="P404" s="81"/>
      <c r="Q404" s="81"/>
      <c r="S404" s="81"/>
      <c r="T404" s="81"/>
      <c r="U404" s="81"/>
      <c r="V404" s="81"/>
      <c r="W404" s="81"/>
      <c r="X404" s="81"/>
      <c r="Y404" s="83"/>
      <c r="Z404" s="81"/>
      <c r="AA404" s="81"/>
      <c r="AB404" s="81"/>
      <c r="AC404" s="81"/>
      <c r="AD404" s="81"/>
    </row>
    <row r="405" spans="1:30" x14ac:dyDescent="0.3">
      <c r="A405" s="78"/>
      <c r="B405" s="84"/>
      <c r="C405" s="84"/>
      <c r="D405" s="84"/>
      <c r="E405" s="84"/>
      <c r="F405" s="84"/>
      <c r="G405" s="84"/>
      <c r="H405" s="84"/>
      <c r="I405" s="84"/>
      <c r="J405" s="84"/>
      <c r="K405" s="84"/>
      <c r="L405" s="81"/>
      <c r="M405" s="82"/>
      <c r="N405" s="81"/>
      <c r="O405" s="81"/>
      <c r="P405" s="81"/>
      <c r="Q405" s="81"/>
      <c r="S405" s="81"/>
      <c r="T405" s="81"/>
      <c r="U405" s="81"/>
      <c r="V405" s="81"/>
      <c r="W405" s="81"/>
      <c r="X405" s="81"/>
      <c r="Y405" s="83"/>
      <c r="Z405" s="81"/>
      <c r="AA405" s="81"/>
      <c r="AB405" s="81"/>
      <c r="AC405" s="81"/>
      <c r="AD405" s="81"/>
    </row>
    <row r="406" spans="1:30" x14ac:dyDescent="0.3">
      <c r="A406" s="78"/>
      <c r="B406" s="84"/>
      <c r="C406" s="84"/>
      <c r="D406" s="84"/>
      <c r="E406" s="84"/>
      <c r="F406" s="84"/>
      <c r="G406" s="84"/>
      <c r="H406" s="84"/>
      <c r="I406" s="84"/>
      <c r="J406" s="84"/>
      <c r="K406" s="84"/>
      <c r="L406" s="81"/>
      <c r="M406" s="82"/>
      <c r="N406" s="81"/>
      <c r="O406" s="81"/>
      <c r="P406" s="81"/>
      <c r="Q406" s="81"/>
      <c r="S406" s="81"/>
      <c r="T406" s="81"/>
      <c r="U406" s="81"/>
      <c r="V406" s="81"/>
      <c r="W406" s="81"/>
      <c r="X406" s="81"/>
      <c r="Y406" s="83"/>
      <c r="Z406" s="81"/>
      <c r="AA406" s="81"/>
      <c r="AB406" s="81"/>
      <c r="AC406" s="81"/>
      <c r="AD406" s="81"/>
    </row>
    <row r="407" spans="1:30" x14ac:dyDescent="0.3">
      <c r="A407" s="78"/>
      <c r="B407" s="84"/>
      <c r="C407" s="84"/>
      <c r="D407" s="84"/>
      <c r="E407" s="84"/>
      <c r="F407" s="84"/>
      <c r="G407" s="84"/>
      <c r="H407" s="84"/>
      <c r="I407" s="84"/>
      <c r="J407" s="84"/>
      <c r="K407" s="84"/>
      <c r="L407" s="81"/>
      <c r="M407" s="82"/>
      <c r="N407" s="81"/>
      <c r="O407" s="81"/>
      <c r="P407" s="81"/>
      <c r="Q407" s="81"/>
      <c r="S407" s="81"/>
      <c r="T407" s="81"/>
      <c r="U407" s="81"/>
      <c r="V407" s="81"/>
      <c r="W407" s="81"/>
      <c r="X407" s="81"/>
      <c r="Y407" s="83"/>
      <c r="Z407" s="81"/>
      <c r="AA407" s="81"/>
      <c r="AB407" s="81"/>
      <c r="AC407" s="81"/>
      <c r="AD407" s="81"/>
    </row>
    <row r="408" spans="1:30" x14ac:dyDescent="0.3">
      <c r="A408" s="78"/>
      <c r="B408" s="84"/>
      <c r="C408" s="84"/>
      <c r="D408" s="84"/>
      <c r="E408" s="84"/>
      <c r="F408" s="84"/>
      <c r="G408" s="84"/>
      <c r="H408" s="84"/>
      <c r="I408" s="84"/>
      <c r="J408" s="84"/>
      <c r="K408" s="84"/>
      <c r="L408" s="81"/>
      <c r="M408" s="82"/>
      <c r="N408" s="81"/>
      <c r="O408" s="81"/>
      <c r="P408" s="81"/>
      <c r="Q408" s="81"/>
      <c r="S408" s="81"/>
      <c r="T408" s="81"/>
      <c r="U408" s="81"/>
      <c r="V408" s="81"/>
      <c r="W408" s="81"/>
      <c r="X408" s="81"/>
      <c r="Y408" s="83"/>
      <c r="Z408" s="81"/>
      <c r="AA408" s="81"/>
      <c r="AB408" s="81"/>
      <c r="AC408" s="81"/>
      <c r="AD408" s="81"/>
    </row>
    <row r="409" spans="1:30" x14ac:dyDescent="0.3">
      <c r="A409" s="78"/>
      <c r="B409" s="84"/>
      <c r="C409" s="84"/>
      <c r="D409" s="84"/>
      <c r="E409" s="84"/>
      <c r="F409" s="84"/>
      <c r="G409" s="84"/>
      <c r="H409" s="84"/>
      <c r="I409" s="84"/>
      <c r="J409" s="84"/>
      <c r="K409" s="84"/>
      <c r="L409" s="81"/>
      <c r="M409" s="82"/>
      <c r="N409" s="81"/>
      <c r="O409" s="81"/>
      <c r="P409" s="81"/>
      <c r="Q409" s="81"/>
      <c r="S409" s="81"/>
      <c r="T409" s="81"/>
      <c r="U409" s="81"/>
      <c r="V409" s="81"/>
      <c r="W409" s="81"/>
      <c r="X409" s="81"/>
      <c r="Y409" s="83"/>
      <c r="Z409" s="81"/>
      <c r="AA409" s="81"/>
      <c r="AB409" s="81"/>
      <c r="AC409" s="81"/>
      <c r="AD409" s="81"/>
    </row>
    <row r="410" spans="1:30" x14ac:dyDescent="0.3">
      <c r="A410" s="78"/>
      <c r="B410" s="84"/>
      <c r="C410" s="84"/>
      <c r="D410" s="84"/>
      <c r="E410" s="84"/>
      <c r="F410" s="84"/>
      <c r="G410" s="84"/>
      <c r="H410" s="84"/>
      <c r="I410" s="84"/>
      <c r="J410" s="84"/>
      <c r="K410" s="84"/>
      <c r="L410" s="81"/>
      <c r="M410" s="82"/>
      <c r="N410" s="81"/>
      <c r="O410" s="81"/>
      <c r="P410" s="81"/>
      <c r="Q410" s="81"/>
      <c r="S410" s="81"/>
      <c r="T410" s="81"/>
      <c r="U410" s="81"/>
      <c r="V410" s="81"/>
      <c r="W410" s="81"/>
      <c r="X410" s="81"/>
      <c r="Y410" s="83"/>
      <c r="Z410" s="81"/>
      <c r="AA410" s="81"/>
      <c r="AB410" s="81"/>
      <c r="AC410" s="81"/>
      <c r="AD410" s="81"/>
    </row>
    <row r="411" spans="1:30" x14ac:dyDescent="0.3">
      <c r="A411" s="78"/>
      <c r="B411" s="84"/>
      <c r="C411" s="84"/>
      <c r="D411" s="84"/>
      <c r="E411" s="84"/>
      <c r="F411" s="84"/>
      <c r="G411" s="84"/>
      <c r="H411" s="84"/>
      <c r="I411" s="84"/>
      <c r="J411" s="84"/>
      <c r="K411" s="84"/>
      <c r="L411" s="81"/>
      <c r="M411" s="82"/>
      <c r="N411" s="81"/>
      <c r="O411" s="81"/>
      <c r="P411" s="81"/>
      <c r="Q411" s="81"/>
      <c r="S411" s="81"/>
      <c r="T411" s="81"/>
      <c r="U411" s="81"/>
      <c r="V411" s="81"/>
      <c r="W411" s="81"/>
      <c r="X411" s="81"/>
      <c r="Y411" s="83"/>
      <c r="Z411" s="81"/>
      <c r="AA411" s="81"/>
      <c r="AB411" s="81"/>
      <c r="AC411" s="81"/>
      <c r="AD411" s="81"/>
    </row>
    <row r="412" spans="1:30" x14ac:dyDescent="0.3">
      <c r="A412" s="78"/>
      <c r="B412" s="84"/>
      <c r="C412" s="84"/>
      <c r="D412" s="84"/>
      <c r="E412" s="84"/>
      <c r="F412" s="84"/>
      <c r="G412" s="84"/>
      <c r="H412" s="84"/>
      <c r="I412" s="84"/>
      <c r="J412" s="84"/>
      <c r="K412" s="84"/>
      <c r="L412" s="81"/>
      <c r="M412" s="82"/>
      <c r="N412" s="81"/>
      <c r="O412" s="81"/>
      <c r="P412" s="81"/>
      <c r="Q412" s="81"/>
      <c r="S412" s="81"/>
      <c r="T412" s="81"/>
      <c r="U412" s="81"/>
      <c r="V412" s="81"/>
      <c r="W412" s="81"/>
      <c r="X412" s="81"/>
      <c r="Y412" s="83"/>
      <c r="Z412" s="81"/>
      <c r="AA412" s="81"/>
      <c r="AB412" s="81"/>
      <c r="AC412" s="81"/>
      <c r="AD412" s="81"/>
    </row>
    <row r="413" spans="1:30" x14ac:dyDescent="0.3">
      <c r="A413" s="78"/>
      <c r="B413" s="84"/>
      <c r="C413" s="84"/>
      <c r="D413" s="84"/>
      <c r="E413" s="84"/>
      <c r="F413" s="84"/>
      <c r="G413" s="84"/>
      <c r="H413" s="84"/>
      <c r="I413" s="84"/>
      <c r="J413" s="84"/>
      <c r="K413" s="84"/>
      <c r="L413" s="81"/>
      <c r="M413" s="82"/>
      <c r="N413" s="81"/>
      <c r="O413" s="81"/>
      <c r="P413" s="81"/>
      <c r="Q413" s="81"/>
      <c r="S413" s="81"/>
      <c r="T413" s="81"/>
      <c r="U413" s="81"/>
      <c r="V413" s="81"/>
      <c r="W413" s="81"/>
      <c r="X413" s="81"/>
      <c r="Y413" s="83"/>
      <c r="Z413" s="81"/>
      <c r="AA413" s="81"/>
      <c r="AB413" s="81"/>
      <c r="AC413" s="81"/>
      <c r="AD413" s="81"/>
    </row>
    <row r="414" spans="1:30" x14ac:dyDescent="0.3">
      <c r="A414" s="78"/>
      <c r="B414" s="84"/>
      <c r="C414" s="84"/>
      <c r="D414" s="84"/>
      <c r="E414" s="84"/>
      <c r="F414" s="84"/>
      <c r="G414" s="84"/>
      <c r="H414" s="84"/>
      <c r="I414" s="84"/>
      <c r="J414" s="84"/>
      <c r="K414" s="84"/>
      <c r="L414" s="81"/>
      <c r="M414" s="82"/>
      <c r="N414" s="81"/>
      <c r="O414" s="81"/>
      <c r="P414" s="81"/>
      <c r="Q414" s="81"/>
      <c r="S414" s="81"/>
      <c r="T414" s="81"/>
      <c r="U414" s="81"/>
      <c r="V414" s="81"/>
      <c r="W414" s="81"/>
      <c r="X414" s="81"/>
      <c r="Y414" s="83"/>
      <c r="Z414" s="81"/>
      <c r="AA414" s="81"/>
      <c r="AB414" s="81"/>
      <c r="AC414" s="81"/>
      <c r="AD414" s="81"/>
    </row>
    <row r="415" spans="1:30" x14ac:dyDescent="0.3">
      <c r="A415" s="78"/>
      <c r="B415" s="84"/>
      <c r="C415" s="84"/>
      <c r="D415" s="84"/>
      <c r="E415" s="84"/>
      <c r="F415" s="84"/>
      <c r="G415" s="84"/>
      <c r="H415" s="84"/>
      <c r="I415" s="84"/>
      <c r="J415" s="84"/>
      <c r="K415" s="84"/>
      <c r="L415" s="81"/>
      <c r="M415" s="82"/>
      <c r="N415" s="81"/>
      <c r="O415" s="81"/>
      <c r="P415" s="81"/>
      <c r="Q415" s="81"/>
      <c r="S415" s="81"/>
      <c r="T415" s="81"/>
      <c r="U415" s="81"/>
      <c r="V415" s="81"/>
      <c r="W415" s="81"/>
      <c r="X415" s="81"/>
      <c r="Y415" s="83"/>
      <c r="Z415" s="81"/>
      <c r="AA415" s="81"/>
      <c r="AB415" s="81"/>
      <c r="AC415" s="81"/>
      <c r="AD415" s="81"/>
    </row>
    <row r="416" spans="1:30" x14ac:dyDescent="0.3">
      <c r="A416" s="78"/>
      <c r="B416" s="84"/>
      <c r="C416" s="84"/>
      <c r="D416" s="84"/>
      <c r="E416" s="84"/>
      <c r="F416" s="84"/>
      <c r="G416" s="84"/>
      <c r="H416" s="84"/>
      <c r="I416" s="84"/>
      <c r="J416" s="84"/>
      <c r="K416" s="84"/>
      <c r="L416" s="81"/>
      <c r="M416" s="82"/>
      <c r="N416" s="81"/>
      <c r="O416" s="81"/>
      <c r="P416" s="81"/>
      <c r="Q416" s="81"/>
      <c r="S416" s="81"/>
      <c r="T416" s="81"/>
      <c r="U416" s="81"/>
      <c r="V416" s="81"/>
      <c r="W416" s="81"/>
      <c r="X416" s="81"/>
      <c r="Y416" s="83"/>
      <c r="Z416" s="81"/>
      <c r="AA416" s="81"/>
      <c r="AB416" s="81"/>
      <c r="AC416" s="81"/>
      <c r="AD416" s="81"/>
    </row>
    <row r="417" spans="1:30" x14ac:dyDescent="0.3">
      <c r="A417" s="78"/>
      <c r="B417" s="84"/>
      <c r="C417" s="84"/>
      <c r="D417" s="84"/>
      <c r="E417" s="84"/>
      <c r="F417" s="84"/>
      <c r="G417" s="84"/>
      <c r="H417" s="84"/>
      <c r="I417" s="84"/>
      <c r="J417" s="84"/>
      <c r="K417" s="84"/>
      <c r="L417" s="81"/>
      <c r="M417" s="82"/>
      <c r="N417" s="81"/>
      <c r="O417" s="81"/>
      <c r="P417" s="81"/>
      <c r="Q417" s="81"/>
      <c r="S417" s="81"/>
      <c r="T417" s="81"/>
      <c r="U417" s="81"/>
      <c r="V417" s="81"/>
      <c r="W417" s="81"/>
      <c r="X417" s="81"/>
      <c r="Y417" s="83"/>
      <c r="Z417" s="81"/>
      <c r="AA417" s="81"/>
      <c r="AB417" s="81"/>
      <c r="AC417" s="81"/>
      <c r="AD417" s="81"/>
    </row>
    <row r="418" spans="1:30" x14ac:dyDescent="0.3">
      <c r="A418" s="78"/>
      <c r="B418" s="84"/>
      <c r="C418" s="84"/>
      <c r="D418" s="84"/>
      <c r="E418" s="84"/>
      <c r="F418" s="84"/>
      <c r="G418" s="84"/>
      <c r="H418" s="84"/>
      <c r="I418" s="84"/>
      <c r="J418" s="84"/>
      <c r="K418" s="84"/>
      <c r="L418" s="81"/>
      <c r="M418" s="82"/>
      <c r="N418" s="81"/>
      <c r="O418" s="81"/>
      <c r="P418" s="81"/>
      <c r="Q418" s="81"/>
      <c r="S418" s="81"/>
      <c r="T418" s="81"/>
      <c r="U418" s="81"/>
      <c r="V418" s="81"/>
      <c r="W418" s="81"/>
      <c r="X418" s="81"/>
      <c r="Y418" s="83"/>
      <c r="Z418" s="81"/>
      <c r="AA418" s="81"/>
      <c r="AB418" s="81"/>
      <c r="AC418" s="81"/>
      <c r="AD418" s="81"/>
    </row>
    <row r="419" spans="1:30" x14ac:dyDescent="0.3">
      <c r="A419" s="78"/>
      <c r="B419" s="84"/>
      <c r="C419" s="84"/>
      <c r="D419" s="84"/>
      <c r="E419" s="84"/>
      <c r="F419" s="84"/>
      <c r="G419" s="84"/>
      <c r="H419" s="84"/>
      <c r="I419" s="84"/>
      <c r="J419" s="84"/>
      <c r="K419" s="84"/>
      <c r="L419" s="81"/>
      <c r="M419" s="82"/>
      <c r="N419" s="81"/>
      <c r="O419" s="81"/>
      <c r="P419" s="81"/>
      <c r="Q419" s="81"/>
      <c r="S419" s="81"/>
      <c r="T419" s="81"/>
      <c r="U419" s="81"/>
      <c r="V419" s="81"/>
      <c r="W419" s="81"/>
      <c r="X419" s="81"/>
      <c r="Y419" s="83"/>
      <c r="Z419" s="81"/>
      <c r="AA419" s="81"/>
      <c r="AB419" s="81"/>
      <c r="AC419" s="81"/>
      <c r="AD419" s="81"/>
    </row>
    <row r="420" spans="1:30" x14ac:dyDescent="0.3">
      <c r="A420" s="78"/>
      <c r="B420" s="84"/>
      <c r="C420" s="84"/>
      <c r="D420" s="84"/>
      <c r="E420" s="84"/>
      <c r="F420" s="84"/>
      <c r="G420" s="84"/>
      <c r="H420" s="84"/>
      <c r="I420" s="84"/>
      <c r="J420" s="84"/>
      <c r="K420" s="84"/>
      <c r="L420" s="81"/>
      <c r="M420" s="82"/>
      <c r="N420" s="81"/>
      <c r="O420" s="81"/>
      <c r="P420" s="81"/>
      <c r="Q420" s="81"/>
      <c r="S420" s="81"/>
      <c r="T420" s="81"/>
      <c r="U420" s="81"/>
      <c r="V420" s="81"/>
      <c r="W420" s="81"/>
      <c r="X420" s="81"/>
      <c r="Y420" s="83"/>
      <c r="Z420" s="81"/>
      <c r="AA420" s="81"/>
      <c r="AB420" s="81"/>
      <c r="AC420" s="81"/>
      <c r="AD420" s="81"/>
    </row>
    <row r="421" spans="1:30" x14ac:dyDescent="0.3">
      <c r="A421" s="78"/>
      <c r="B421" s="84"/>
      <c r="C421" s="84"/>
      <c r="D421" s="84"/>
      <c r="E421" s="84"/>
      <c r="F421" s="84"/>
      <c r="G421" s="84"/>
      <c r="H421" s="84"/>
      <c r="I421" s="84"/>
      <c r="J421" s="84"/>
      <c r="K421" s="84"/>
      <c r="L421" s="81"/>
      <c r="M421" s="82"/>
      <c r="N421" s="81"/>
      <c r="O421" s="81"/>
      <c r="P421" s="81"/>
      <c r="Q421" s="81"/>
      <c r="S421" s="81"/>
      <c r="T421" s="81"/>
      <c r="U421" s="81"/>
      <c r="V421" s="81"/>
      <c r="W421" s="81"/>
      <c r="X421" s="81"/>
      <c r="Y421" s="83"/>
      <c r="Z421" s="81"/>
      <c r="AA421" s="81"/>
      <c r="AB421" s="81"/>
      <c r="AC421" s="81"/>
      <c r="AD421" s="81"/>
    </row>
    <row r="422" spans="1:30" x14ac:dyDescent="0.3">
      <c r="A422" s="78"/>
      <c r="B422" s="84"/>
      <c r="C422" s="84"/>
      <c r="D422" s="84"/>
      <c r="E422" s="84"/>
      <c r="F422" s="84"/>
      <c r="G422" s="84"/>
      <c r="H422" s="84"/>
      <c r="I422" s="84"/>
      <c r="J422" s="84"/>
      <c r="K422" s="84"/>
      <c r="L422" s="81"/>
      <c r="M422" s="82"/>
      <c r="N422" s="81"/>
      <c r="O422" s="81"/>
      <c r="P422" s="81"/>
      <c r="Q422" s="81"/>
      <c r="S422" s="81"/>
      <c r="T422" s="81"/>
      <c r="U422" s="81"/>
      <c r="V422" s="81"/>
      <c r="W422" s="81"/>
      <c r="X422" s="81"/>
      <c r="Y422" s="83"/>
      <c r="Z422" s="81"/>
      <c r="AA422" s="81"/>
      <c r="AB422" s="81"/>
      <c r="AC422" s="81"/>
      <c r="AD422" s="81"/>
    </row>
    <row r="423" spans="1:30" x14ac:dyDescent="0.3">
      <c r="A423" s="78"/>
      <c r="B423" s="84"/>
      <c r="C423" s="84"/>
      <c r="D423" s="84"/>
      <c r="E423" s="84"/>
      <c r="F423" s="84"/>
      <c r="G423" s="84"/>
      <c r="H423" s="84"/>
      <c r="I423" s="84"/>
      <c r="J423" s="84"/>
      <c r="K423" s="84"/>
      <c r="L423" s="81"/>
      <c r="M423" s="82"/>
      <c r="N423" s="81"/>
      <c r="O423" s="81"/>
      <c r="P423" s="81"/>
      <c r="Q423" s="81"/>
      <c r="S423" s="81"/>
      <c r="T423" s="81"/>
      <c r="U423" s="81"/>
      <c r="V423" s="81"/>
      <c r="W423" s="81"/>
      <c r="X423" s="81"/>
      <c r="Y423" s="83"/>
      <c r="Z423" s="81"/>
      <c r="AA423" s="81"/>
      <c r="AB423" s="81"/>
      <c r="AC423" s="81"/>
      <c r="AD423" s="81"/>
    </row>
    <row r="424" spans="1:30" x14ac:dyDescent="0.3">
      <c r="A424" s="78"/>
      <c r="B424" s="84"/>
      <c r="C424" s="84"/>
      <c r="D424" s="84"/>
      <c r="E424" s="84"/>
      <c r="F424" s="84"/>
      <c r="G424" s="84"/>
      <c r="H424" s="84"/>
      <c r="I424" s="84"/>
      <c r="J424" s="84"/>
      <c r="K424" s="84"/>
      <c r="L424" s="81"/>
      <c r="M424" s="82"/>
      <c r="N424" s="81"/>
      <c r="O424" s="81"/>
      <c r="P424" s="81"/>
      <c r="Q424" s="81"/>
      <c r="S424" s="81"/>
      <c r="T424" s="81"/>
      <c r="U424" s="81"/>
      <c r="V424" s="81"/>
      <c r="W424" s="81"/>
      <c r="X424" s="81"/>
      <c r="Y424" s="83"/>
      <c r="Z424" s="81"/>
      <c r="AA424" s="81"/>
      <c r="AB424" s="81"/>
      <c r="AC424" s="81"/>
      <c r="AD424" s="81"/>
    </row>
    <row r="425" spans="1:30" x14ac:dyDescent="0.3">
      <c r="A425" s="78"/>
      <c r="B425" s="84"/>
      <c r="C425" s="84"/>
      <c r="D425" s="84"/>
      <c r="E425" s="84"/>
      <c r="F425" s="84"/>
      <c r="G425" s="84"/>
      <c r="H425" s="84"/>
      <c r="I425" s="84"/>
      <c r="J425" s="84"/>
      <c r="K425" s="84"/>
      <c r="L425" s="81"/>
      <c r="M425" s="82"/>
      <c r="N425" s="81"/>
      <c r="O425" s="81"/>
      <c r="P425" s="81"/>
      <c r="Q425" s="81"/>
      <c r="S425" s="81"/>
      <c r="T425" s="81"/>
      <c r="U425" s="81"/>
      <c r="V425" s="81"/>
      <c r="W425" s="81"/>
      <c r="X425" s="81"/>
      <c r="Y425" s="83"/>
      <c r="Z425" s="81"/>
      <c r="AA425" s="81"/>
      <c r="AB425" s="81"/>
      <c r="AC425" s="81"/>
      <c r="AD425" s="81"/>
    </row>
    <row r="426" spans="1:30" x14ac:dyDescent="0.3">
      <c r="A426" s="78"/>
      <c r="B426" s="84"/>
      <c r="C426" s="84"/>
      <c r="D426" s="84"/>
      <c r="E426" s="84"/>
      <c r="F426" s="84"/>
      <c r="G426" s="84"/>
      <c r="H426" s="84"/>
      <c r="I426" s="84"/>
      <c r="J426" s="84"/>
      <c r="K426" s="84"/>
      <c r="L426" s="81"/>
      <c r="M426" s="82"/>
      <c r="N426" s="81"/>
      <c r="O426" s="81"/>
      <c r="P426" s="81"/>
      <c r="Q426" s="81"/>
      <c r="S426" s="81"/>
      <c r="T426" s="81"/>
      <c r="U426" s="81"/>
      <c r="V426" s="81"/>
      <c r="W426" s="81"/>
      <c r="X426" s="81"/>
      <c r="Y426" s="83"/>
      <c r="Z426" s="81"/>
      <c r="AA426" s="81"/>
      <c r="AB426" s="81"/>
      <c r="AC426" s="81"/>
      <c r="AD426" s="81"/>
    </row>
    <row r="427" spans="1:30" x14ac:dyDescent="0.3">
      <c r="A427" s="78"/>
      <c r="B427" s="84"/>
      <c r="C427" s="84"/>
      <c r="D427" s="84"/>
      <c r="E427" s="84"/>
      <c r="F427" s="84"/>
      <c r="G427" s="84"/>
      <c r="H427" s="84"/>
      <c r="I427" s="84"/>
      <c r="J427" s="84"/>
      <c r="K427" s="84"/>
      <c r="L427" s="81"/>
      <c r="M427" s="82"/>
      <c r="N427" s="81"/>
      <c r="O427" s="81"/>
      <c r="P427" s="81"/>
      <c r="Q427" s="81"/>
      <c r="S427" s="81"/>
      <c r="T427" s="81"/>
      <c r="U427" s="81"/>
      <c r="V427" s="81"/>
      <c r="W427" s="81"/>
      <c r="X427" s="81"/>
      <c r="Y427" s="83"/>
      <c r="Z427" s="81"/>
      <c r="AA427" s="81"/>
      <c r="AB427" s="81"/>
      <c r="AC427" s="81"/>
      <c r="AD427" s="81"/>
    </row>
    <row r="428" spans="1:30" x14ac:dyDescent="0.3">
      <c r="A428" s="78"/>
      <c r="B428" s="84"/>
      <c r="C428" s="84"/>
      <c r="D428" s="84"/>
      <c r="E428" s="84"/>
      <c r="F428" s="84"/>
      <c r="G428" s="84"/>
      <c r="H428" s="84"/>
      <c r="I428" s="84"/>
      <c r="J428" s="84"/>
      <c r="K428" s="84"/>
      <c r="L428" s="81"/>
      <c r="M428" s="82"/>
      <c r="N428" s="81"/>
      <c r="O428" s="81"/>
      <c r="P428" s="81"/>
      <c r="Q428" s="81"/>
      <c r="S428" s="81"/>
      <c r="T428" s="81"/>
      <c r="U428" s="81"/>
      <c r="V428" s="81"/>
      <c r="W428" s="81"/>
      <c r="X428" s="81"/>
      <c r="Y428" s="83"/>
      <c r="Z428" s="81"/>
      <c r="AA428" s="81"/>
      <c r="AB428" s="81"/>
      <c r="AC428" s="81"/>
      <c r="AD428" s="81"/>
    </row>
    <row r="429" spans="1:30" x14ac:dyDescent="0.3">
      <c r="A429" s="78"/>
      <c r="B429" s="84"/>
      <c r="C429" s="84"/>
      <c r="D429" s="84"/>
      <c r="E429" s="84"/>
      <c r="F429" s="84"/>
      <c r="G429" s="84"/>
      <c r="H429" s="84"/>
      <c r="I429" s="84"/>
      <c r="J429" s="84"/>
      <c r="K429" s="84"/>
      <c r="L429" s="81"/>
      <c r="M429" s="82"/>
      <c r="N429" s="81"/>
      <c r="O429" s="81"/>
      <c r="P429" s="81"/>
      <c r="Q429" s="81"/>
      <c r="S429" s="81"/>
      <c r="T429" s="81"/>
      <c r="U429" s="81"/>
      <c r="V429" s="81"/>
      <c r="W429" s="81"/>
      <c r="X429" s="81"/>
      <c r="Y429" s="83"/>
      <c r="Z429" s="81"/>
      <c r="AA429" s="81"/>
      <c r="AB429" s="81"/>
      <c r="AC429" s="81"/>
      <c r="AD429" s="81"/>
    </row>
    <row r="430" spans="1:30" x14ac:dyDescent="0.3">
      <c r="A430" s="78"/>
      <c r="B430" s="84"/>
      <c r="C430" s="84"/>
      <c r="D430" s="84"/>
      <c r="E430" s="84"/>
      <c r="F430" s="84"/>
      <c r="G430" s="84"/>
      <c r="H430" s="84"/>
      <c r="I430" s="84"/>
      <c r="J430" s="84"/>
      <c r="K430" s="84"/>
      <c r="L430" s="81"/>
      <c r="M430" s="82"/>
      <c r="N430" s="81"/>
      <c r="O430" s="81"/>
      <c r="P430" s="81"/>
      <c r="Q430" s="81"/>
      <c r="S430" s="81"/>
      <c r="T430" s="81"/>
      <c r="U430" s="81"/>
      <c r="V430" s="81"/>
      <c r="W430" s="81"/>
      <c r="X430" s="81"/>
      <c r="Y430" s="83"/>
      <c r="Z430" s="81"/>
      <c r="AA430" s="81"/>
      <c r="AB430" s="81"/>
      <c r="AC430" s="81"/>
      <c r="AD430" s="81"/>
    </row>
    <row r="431" spans="1:30" x14ac:dyDescent="0.3">
      <c r="A431" s="78"/>
      <c r="B431" s="84"/>
      <c r="C431" s="84"/>
      <c r="D431" s="84"/>
      <c r="E431" s="84"/>
      <c r="F431" s="84"/>
      <c r="G431" s="84"/>
      <c r="H431" s="84"/>
      <c r="I431" s="84"/>
      <c r="J431" s="84"/>
      <c r="K431" s="84"/>
      <c r="L431" s="81"/>
      <c r="M431" s="82"/>
      <c r="N431" s="81"/>
      <c r="O431" s="81"/>
      <c r="P431" s="81"/>
      <c r="Q431" s="81"/>
      <c r="S431" s="81"/>
      <c r="T431" s="81"/>
      <c r="U431" s="81"/>
      <c r="V431" s="81"/>
      <c r="W431" s="81"/>
      <c r="X431" s="81"/>
      <c r="Y431" s="83"/>
      <c r="Z431" s="81"/>
      <c r="AA431" s="81"/>
      <c r="AB431" s="81"/>
      <c r="AC431" s="81"/>
      <c r="AD431" s="81"/>
    </row>
    <row r="432" spans="1:30" x14ac:dyDescent="0.3">
      <c r="A432" s="78"/>
      <c r="B432" s="84"/>
      <c r="C432" s="84"/>
      <c r="D432" s="84"/>
      <c r="E432" s="84"/>
      <c r="F432" s="84"/>
      <c r="G432" s="84"/>
      <c r="H432" s="84"/>
      <c r="I432" s="84"/>
      <c r="J432" s="84"/>
      <c r="K432" s="84"/>
      <c r="L432" s="81"/>
      <c r="M432" s="82"/>
      <c r="N432" s="81"/>
      <c r="O432" s="81"/>
      <c r="P432" s="81"/>
      <c r="Q432" s="81"/>
      <c r="S432" s="81"/>
      <c r="T432" s="81"/>
      <c r="U432" s="81"/>
      <c r="V432" s="81"/>
      <c r="W432" s="81"/>
      <c r="X432" s="81"/>
      <c r="Y432" s="83"/>
      <c r="Z432" s="81"/>
      <c r="AA432" s="81"/>
      <c r="AB432" s="81"/>
      <c r="AC432" s="81"/>
      <c r="AD432" s="81"/>
    </row>
    <row r="433" spans="1:30" x14ac:dyDescent="0.3">
      <c r="A433" s="78"/>
      <c r="B433" s="84"/>
      <c r="C433" s="84"/>
      <c r="D433" s="84"/>
      <c r="E433" s="84"/>
      <c r="F433" s="84"/>
      <c r="G433" s="84"/>
      <c r="H433" s="84"/>
      <c r="I433" s="84"/>
      <c r="J433" s="84"/>
      <c r="K433" s="84"/>
      <c r="L433" s="81"/>
      <c r="M433" s="82"/>
      <c r="N433" s="81"/>
      <c r="O433" s="81"/>
      <c r="P433" s="81"/>
      <c r="Q433" s="81"/>
      <c r="S433" s="81"/>
      <c r="T433" s="81"/>
      <c r="U433" s="81"/>
      <c r="V433" s="81"/>
      <c r="W433" s="81"/>
      <c r="X433" s="81"/>
      <c r="Y433" s="83"/>
      <c r="Z433" s="81"/>
      <c r="AA433" s="81"/>
      <c r="AB433" s="81"/>
      <c r="AC433" s="81"/>
      <c r="AD433" s="81"/>
    </row>
    <row r="434" spans="1:30" x14ac:dyDescent="0.3">
      <c r="A434" s="78"/>
      <c r="B434" s="84"/>
      <c r="C434" s="84"/>
      <c r="D434" s="84"/>
      <c r="E434" s="84"/>
      <c r="F434" s="84"/>
      <c r="G434" s="84"/>
      <c r="H434" s="84"/>
      <c r="I434" s="84"/>
      <c r="J434" s="84"/>
      <c r="K434" s="84"/>
      <c r="L434" s="81"/>
      <c r="M434" s="82"/>
      <c r="N434" s="81"/>
      <c r="O434" s="81"/>
      <c r="P434" s="81"/>
      <c r="Q434" s="81"/>
      <c r="S434" s="81"/>
      <c r="T434" s="81"/>
      <c r="U434" s="81"/>
      <c r="V434" s="81"/>
      <c r="W434" s="81"/>
      <c r="X434" s="81"/>
      <c r="Y434" s="83"/>
      <c r="Z434" s="81"/>
      <c r="AA434" s="81"/>
      <c r="AB434" s="81"/>
      <c r="AC434" s="81"/>
      <c r="AD434" s="81"/>
    </row>
    <row r="435" spans="1:30" x14ac:dyDescent="0.3">
      <c r="A435" s="78"/>
      <c r="B435" s="84"/>
      <c r="C435" s="84"/>
      <c r="D435" s="84"/>
      <c r="E435" s="84"/>
      <c r="F435" s="84"/>
      <c r="G435" s="84"/>
      <c r="H435" s="84"/>
      <c r="I435" s="84"/>
      <c r="J435" s="84"/>
      <c r="K435" s="84"/>
      <c r="L435" s="81"/>
      <c r="M435" s="82"/>
      <c r="N435" s="81"/>
      <c r="O435" s="81"/>
      <c r="P435" s="81"/>
      <c r="Q435" s="81"/>
      <c r="S435" s="81"/>
      <c r="T435" s="81"/>
      <c r="U435" s="81"/>
      <c r="V435" s="81"/>
      <c r="W435" s="81"/>
      <c r="X435" s="81"/>
      <c r="Y435" s="83"/>
      <c r="Z435" s="81"/>
      <c r="AA435" s="81"/>
      <c r="AB435" s="81"/>
      <c r="AC435" s="81"/>
      <c r="AD435" s="81"/>
    </row>
    <row r="436" spans="1:30" x14ac:dyDescent="0.3">
      <c r="A436" s="78"/>
      <c r="B436" s="84"/>
      <c r="C436" s="84"/>
      <c r="D436" s="84"/>
      <c r="E436" s="84"/>
      <c r="F436" s="84"/>
      <c r="G436" s="84"/>
      <c r="H436" s="84"/>
      <c r="I436" s="84"/>
      <c r="J436" s="84"/>
      <c r="K436" s="84"/>
      <c r="L436" s="81"/>
      <c r="M436" s="82"/>
      <c r="N436" s="81"/>
      <c r="O436" s="81"/>
      <c r="P436" s="81"/>
      <c r="Q436" s="81"/>
      <c r="S436" s="81"/>
      <c r="T436" s="81"/>
      <c r="U436" s="81"/>
      <c r="V436" s="81"/>
      <c r="W436" s="81"/>
      <c r="X436" s="81"/>
      <c r="Y436" s="83"/>
      <c r="Z436" s="81"/>
      <c r="AA436" s="81"/>
      <c r="AB436" s="81"/>
      <c r="AC436" s="81"/>
      <c r="AD436" s="81"/>
    </row>
    <row r="437" spans="1:30" x14ac:dyDescent="0.3">
      <c r="A437" s="78"/>
      <c r="B437" s="84"/>
      <c r="C437" s="84"/>
      <c r="D437" s="84"/>
      <c r="E437" s="84"/>
      <c r="F437" s="84"/>
      <c r="G437" s="84"/>
      <c r="H437" s="84"/>
      <c r="I437" s="84"/>
      <c r="J437" s="84"/>
      <c r="K437" s="84"/>
      <c r="L437" s="81"/>
      <c r="M437" s="82"/>
      <c r="N437" s="81"/>
      <c r="O437" s="81"/>
      <c r="P437" s="81"/>
      <c r="Q437" s="81"/>
      <c r="S437" s="81"/>
      <c r="T437" s="81"/>
      <c r="U437" s="81"/>
      <c r="V437" s="81"/>
      <c r="W437" s="81"/>
      <c r="X437" s="81"/>
      <c r="Y437" s="83"/>
      <c r="Z437" s="81"/>
      <c r="AA437" s="81"/>
      <c r="AB437" s="81"/>
      <c r="AC437" s="81"/>
      <c r="AD437" s="81"/>
    </row>
    <row r="438" spans="1:30" x14ac:dyDescent="0.3">
      <c r="A438" s="78"/>
      <c r="B438" s="84"/>
      <c r="C438" s="84"/>
      <c r="D438" s="84"/>
      <c r="E438" s="84"/>
      <c r="F438" s="84"/>
      <c r="G438" s="84"/>
      <c r="H438" s="84"/>
      <c r="I438" s="84"/>
      <c r="J438" s="84"/>
      <c r="K438" s="84"/>
      <c r="L438" s="81"/>
      <c r="M438" s="82"/>
      <c r="N438" s="81"/>
      <c r="O438" s="81"/>
      <c r="P438" s="81"/>
      <c r="Q438" s="81"/>
      <c r="S438" s="81"/>
      <c r="T438" s="81"/>
      <c r="U438" s="81"/>
      <c r="V438" s="81"/>
      <c r="W438" s="81"/>
      <c r="X438" s="81"/>
      <c r="Y438" s="83"/>
      <c r="Z438" s="81"/>
      <c r="AA438" s="81"/>
      <c r="AB438" s="81"/>
      <c r="AC438" s="81"/>
      <c r="AD438" s="81"/>
    </row>
    <row r="439" spans="1:30" x14ac:dyDescent="0.3">
      <c r="A439" s="78"/>
      <c r="B439" s="84"/>
      <c r="C439" s="84"/>
      <c r="D439" s="84"/>
      <c r="E439" s="84"/>
      <c r="F439" s="84"/>
      <c r="G439" s="84"/>
      <c r="H439" s="84"/>
      <c r="I439" s="84"/>
      <c r="J439" s="84"/>
      <c r="K439" s="84"/>
      <c r="L439" s="81"/>
      <c r="M439" s="82"/>
      <c r="N439" s="81"/>
      <c r="O439" s="81"/>
      <c r="P439" s="81"/>
      <c r="Q439" s="81"/>
      <c r="S439" s="81"/>
      <c r="T439" s="81"/>
      <c r="U439" s="81"/>
      <c r="V439" s="81"/>
      <c r="W439" s="81"/>
      <c r="X439" s="81"/>
      <c r="Y439" s="83"/>
      <c r="Z439" s="81"/>
      <c r="AA439" s="81"/>
      <c r="AB439" s="81"/>
      <c r="AC439" s="81"/>
      <c r="AD439" s="81"/>
    </row>
    <row r="440" spans="1:30" x14ac:dyDescent="0.3">
      <c r="A440" s="78"/>
      <c r="B440" s="84"/>
      <c r="C440" s="84"/>
      <c r="D440" s="84"/>
      <c r="E440" s="84"/>
      <c r="F440" s="84"/>
      <c r="G440" s="84"/>
      <c r="H440" s="84"/>
      <c r="I440" s="84"/>
      <c r="J440" s="84"/>
      <c r="K440" s="84"/>
      <c r="L440" s="81"/>
      <c r="M440" s="82"/>
      <c r="N440" s="81"/>
      <c r="O440" s="81"/>
      <c r="P440" s="81"/>
      <c r="Q440" s="81"/>
      <c r="S440" s="81"/>
      <c r="T440" s="81"/>
      <c r="U440" s="81"/>
      <c r="V440" s="81"/>
      <c r="W440" s="81"/>
      <c r="X440" s="81"/>
      <c r="Y440" s="83"/>
      <c r="Z440" s="81"/>
      <c r="AA440" s="81"/>
      <c r="AB440" s="81"/>
      <c r="AC440" s="81"/>
      <c r="AD440" s="81"/>
    </row>
    <row r="441" spans="1:30" x14ac:dyDescent="0.3">
      <c r="A441" s="78"/>
      <c r="B441" s="84"/>
      <c r="C441" s="84"/>
      <c r="D441" s="84"/>
      <c r="E441" s="84"/>
      <c r="F441" s="84"/>
      <c r="G441" s="84"/>
      <c r="H441" s="84"/>
      <c r="I441" s="84"/>
      <c r="J441" s="84"/>
      <c r="K441" s="84"/>
      <c r="L441" s="81"/>
      <c r="M441" s="82"/>
      <c r="N441" s="81"/>
      <c r="O441" s="81"/>
      <c r="P441" s="81"/>
      <c r="Q441" s="81"/>
      <c r="S441" s="81"/>
      <c r="T441" s="81"/>
      <c r="U441" s="81"/>
      <c r="V441" s="81"/>
      <c r="W441" s="81"/>
      <c r="X441" s="81"/>
      <c r="Y441" s="83"/>
      <c r="Z441" s="81"/>
      <c r="AA441" s="81"/>
      <c r="AB441" s="81"/>
      <c r="AC441" s="81"/>
      <c r="AD441" s="81"/>
    </row>
    <row r="442" spans="1:30" x14ac:dyDescent="0.3">
      <c r="A442" s="78"/>
      <c r="B442" s="84"/>
      <c r="C442" s="84"/>
      <c r="D442" s="84"/>
      <c r="E442" s="84"/>
      <c r="F442" s="84"/>
      <c r="G442" s="84"/>
      <c r="H442" s="84"/>
      <c r="I442" s="84"/>
      <c r="J442" s="84"/>
      <c r="K442" s="84"/>
      <c r="L442" s="81"/>
      <c r="M442" s="82"/>
      <c r="N442" s="81"/>
      <c r="O442" s="81"/>
      <c r="P442" s="81"/>
      <c r="Q442" s="81"/>
      <c r="S442" s="81"/>
      <c r="T442" s="81"/>
      <c r="U442" s="81"/>
      <c r="V442" s="81"/>
      <c r="W442" s="81"/>
      <c r="X442" s="81"/>
      <c r="Y442" s="83"/>
      <c r="Z442" s="81"/>
      <c r="AA442" s="81"/>
      <c r="AB442" s="81"/>
      <c r="AC442" s="81"/>
      <c r="AD442" s="81"/>
    </row>
    <row r="443" spans="1:30" x14ac:dyDescent="0.3">
      <c r="A443" s="78"/>
      <c r="B443" s="84"/>
      <c r="C443" s="84"/>
      <c r="D443" s="84"/>
      <c r="E443" s="84"/>
      <c r="F443" s="84"/>
      <c r="G443" s="84"/>
      <c r="H443" s="84"/>
      <c r="I443" s="84"/>
      <c r="J443" s="84"/>
      <c r="K443" s="84"/>
      <c r="L443" s="81"/>
      <c r="M443" s="82"/>
      <c r="N443" s="81"/>
      <c r="O443" s="81"/>
      <c r="P443" s="81"/>
      <c r="Q443" s="81"/>
      <c r="S443" s="81"/>
      <c r="T443" s="81"/>
      <c r="U443" s="81"/>
      <c r="V443" s="81"/>
      <c r="W443" s="81"/>
      <c r="X443" s="81"/>
      <c r="Y443" s="83"/>
      <c r="Z443" s="81"/>
      <c r="AA443" s="81"/>
      <c r="AB443" s="81"/>
      <c r="AC443" s="81"/>
      <c r="AD443" s="81"/>
    </row>
    <row r="444" spans="1:30" x14ac:dyDescent="0.3">
      <c r="A444" s="78"/>
      <c r="B444" s="84"/>
      <c r="C444" s="84"/>
      <c r="D444" s="84"/>
      <c r="E444" s="84"/>
      <c r="F444" s="84"/>
      <c r="G444" s="84"/>
      <c r="H444" s="84"/>
      <c r="I444" s="84"/>
      <c r="J444" s="84"/>
      <c r="K444" s="84"/>
      <c r="L444" s="81"/>
      <c r="M444" s="82"/>
      <c r="N444" s="81"/>
      <c r="O444" s="81"/>
      <c r="P444" s="81"/>
      <c r="Q444" s="81"/>
      <c r="S444" s="81"/>
      <c r="T444" s="81"/>
      <c r="U444" s="81"/>
      <c r="V444" s="81"/>
      <c r="W444" s="81"/>
      <c r="X444" s="81"/>
      <c r="Y444" s="83"/>
      <c r="Z444" s="81"/>
      <c r="AA444" s="81"/>
      <c r="AB444" s="81"/>
      <c r="AC444" s="81"/>
      <c r="AD444" s="81"/>
    </row>
    <row r="445" spans="1:30" x14ac:dyDescent="0.3">
      <c r="A445" s="78"/>
      <c r="B445" s="84"/>
      <c r="C445" s="84"/>
      <c r="D445" s="84"/>
      <c r="E445" s="84"/>
      <c r="F445" s="84"/>
      <c r="G445" s="84"/>
      <c r="H445" s="84"/>
      <c r="I445" s="84"/>
      <c r="J445" s="84"/>
      <c r="K445" s="84"/>
      <c r="L445" s="81"/>
      <c r="M445" s="82"/>
      <c r="N445" s="81"/>
      <c r="O445" s="81"/>
      <c r="P445" s="81"/>
      <c r="Q445" s="81"/>
      <c r="S445" s="81"/>
      <c r="T445" s="81"/>
      <c r="U445" s="81"/>
      <c r="V445" s="81"/>
      <c r="W445" s="81"/>
      <c r="X445" s="81"/>
      <c r="Y445" s="83"/>
      <c r="Z445" s="81"/>
      <c r="AA445" s="81"/>
      <c r="AB445" s="81"/>
      <c r="AC445" s="81"/>
      <c r="AD445" s="81"/>
    </row>
    <row r="446" spans="1:30" x14ac:dyDescent="0.3">
      <c r="A446" s="78"/>
      <c r="B446" s="84"/>
      <c r="C446" s="84"/>
      <c r="D446" s="84"/>
      <c r="E446" s="84"/>
      <c r="F446" s="84"/>
      <c r="G446" s="84"/>
      <c r="H446" s="84"/>
      <c r="I446" s="84"/>
      <c r="J446" s="84"/>
      <c r="K446" s="84"/>
      <c r="L446" s="81"/>
      <c r="M446" s="82"/>
      <c r="N446" s="81"/>
      <c r="O446" s="81"/>
      <c r="P446" s="81"/>
      <c r="Q446" s="81"/>
      <c r="S446" s="81"/>
      <c r="T446" s="81"/>
      <c r="U446" s="81"/>
      <c r="V446" s="81"/>
      <c r="W446" s="81"/>
      <c r="X446" s="81"/>
      <c r="Y446" s="83"/>
      <c r="Z446" s="81"/>
      <c r="AA446" s="81"/>
      <c r="AB446" s="81"/>
      <c r="AC446" s="81"/>
      <c r="AD446" s="81"/>
    </row>
    <row r="447" spans="1:30" x14ac:dyDescent="0.3">
      <c r="A447" s="78"/>
      <c r="B447" s="84"/>
      <c r="C447" s="84"/>
      <c r="D447" s="84"/>
      <c r="E447" s="84"/>
      <c r="F447" s="84"/>
      <c r="G447" s="84"/>
      <c r="H447" s="84"/>
      <c r="I447" s="84"/>
      <c r="J447" s="84"/>
      <c r="K447" s="84"/>
      <c r="L447" s="81"/>
      <c r="M447" s="82"/>
      <c r="N447" s="81"/>
      <c r="O447" s="81"/>
      <c r="P447" s="81"/>
      <c r="Q447" s="81"/>
      <c r="S447" s="81"/>
      <c r="T447" s="81"/>
      <c r="U447" s="81"/>
      <c r="V447" s="81"/>
      <c r="W447" s="81"/>
      <c r="X447" s="81"/>
      <c r="Y447" s="83"/>
      <c r="Z447" s="81"/>
      <c r="AA447" s="81"/>
      <c r="AB447" s="81"/>
      <c r="AC447" s="81"/>
      <c r="AD447" s="81"/>
    </row>
    <row r="448" spans="1:30" x14ac:dyDescent="0.3">
      <c r="A448" s="78"/>
      <c r="B448" s="84"/>
      <c r="C448" s="84"/>
      <c r="D448" s="84"/>
      <c r="E448" s="84"/>
      <c r="F448" s="84"/>
      <c r="G448" s="84"/>
      <c r="H448" s="84"/>
      <c r="I448" s="84"/>
      <c r="J448" s="84"/>
      <c r="K448" s="84"/>
      <c r="L448" s="81"/>
      <c r="M448" s="82"/>
      <c r="N448" s="81"/>
      <c r="O448" s="81"/>
      <c r="P448" s="81"/>
      <c r="Q448" s="81"/>
      <c r="S448" s="81"/>
      <c r="T448" s="81"/>
      <c r="U448" s="81"/>
      <c r="V448" s="81"/>
      <c r="W448" s="81"/>
      <c r="X448" s="81"/>
      <c r="Y448" s="83"/>
      <c r="Z448" s="81"/>
      <c r="AA448" s="81"/>
      <c r="AB448" s="81"/>
      <c r="AC448" s="81"/>
      <c r="AD448" s="81"/>
    </row>
    <row r="449" spans="1:30" x14ac:dyDescent="0.3">
      <c r="A449" s="78"/>
      <c r="B449" s="84"/>
      <c r="C449" s="84"/>
      <c r="D449" s="84"/>
      <c r="E449" s="84"/>
      <c r="F449" s="84"/>
      <c r="G449" s="84"/>
      <c r="H449" s="84"/>
      <c r="I449" s="84"/>
      <c r="J449" s="84"/>
      <c r="K449" s="84"/>
      <c r="L449" s="81"/>
      <c r="M449" s="82"/>
      <c r="N449" s="81"/>
      <c r="O449" s="81"/>
      <c r="P449" s="81"/>
      <c r="Q449" s="81"/>
      <c r="S449" s="81"/>
      <c r="T449" s="81"/>
      <c r="U449" s="81"/>
      <c r="V449" s="81"/>
      <c r="W449" s="81"/>
      <c r="X449" s="81"/>
      <c r="Y449" s="83"/>
      <c r="Z449" s="81"/>
      <c r="AA449" s="81"/>
      <c r="AB449" s="81"/>
      <c r="AC449" s="81"/>
      <c r="AD449" s="81"/>
    </row>
    <row r="450" spans="1:30" x14ac:dyDescent="0.3">
      <c r="A450" s="78"/>
      <c r="B450" s="84"/>
      <c r="C450" s="84"/>
      <c r="D450" s="84"/>
      <c r="E450" s="84"/>
      <c r="F450" s="84"/>
      <c r="G450" s="84"/>
      <c r="H450" s="84"/>
      <c r="I450" s="84"/>
      <c r="J450" s="84"/>
      <c r="K450" s="84"/>
      <c r="L450" s="81"/>
      <c r="M450" s="82"/>
      <c r="N450" s="81"/>
      <c r="O450" s="81"/>
      <c r="P450" s="81"/>
      <c r="Q450" s="81"/>
      <c r="S450" s="81"/>
      <c r="T450" s="81"/>
      <c r="U450" s="81"/>
      <c r="V450" s="81"/>
      <c r="W450" s="81"/>
      <c r="X450" s="81"/>
      <c r="Y450" s="83"/>
      <c r="Z450" s="81"/>
      <c r="AA450" s="81"/>
      <c r="AB450" s="81"/>
      <c r="AC450" s="81"/>
      <c r="AD450" s="81"/>
    </row>
    <row r="451" spans="1:30" x14ac:dyDescent="0.3">
      <c r="A451" s="78"/>
      <c r="B451" s="84"/>
      <c r="C451" s="84"/>
      <c r="D451" s="84"/>
      <c r="E451" s="84"/>
      <c r="F451" s="84"/>
      <c r="G451" s="84"/>
      <c r="H451" s="84"/>
      <c r="I451" s="84"/>
      <c r="J451" s="84"/>
      <c r="K451" s="84"/>
      <c r="L451" s="81"/>
      <c r="M451" s="82"/>
      <c r="N451" s="81"/>
      <c r="O451" s="81"/>
      <c r="P451" s="81"/>
      <c r="Q451" s="81"/>
      <c r="S451" s="81"/>
      <c r="T451" s="81"/>
      <c r="U451" s="81"/>
      <c r="V451" s="81"/>
      <c r="W451" s="81"/>
      <c r="X451" s="81"/>
      <c r="Y451" s="83"/>
      <c r="Z451" s="81"/>
      <c r="AA451" s="81"/>
      <c r="AB451" s="81"/>
      <c r="AC451" s="81"/>
      <c r="AD451" s="81"/>
    </row>
    <row r="452" spans="1:30" x14ac:dyDescent="0.3">
      <c r="A452" s="78"/>
      <c r="B452" s="84"/>
      <c r="C452" s="84"/>
      <c r="D452" s="84"/>
      <c r="E452" s="84"/>
      <c r="F452" s="84"/>
      <c r="G452" s="84"/>
      <c r="H452" s="84"/>
      <c r="I452" s="84"/>
      <c r="J452" s="84"/>
      <c r="K452" s="84"/>
      <c r="L452" s="81"/>
      <c r="M452" s="82"/>
      <c r="N452" s="81"/>
      <c r="O452" s="81"/>
      <c r="P452" s="81"/>
      <c r="Q452" s="81"/>
      <c r="S452" s="81"/>
      <c r="T452" s="81"/>
      <c r="U452" s="81"/>
      <c r="V452" s="81"/>
      <c r="W452" s="81"/>
      <c r="X452" s="81"/>
      <c r="Y452" s="83"/>
      <c r="Z452" s="81"/>
      <c r="AA452" s="81"/>
      <c r="AB452" s="81"/>
      <c r="AC452" s="81"/>
      <c r="AD452" s="81"/>
    </row>
    <row r="453" spans="1:30" x14ac:dyDescent="0.3">
      <c r="A453" s="78"/>
      <c r="B453" s="84"/>
      <c r="C453" s="84"/>
      <c r="D453" s="84"/>
      <c r="E453" s="84"/>
      <c r="F453" s="84"/>
      <c r="G453" s="84"/>
      <c r="H453" s="84"/>
      <c r="I453" s="84"/>
      <c r="J453" s="84"/>
      <c r="K453" s="84"/>
      <c r="L453" s="81"/>
      <c r="M453" s="82"/>
      <c r="N453" s="81"/>
      <c r="O453" s="81"/>
      <c r="P453" s="81"/>
      <c r="Q453" s="81"/>
      <c r="S453" s="81"/>
      <c r="T453" s="81"/>
      <c r="U453" s="81"/>
      <c r="V453" s="81"/>
      <c r="W453" s="81"/>
      <c r="X453" s="81"/>
      <c r="Y453" s="83"/>
      <c r="Z453" s="81"/>
      <c r="AA453" s="81"/>
      <c r="AB453" s="81"/>
      <c r="AC453" s="81"/>
      <c r="AD453" s="81"/>
    </row>
    <row r="454" spans="1:30" x14ac:dyDescent="0.3">
      <c r="A454" s="78"/>
      <c r="B454" s="84"/>
      <c r="C454" s="84"/>
      <c r="D454" s="84"/>
      <c r="E454" s="84"/>
      <c r="F454" s="84"/>
      <c r="G454" s="84"/>
      <c r="H454" s="84"/>
      <c r="I454" s="84"/>
      <c r="J454" s="84"/>
      <c r="K454" s="84"/>
      <c r="L454" s="81"/>
      <c r="M454" s="82"/>
      <c r="N454" s="81"/>
      <c r="O454" s="81"/>
      <c r="P454" s="81"/>
      <c r="Q454" s="81"/>
      <c r="S454" s="81"/>
      <c r="T454" s="81"/>
      <c r="U454" s="81"/>
      <c r="V454" s="81"/>
      <c r="W454" s="81"/>
      <c r="X454" s="81"/>
      <c r="Y454" s="83"/>
      <c r="Z454" s="81"/>
      <c r="AA454" s="81"/>
      <c r="AB454" s="81"/>
      <c r="AC454" s="81"/>
      <c r="AD454" s="81"/>
    </row>
    <row r="455" spans="1:30" x14ac:dyDescent="0.3">
      <c r="A455" s="78"/>
      <c r="B455" s="84"/>
      <c r="C455" s="84"/>
      <c r="D455" s="84"/>
      <c r="E455" s="84"/>
      <c r="F455" s="84"/>
      <c r="G455" s="84"/>
      <c r="H455" s="84"/>
      <c r="I455" s="84"/>
      <c r="J455" s="84"/>
      <c r="K455" s="84"/>
      <c r="L455" s="81"/>
      <c r="M455" s="82"/>
      <c r="N455" s="81"/>
      <c r="O455" s="81"/>
      <c r="P455" s="81"/>
      <c r="Q455" s="81"/>
      <c r="S455" s="81"/>
      <c r="T455" s="81"/>
      <c r="U455" s="81"/>
      <c r="V455" s="81"/>
      <c r="W455" s="81"/>
      <c r="X455" s="81"/>
      <c r="Y455" s="83"/>
      <c r="Z455" s="81"/>
      <c r="AA455" s="81"/>
      <c r="AB455" s="81"/>
      <c r="AC455" s="81"/>
      <c r="AD455" s="81"/>
    </row>
    <row r="456" spans="1:30" x14ac:dyDescent="0.3">
      <c r="A456" s="78"/>
      <c r="B456" s="84"/>
      <c r="C456" s="84"/>
      <c r="D456" s="84"/>
      <c r="E456" s="84"/>
      <c r="F456" s="84"/>
      <c r="G456" s="84"/>
      <c r="H456" s="84"/>
      <c r="I456" s="84"/>
      <c r="J456" s="84"/>
      <c r="K456" s="84"/>
      <c r="L456" s="81"/>
      <c r="M456" s="82"/>
      <c r="N456" s="81"/>
      <c r="O456" s="81"/>
      <c r="P456" s="81"/>
      <c r="Q456" s="81"/>
      <c r="S456" s="81"/>
      <c r="T456" s="81"/>
      <c r="U456" s="81"/>
      <c r="V456" s="81"/>
      <c r="W456" s="81"/>
      <c r="X456" s="81"/>
      <c r="Y456" s="83"/>
      <c r="Z456" s="81"/>
      <c r="AA456" s="81"/>
      <c r="AB456" s="81"/>
      <c r="AC456" s="81"/>
      <c r="AD456" s="81"/>
    </row>
    <row r="457" spans="1:30" x14ac:dyDescent="0.3">
      <c r="A457" s="78"/>
      <c r="B457" s="84"/>
      <c r="C457" s="84"/>
      <c r="D457" s="84"/>
      <c r="E457" s="84"/>
      <c r="F457" s="84"/>
      <c r="G457" s="84"/>
      <c r="H457" s="84"/>
      <c r="I457" s="84"/>
      <c r="J457" s="84"/>
      <c r="K457" s="84"/>
      <c r="L457" s="81"/>
      <c r="M457" s="82"/>
      <c r="N457" s="81"/>
      <c r="O457" s="81"/>
      <c r="P457" s="81"/>
      <c r="Q457" s="81"/>
      <c r="S457" s="81"/>
      <c r="T457" s="81"/>
      <c r="U457" s="81"/>
      <c r="V457" s="81"/>
      <c r="W457" s="81"/>
      <c r="X457" s="81"/>
      <c r="Y457" s="83"/>
      <c r="Z457" s="81"/>
      <c r="AA457" s="81"/>
      <c r="AB457" s="81"/>
      <c r="AC457" s="81"/>
      <c r="AD457" s="81"/>
    </row>
    <row r="458" spans="1:30" x14ac:dyDescent="0.3">
      <c r="A458" s="78"/>
      <c r="B458" s="84"/>
      <c r="C458" s="84"/>
      <c r="D458" s="84"/>
      <c r="E458" s="84"/>
      <c r="F458" s="84"/>
      <c r="G458" s="84"/>
      <c r="H458" s="84"/>
      <c r="I458" s="84"/>
      <c r="J458" s="84"/>
      <c r="K458" s="84"/>
      <c r="L458" s="81"/>
      <c r="M458" s="82"/>
      <c r="N458" s="81"/>
      <c r="O458" s="81"/>
      <c r="P458" s="81"/>
      <c r="Q458" s="81"/>
      <c r="S458" s="81"/>
      <c r="T458" s="81"/>
      <c r="U458" s="81"/>
      <c r="V458" s="81"/>
      <c r="W458" s="81"/>
      <c r="X458" s="81"/>
      <c r="Y458" s="83"/>
      <c r="Z458" s="81"/>
      <c r="AA458" s="81"/>
      <c r="AB458" s="81"/>
      <c r="AC458" s="81"/>
      <c r="AD458" s="81"/>
    </row>
    <row r="459" spans="1:30" x14ac:dyDescent="0.3">
      <c r="A459" s="78"/>
      <c r="B459" s="84"/>
      <c r="C459" s="84"/>
      <c r="D459" s="84"/>
      <c r="E459" s="84"/>
      <c r="F459" s="84"/>
      <c r="G459" s="84"/>
      <c r="H459" s="84"/>
      <c r="I459" s="84"/>
      <c r="J459" s="84"/>
      <c r="K459" s="84"/>
      <c r="L459" s="81"/>
      <c r="M459" s="82"/>
      <c r="N459" s="81"/>
      <c r="O459" s="81"/>
      <c r="P459" s="81"/>
      <c r="Q459" s="81"/>
      <c r="S459" s="81"/>
      <c r="T459" s="81"/>
      <c r="U459" s="81"/>
      <c r="V459" s="81"/>
      <c r="W459" s="81"/>
      <c r="X459" s="81"/>
      <c r="Y459" s="83"/>
      <c r="Z459" s="81"/>
      <c r="AA459" s="81"/>
      <c r="AB459" s="81"/>
      <c r="AC459" s="81"/>
      <c r="AD459" s="81"/>
    </row>
    <row r="460" spans="1:30" x14ac:dyDescent="0.3">
      <c r="A460" s="78"/>
      <c r="B460" s="84"/>
      <c r="C460" s="84"/>
      <c r="D460" s="84"/>
      <c r="E460" s="84"/>
      <c r="F460" s="84"/>
      <c r="G460" s="84"/>
      <c r="H460" s="84"/>
      <c r="I460" s="84"/>
      <c r="J460" s="84"/>
      <c r="K460" s="84"/>
      <c r="L460" s="81"/>
      <c r="M460" s="82"/>
      <c r="N460" s="81"/>
      <c r="O460" s="81"/>
      <c r="P460" s="81"/>
      <c r="Q460" s="81"/>
      <c r="S460" s="81"/>
      <c r="T460" s="81"/>
      <c r="U460" s="81"/>
      <c r="V460" s="81"/>
      <c r="W460" s="81"/>
      <c r="X460" s="81"/>
      <c r="Y460" s="83"/>
      <c r="Z460" s="81"/>
      <c r="AA460" s="81"/>
      <c r="AB460" s="81"/>
      <c r="AC460" s="81"/>
      <c r="AD460" s="81"/>
    </row>
    <row r="461" spans="1:30" x14ac:dyDescent="0.3">
      <c r="A461" s="78"/>
      <c r="B461" s="84"/>
      <c r="C461" s="84"/>
      <c r="D461" s="84"/>
      <c r="E461" s="84"/>
      <c r="F461" s="84"/>
      <c r="G461" s="84"/>
      <c r="H461" s="84"/>
      <c r="I461" s="84"/>
      <c r="J461" s="84"/>
      <c r="K461" s="84"/>
      <c r="L461" s="81"/>
      <c r="M461" s="82"/>
      <c r="N461" s="81"/>
      <c r="O461" s="81"/>
      <c r="P461" s="81"/>
      <c r="Q461" s="81"/>
      <c r="S461" s="81"/>
      <c r="T461" s="81"/>
      <c r="U461" s="81"/>
      <c r="V461" s="81"/>
      <c r="W461" s="81"/>
      <c r="X461" s="81"/>
      <c r="Y461" s="83"/>
      <c r="Z461" s="81"/>
      <c r="AA461" s="81"/>
      <c r="AB461" s="81"/>
      <c r="AC461" s="81"/>
      <c r="AD461" s="81"/>
    </row>
    <row r="462" spans="1:30" x14ac:dyDescent="0.3">
      <c r="A462" s="78"/>
      <c r="B462" s="84"/>
      <c r="C462" s="84"/>
      <c r="D462" s="84"/>
      <c r="E462" s="84"/>
      <c r="F462" s="84"/>
      <c r="G462" s="84"/>
      <c r="H462" s="84"/>
      <c r="I462" s="84"/>
      <c r="J462" s="84"/>
      <c r="K462" s="84"/>
      <c r="L462" s="81"/>
      <c r="M462" s="82"/>
      <c r="N462" s="81"/>
      <c r="O462" s="81"/>
      <c r="P462" s="81"/>
      <c r="Q462" s="81"/>
      <c r="S462" s="81"/>
      <c r="T462" s="81"/>
      <c r="U462" s="81"/>
      <c r="V462" s="81"/>
      <c r="W462" s="81"/>
      <c r="X462" s="81"/>
      <c r="Y462" s="83"/>
      <c r="Z462" s="81"/>
      <c r="AA462" s="81"/>
      <c r="AB462" s="81"/>
      <c r="AC462" s="81"/>
      <c r="AD462" s="81"/>
    </row>
    <row r="463" spans="1:30" x14ac:dyDescent="0.3">
      <c r="A463" s="78"/>
      <c r="B463" s="84"/>
      <c r="C463" s="84"/>
      <c r="D463" s="84"/>
      <c r="E463" s="84"/>
      <c r="F463" s="84"/>
      <c r="G463" s="84"/>
      <c r="H463" s="84"/>
      <c r="I463" s="84"/>
      <c r="J463" s="84"/>
      <c r="K463" s="84"/>
      <c r="L463" s="81"/>
      <c r="M463" s="82"/>
      <c r="N463" s="81"/>
      <c r="O463" s="81"/>
      <c r="P463" s="81"/>
      <c r="Q463" s="81"/>
      <c r="S463" s="81"/>
      <c r="T463" s="81"/>
      <c r="U463" s="81"/>
      <c r="V463" s="81"/>
      <c r="W463" s="81"/>
      <c r="X463" s="81"/>
      <c r="Y463" s="83"/>
      <c r="Z463" s="81"/>
      <c r="AA463" s="81"/>
      <c r="AB463" s="81"/>
      <c r="AC463" s="81"/>
      <c r="AD463" s="81"/>
    </row>
    <row r="464" spans="1:30" x14ac:dyDescent="0.3">
      <c r="A464" s="78"/>
      <c r="B464" s="84"/>
      <c r="C464" s="84"/>
      <c r="D464" s="84"/>
      <c r="E464" s="84"/>
      <c r="F464" s="84"/>
      <c r="G464" s="84"/>
      <c r="H464" s="84"/>
      <c r="I464" s="84"/>
      <c r="J464" s="84"/>
      <c r="K464" s="84"/>
      <c r="L464" s="81"/>
      <c r="M464" s="82"/>
      <c r="N464" s="81"/>
      <c r="O464" s="81"/>
      <c r="P464" s="81"/>
      <c r="Q464" s="81"/>
      <c r="S464" s="81"/>
      <c r="T464" s="81"/>
      <c r="U464" s="81"/>
      <c r="V464" s="81"/>
      <c r="W464" s="81"/>
      <c r="X464" s="81"/>
      <c r="Y464" s="83"/>
      <c r="Z464" s="81"/>
      <c r="AA464" s="81"/>
      <c r="AB464" s="81"/>
      <c r="AC464" s="81"/>
      <c r="AD464" s="81"/>
    </row>
    <row r="465" spans="1:30" x14ac:dyDescent="0.3">
      <c r="A465" s="78"/>
      <c r="B465" s="84"/>
      <c r="C465" s="84"/>
      <c r="D465" s="84"/>
      <c r="E465" s="84"/>
      <c r="F465" s="84"/>
      <c r="G465" s="84"/>
      <c r="H465" s="84"/>
      <c r="I465" s="84"/>
      <c r="J465" s="84"/>
      <c r="K465" s="84"/>
      <c r="L465" s="81"/>
      <c r="M465" s="82"/>
      <c r="N465" s="81"/>
      <c r="O465" s="81"/>
      <c r="P465" s="81"/>
      <c r="Q465" s="81"/>
      <c r="S465" s="81"/>
      <c r="T465" s="81"/>
      <c r="U465" s="81"/>
      <c r="V465" s="81"/>
      <c r="W465" s="81"/>
      <c r="X465" s="81"/>
      <c r="Y465" s="83"/>
      <c r="Z465" s="81"/>
      <c r="AA465" s="81"/>
      <c r="AB465" s="81"/>
      <c r="AC465" s="81"/>
      <c r="AD465" s="81"/>
    </row>
    <row r="466" spans="1:30" x14ac:dyDescent="0.3">
      <c r="A466" s="78"/>
      <c r="B466" s="84"/>
      <c r="C466" s="84"/>
      <c r="D466" s="84"/>
      <c r="E466" s="84"/>
      <c r="F466" s="84"/>
      <c r="G466" s="84"/>
      <c r="H466" s="84"/>
      <c r="I466" s="84"/>
      <c r="J466" s="84"/>
      <c r="K466" s="84"/>
      <c r="L466" s="81"/>
      <c r="M466" s="82"/>
      <c r="N466" s="81"/>
      <c r="O466" s="81"/>
      <c r="P466" s="81"/>
      <c r="Q466" s="81"/>
      <c r="S466" s="81"/>
      <c r="T466" s="81"/>
      <c r="U466" s="81"/>
      <c r="V466" s="81"/>
      <c r="W466" s="81"/>
      <c r="X466" s="81"/>
      <c r="Y466" s="83"/>
      <c r="Z466" s="81"/>
      <c r="AA466" s="81"/>
      <c r="AB466" s="81"/>
      <c r="AC466" s="81"/>
      <c r="AD466" s="81"/>
    </row>
    <row r="467" spans="1:30" x14ac:dyDescent="0.3">
      <c r="A467" s="78"/>
      <c r="B467" s="84"/>
      <c r="C467" s="84"/>
      <c r="D467" s="84"/>
      <c r="E467" s="84"/>
      <c r="F467" s="84"/>
      <c r="G467" s="84"/>
      <c r="H467" s="84"/>
      <c r="I467" s="84"/>
      <c r="J467" s="84"/>
      <c r="K467" s="84"/>
      <c r="L467" s="81"/>
      <c r="M467" s="82"/>
      <c r="N467" s="81"/>
      <c r="O467" s="81"/>
      <c r="P467" s="81"/>
      <c r="Q467" s="81"/>
      <c r="S467" s="81"/>
      <c r="T467" s="81"/>
      <c r="U467" s="81"/>
      <c r="V467" s="81"/>
      <c r="W467" s="81"/>
      <c r="X467" s="81"/>
      <c r="Y467" s="83"/>
      <c r="Z467" s="81"/>
      <c r="AA467" s="81"/>
      <c r="AB467" s="81"/>
      <c r="AC467" s="81"/>
      <c r="AD467" s="81"/>
    </row>
    <row r="468" spans="1:30" x14ac:dyDescent="0.3">
      <c r="A468" s="78"/>
      <c r="B468" s="84"/>
      <c r="C468" s="84"/>
      <c r="D468" s="84"/>
      <c r="E468" s="84"/>
      <c r="F468" s="84"/>
      <c r="G468" s="84"/>
      <c r="H468" s="84"/>
      <c r="I468" s="84"/>
      <c r="J468" s="84"/>
      <c r="K468" s="84"/>
      <c r="L468" s="81"/>
      <c r="M468" s="82"/>
      <c r="N468" s="81"/>
      <c r="O468" s="81"/>
      <c r="P468" s="81"/>
      <c r="Q468" s="81"/>
      <c r="S468" s="81"/>
      <c r="T468" s="81"/>
      <c r="U468" s="81"/>
      <c r="V468" s="81"/>
      <c r="W468" s="81"/>
      <c r="X468" s="81"/>
      <c r="Y468" s="83"/>
      <c r="Z468" s="81"/>
      <c r="AA468" s="81"/>
      <c r="AB468" s="81"/>
      <c r="AC468" s="81"/>
      <c r="AD468" s="81"/>
    </row>
    <row r="469" spans="1:30" x14ac:dyDescent="0.3">
      <c r="A469" s="78"/>
      <c r="B469" s="84"/>
      <c r="C469" s="84"/>
      <c r="D469" s="84"/>
      <c r="E469" s="84"/>
      <c r="F469" s="84"/>
      <c r="G469" s="84"/>
      <c r="H469" s="84"/>
      <c r="I469" s="84"/>
      <c r="J469" s="84"/>
      <c r="K469" s="84"/>
      <c r="L469" s="81"/>
      <c r="M469" s="82"/>
      <c r="N469" s="81"/>
      <c r="O469" s="81"/>
      <c r="P469" s="81"/>
      <c r="Q469" s="81"/>
      <c r="S469" s="81"/>
      <c r="T469" s="81"/>
      <c r="U469" s="81"/>
      <c r="V469" s="81"/>
      <c r="W469" s="81"/>
      <c r="X469" s="81"/>
      <c r="Y469" s="83"/>
      <c r="Z469" s="81"/>
      <c r="AA469" s="81"/>
      <c r="AB469" s="81"/>
      <c r="AC469" s="81"/>
      <c r="AD469" s="81"/>
    </row>
    <row r="470" spans="1:30" x14ac:dyDescent="0.3">
      <c r="A470" s="78"/>
      <c r="B470" s="84"/>
      <c r="C470" s="84"/>
      <c r="D470" s="84"/>
      <c r="E470" s="84"/>
      <c r="F470" s="84"/>
      <c r="G470" s="84"/>
      <c r="H470" s="84"/>
      <c r="I470" s="84"/>
      <c r="J470" s="84"/>
      <c r="K470" s="84"/>
      <c r="L470" s="81"/>
      <c r="M470" s="82"/>
      <c r="N470" s="81"/>
      <c r="O470" s="81"/>
      <c r="P470" s="81"/>
      <c r="Q470" s="81"/>
      <c r="S470" s="81"/>
      <c r="T470" s="81"/>
      <c r="U470" s="81"/>
      <c r="V470" s="81"/>
      <c r="W470" s="81"/>
      <c r="X470" s="81"/>
      <c r="Y470" s="83"/>
      <c r="Z470" s="81"/>
      <c r="AA470" s="81"/>
      <c r="AB470" s="81"/>
      <c r="AC470" s="81"/>
      <c r="AD470" s="81"/>
    </row>
    <row r="471" spans="1:30" x14ac:dyDescent="0.3">
      <c r="A471" s="78"/>
      <c r="B471" s="84"/>
      <c r="C471" s="84"/>
      <c r="D471" s="84"/>
      <c r="E471" s="84"/>
      <c r="F471" s="84"/>
      <c r="G471" s="84"/>
      <c r="H471" s="84"/>
      <c r="I471" s="84"/>
      <c r="J471" s="84"/>
      <c r="K471" s="84"/>
      <c r="L471" s="81"/>
      <c r="M471" s="82"/>
      <c r="N471" s="81"/>
      <c r="O471" s="81"/>
      <c r="P471" s="81"/>
      <c r="Q471" s="81"/>
      <c r="S471" s="81"/>
      <c r="T471" s="81"/>
      <c r="U471" s="81"/>
      <c r="V471" s="81"/>
      <c r="W471" s="81"/>
      <c r="X471" s="81"/>
      <c r="Y471" s="83"/>
      <c r="Z471" s="81"/>
      <c r="AA471" s="81"/>
      <c r="AB471" s="81"/>
      <c r="AC471" s="81"/>
      <c r="AD471" s="81"/>
    </row>
    <row r="472" spans="1:30" x14ac:dyDescent="0.3">
      <c r="A472" s="78"/>
      <c r="B472" s="84"/>
      <c r="C472" s="84"/>
      <c r="D472" s="84"/>
      <c r="E472" s="84"/>
      <c r="F472" s="84"/>
      <c r="G472" s="84"/>
      <c r="H472" s="84"/>
      <c r="I472" s="84"/>
      <c r="J472" s="84"/>
      <c r="K472" s="84"/>
      <c r="L472" s="81"/>
      <c r="M472" s="82"/>
      <c r="N472" s="81"/>
      <c r="O472" s="81"/>
      <c r="P472" s="81"/>
      <c r="Q472" s="81"/>
      <c r="S472" s="81"/>
      <c r="T472" s="81"/>
      <c r="U472" s="81"/>
      <c r="V472" s="81"/>
      <c r="W472" s="81"/>
      <c r="X472" s="81"/>
      <c r="Y472" s="83"/>
      <c r="Z472" s="81"/>
      <c r="AA472" s="81"/>
      <c r="AB472" s="81"/>
      <c r="AC472" s="81"/>
      <c r="AD472" s="81"/>
    </row>
    <row r="473" spans="1:30" x14ac:dyDescent="0.3">
      <c r="A473" s="78"/>
      <c r="B473" s="84"/>
      <c r="C473" s="84"/>
      <c r="D473" s="84"/>
      <c r="E473" s="84"/>
      <c r="F473" s="84"/>
      <c r="G473" s="84"/>
      <c r="H473" s="84"/>
      <c r="I473" s="84"/>
      <c r="J473" s="84"/>
      <c r="K473" s="84"/>
      <c r="L473" s="81"/>
      <c r="M473" s="82"/>
      <c r="N473" s="81"/>
      <c r="O473" s="81"/>
      <c r="P473" s="81"/>
      <c r="Q473" s="81"/>
      <c r="S473" s="81"/>
      <c r="T473" s="81"/>
      <c r="U473" s="81"/>
      <c r="V473" s="81"/>
      <c r="W473" s="81"/>
      <c r="X473" s="81"/>
      <c r="Y473" s="83"/>
      <c r="Z473" s="81"/>
      <c r="AA473" s="81"/>
      <c r="AB473" s="81"/>
      <c r="AC473" s="81"/>
      <c r="AD473" s="81"/>
    </row>
    <row r="474" spans="1:30" x14ac:dyDescent="0.3">
      <c r="A474" s="78"/>
      <c r="B474" s="84"/>
      <c r="C474" s="84"/>
      <c r="D474" s="84"/>
      <c r="E474" s="84"/>
      <c r="F474" s="84"/>
      <c r="G474" s="84"/>
      <c r="H474" s="84"/>
      <c r="I474" s="84"/>
      <c r="J474" s="84"/>
      <c r="K474" s="84"/>
      <c r="L474" s="81"/>
      <c r="M474" s="82"/>
      <c r="N474" s="81"/>
      <c r="O474" s="81"/>
      <c r="P474" s="81"/>
      <c r="Q474" s="81"/>
      <c r="S474" s="81"/>
      <c r="T474" s="81"/>
      <c r="U474" s="81"/>
      <c r="V474" s="81"/>
      <c r="W474" s="81"/>
      <c r="X474" s="81"/>
      <c r="Y474" s="83"/>
      <c r="Z474" s="81"/>
      <c r="AA474" s="81"/>
      <c r="AB474" s="81"/>
      <c r="AC474" s="81"/>
      <c r="AD474" s="81"/>
    </row>
    <row r="475" spans="1:30" x14ac:dyDescent="0.3">
      <c r="A475" s="78"/>
      <c r="B475" s="84"/>
      <c r="C475" s="84"/>
      <c r="D475" s="84"/>
      <c r="E475" s="84"/>
      <c r="F475" s="84"/>
      <c r="G475" s="84"/>
      <c r="H475" s="84"/>
      <c r="I475" s="84"/>
      <c r="J475" s="84"/>
      <c r="K475" s="84"/>
      <c r="L475" s="81"/>
      <c r="M475" s="82"/>
      <c r="N475" s="81"/>
      <c r="O475" s="81"/>
      <c r="P475" s="81"/>
      <c r="Q475" s="81"/>
      <c r="S475" s="81"/>
      <c r="T475" s="81"/>
      <c r="U475" s="81"/>
      <c r="V475" s="81"/>
      <c r="W475" s="81"/>
      <c r="X475" s="81"/>
      <c r="Y475" s="83"/>
      <c r="Z475" s="81"/>
      <c r="AA475" s="81"/>
      <c r="AB475" s="81"/>
      <c r="AC475" s="81"/>
      <c r="AD475" s="81"/>
    </row>
    <row r="476" spans="1:30" x14ac:dyDescent="0.3">
      <c r="A476" s="78"/>
      <c r="B476" s="84"/>
      <c r="C476" s="84"/>
      <c r="D476" s="84"/>
      <c r="E476" s="84"/>
      <c r="F476" s="84"/>
      <c r="G476" s="84"/>
      <c r="H476" s="84"/>
      <c r="I476" s="84"/>
      <c r="J476" s="84"/>
      <c r="K476" s="84"/>
      <c r="L476" s="81"/>
      <c r="M476" s="82"/>
      <c r="N476" s="81"/>
      <c r="O476" s="81"/>
      <c r="P476" s="81"/>
      <c r="Q476" s="81"/>
      <c r="S476" s="81"/>
      <c r="T476" s="81"/>
      <c r="U476" s="81"/>
      <c r="V476" s="81"/>
      <c r="W476" s="81"/>
      <c r="X476" s="81"/>
      <c r="Y476" s="83"/>
      <c r="Z476" s="81"/>
      <c r="AA476" s="81"/>
      <c r="AB476" s="81"/>
      <c r="AC476" s="81"/>
      <c r="AD476" s="81"/>
    </row>
    <row r="477" spans="1:30" x14ac:dyDescent="0.3">
      <c r="A477" s="78"/>
      <c r="B477" s="84"/>
      <c r="C477" s="84"/>
      <c r="D477" s="84"/>
      <c r="E477" s="84"/>
      <c r="F477" s="84"/>
      <c r="G477" s="84"/>
      <c r="H477" s="84"/>
      <c r="I477" s="84"/>
      <c r="J477" s="84"/>
      <c r="K477" s="84"/>
      <c r="L477" s="81"/>
      <c r="M477" s="82"/>
      <c r="N477" s="81"/>
      <c r="O477" s="81"/>
      <c r="P477" s="81"/>
      <c r="Q477" s="81"/>
      <c r="S477" s="81"/>
      <c r="T477" s="81"/>
      <c r="U477" s="81"/>
      <c r="V477" s="81"/>
      <c r="W477" s="81"/>
      <c r="X477" s="81"/>
      <c r="Y477" s="83"/>
      <c r="Z477" s="81"/>
      <c r="AA477" s="81"/>
      <c r="AB477" s="81"/>
      <c r="AC477" s="81"/>
      <c r="AD477" s="81"/>
    </row>
    <row r="478" spans="1:30" x14ac:dyDescent="0.3">
      <c r="A478" s="78"/>
      <c r="B478" s="84"/>
      <c r="C478" s="84"/>
      <c r="D478" s="84"/>
      <c r="E478" s="84"/>
      <c r="F478" s="84"/>
      <c r="G478" s="84"/>
      <c r="H478" s="84"/>
      <c r="I478" s="84"/>
      <c r="J478" s="84"/>
      <c r="K478" s="84"/>
      <c r="L478" s="81"/>
      <c r="M478" s="82"/>
      <c r="N478" s="81"/>
      <c r="O478" s="81"/>
      <c r="P478" s="81"/>
      <c r="Q478" s="81"/>
      <c r="S478" s="81"/>
      <c r="T478" s="81"/>
      <c r="U478" s="81"/>
      <c r="V478" s="81"/>
      <c r="W478" s="81"/>
      <c r="X478" s="81"/>
      <c r="Y478" s="83"/>
      <c r="Z478" s="81"/>
      <c r="AA478" s="81"/>
      <c r="AB478" s="81"/>
      <c r="AC478" s="81"/>
      <c r="AD478" s="81"/>
    </row>
    <row r="479" spans="1:30" x14ac:dyDescent="0.3">
      <c r="A479" s="78"/>
      <c r="B479" s="84"/>
      <c r="C479" s="84"/>
      <c r="D479" s="84"/>
      <c r="E479" s="84"/>
      <c r="F479" s="84"/>
      <c r="G479" s="84"/>
      <c r="H479" s="84"/>
      <c r="I479" s="84"/>
      <c r="J479" s="84"/>
      <c r="K479" s="84"/>
      <c r="L479" s="81"/>
      <c r="M479" s="82"/>
      <c r="N479" s="81"/>
      <c r="O479" s="81"/>
      <c r="P479" s="81"/>
      <c r="Q479" s="81"/>
      <c r="S479" s="81"/>
      <c r="T479" s="81"/>
      <c r="U479" s="81"/>
      <c r="V479" s="81"/>
      <c r="W479" s="81"/>
      <c r="X479" s="81"/>
      <c r="Y479" s="83"/>
      <c r="Z479" s="81"/>
      <c r="AA479" s="81"/>
      <c r="AB479" s="81"/>
      <c r="AC479" s="81"/>
      <c r="AD479" s="81"/>
    </row>
    <row r="480" spans="1:30" x14ac:dyDescent="0.3">
      <c r="A480" s="78"/>
      <c r="B480" s="84"/>
      <c r="C480" s="84"/>
      <c r="D480" s="84"/>
      <c r="E480" s="84"/>
      <c r="F480" s="84"/>
      <c r="G480" s="84"/>
      <c r="H480" s="84"/>
      <c r="I480" s="84"/>
      <c r="J480" s="84"/>
      <c r="K480" s="84"/>
      <c r="L480" s="81"/>
      <c r="M480" s="82"/>
      <c r="N480" s="81"/>
      <c r="O480" s="81"/>
      <c r="P480" s="81"/>
      <c r="Q480" s="81"/>
      <c r="S480" s="81"/>
      <c r="T480" s="81"/>
      <c r="U480" s="81"/>
      <c r="V480" s="81"/>
      <c r="W480" s="81"/>
      <c r="X480" s="81"/>
      <c r="Y480" s="83"/>
      <c r="Z480" s="81"/>
      <c r="AA480" s="81"/>
      <c r="AB480" s="81"/>
      <c r="AC480" s="81"/>
      <c r="AD480" s="81"/>
    </row>
    <row r="481" spans="1:30" x14ac:dyDescent="0.3">
      <c r="A481" s="78"/>
      <c r="B481" s="84"/>
      <c r="C481" s="84"/>
      <c r="D481" s="84"/>
      <c r="E481" s="84"/>
      <c r="F481" s="84"/>
      <c r="G481" s="84"/>
      <c r="H481" s="84"/>
      <c r="I481" s="84"/>
      <c r="J481" s="84"/>
      <c r="K481" s="84"/>
      <c r="L481" s="81"/>
      <c r="M481" s="82"/>
      <c r="N481" s="81"/>
      <c r="O481" s="81"/>
      <c r="P481" s="81"/>
      <c r="Q481" s="81"/>
      <c r="S481" s="81"/>
      <c r="T481" s="81"/>
      <c r="U481" s="81"/>
      <c r="V481" s="81"/>
      <c r="W481" s="81"/>
      <c r="X481" s="81"/>
      <c r="Y481" s="83"/>
      <c r="Z481" s="81"/>
      <c r="AA481" s="81"/>
      <c r="AB481" s="81"/>
      <c r="AC481" s="81"/>
      <c r="AD481" s="81"/>
    </row>
    <row r="482" spans="1:30" x14ac:dyDescent="0.3">
      <c r="A482" s="78"/>
      <c r="B482" s="84"/>
      <c r="C482" s="84"/>
      <c r="D482" s="84"/>
      <c r="E482" s="84"/>
      <c r="F482" s="84"/>
      <c r="G482" s="84"/>
      <c r="H482" s="84"/>
      <c r="I482" s="84"/>
      <c r="J482" s="84"/>
      <c r="K482" s="84"/>
      <c r="L482" s="81"/>
      <c r="M482" s="82"/>
      <c r="N482" s="81"/>
      <c r="O482" s="81"/>
      <c r="P482" s="81"/>
      <c r="Q482" s="81"/>
      <c r="S482" s="81"/>
      <c r="T482" s="81"/>
      <c r="U482" s="81"/>
      <c r="V482" s="81"/>
      <c r="W482" s="81"/>
      <c r="X482" s="81"/>
      <c r="Y482" s="83"/>
      <c r="Z482" s="81"/>
      <c r="AA482" s="81"/>
      <c r="AB482" s="81"/>
      <c r="AC482" s="81"/>
      <c r="AD482" s="81"/>
    </row>
    <row r="483" spans="1:30" x14ac:dyDescent="0.3">
      <c r="A483" s="78"/>
      <c r="B483" s="84"/>
      <c r="C483" s="84"/>
      <c r="D483" s="84"/>
      <c r="E483" s="84"/>
      <c r="F483" s="84"/>
      <c r="G483" s="84"/>
      <c r="H483" s="84"/>
      <c r="I483" s="84"/>
      <c r="J483" s="84"/>
      <c r="K483" s="84"/>
      <c r="L483" s="81"/>
      <c r="M483" s="82"/>
      <c r="N483" s="81"/>
      <c r="O483" s="81"/>
      <c r="P483" s="81"/>
      <c r="Q483" s="81"/>
      <c r="S483" s="81"/>
      <c r="T483" s="81"/>
      <c r="U483" s="81"/>
      <c r="V483" s="81"/>
      <c r="W483" s="81"/>
      <c r="X483" s="81"/>
      <c r="Y483" s="83"/>
      <c r="Z483" s="81"/>
      <c r="AA483" s="81"/>
      <c r="AB483" s="81"/>
      <c r="AC483" s="81"/>
      <c r="AD483" s="81"/>
    </row>
    <row r="484" spans="1:30" x14ac:dyDescent="0.3">
      <c r="A484" s="78"/>
      <c r="B484" s="84"/>
      <c r="C484" s="84"/>
      <c r="D484" s="84"/>
      <c r="E484" s="84"/>
      <c r="F484" s="84"/>
      <c r="G484" s="84"/>
      <c r="H484" s="84"/>
      <c r="I484" s="84"/>
      <c r="J484" s="84"/>
      <c r="K484" s="84"/>
      <c r="L484" s="81"/>
      <c r="M484" s="82"/>
      <c r="N484" s="81"/>
      <c r="O484" s="81"/>
      <c r="P484" s="81"/>
      <c r="Q484" s="81"/>
      <c r="S484" s="81"/>
      <c r="T484" s="81"/>
      <c r="U484" s="81"/>
      <c r="V484" s="81"/>
      <c r="W484" s="81"/>
      <c r="X484" s="81"/>
      <c r="Y484" s="83"/>
      <c r="Z484" s="81"/>
      <c r="AA484" s="81"/>
      <c r="AB484" s="81"/>
      <c r="AC484" s="81"/>
      <c r="AD484" s="81"/>
    </row>
    <row r="485" spans="1:30" x14ac:dyDescent="0.3">
      <c r="A485" s="78"/>
      <c r="B485" s="84"/>
      <c r="C485" s="84"/>
      <c r="D485" s="84"/>
      <c r="E485" s="84"/>
      <c r="F485" s="84"/>
      <c r="G485" s="84"/>
      <c r="H485" s="84"/>
      <c r="I485" s="84"/>
      <c r="J485" s="84"/>
      <c r="K485" s="84"/>
      <c r="L485" s="81"/>
      <c r="M485" s="82"/>
      <c r="N485" s="81"/>
      <c r="O485" s="81"/>
      <c r="P485" s="81"/>
      <c r="Q485" s="81"/>
      <c r="S485" s="81"/>
      <c r="T485" s="81"/>
      <c r="U485" s="81"/>
      <c r="V485" s="81"/>
      <c r="W485" s="81"/>
      <c r="X485" s="81"/>
      <c r="Y485" s="83"/>
      <c r="Z485" s="81"/>
      <c r="AA485" s="81"/>
      <c r="AB485" s="81"/>
      <c r="AC485" s="81"/>
      <c r="AD485" s="81"/>
    </row>
    <row r="486" spans="1:30" x14ac:dyDescent="0.3">
      <c r="A486" s="78"/>
      <c r="B486" s="84"/>
      <c r="C486" s="84"/>
      <c r="D486" s="84"/>
      <c r="E486" s="84"/>
      <c r="F486" s="84"/>
      <c r="G486" s="84"/>
      <c r="H486" s="84"/>
      <c r="I486" s="84"/>
      <c r="J486" s="84"/>
      <c r="K486" s="84"/>
      <c r="L486" s="81"/>
      <c r="M486" s="82"/>
      <c r="N486" s="81"/>
      <c r="O486" s="81"/>
      <c r="P486" s="81"/>
      <c r="Q486" s="81"/>
      <c r="S486" s="81"/>
      <c r="T486" s="81"/>
      <c r="U486" s="81"/>
      <c r="V486" s="81"/>
      <c r="W486" s="81"/>
      <c r="X486" s="81"/>
      <c r="Y486" s="83"/>
      <c r="Z486" s="81"/>
      <c r="AA486" s="81"/>
      <c r="AB486" s="81"/>
      <c r="AC486" s="81"/>
      <c r="AD486" s="81"/>
    </row>
    <row r="487" spans="1:30" x14ac:dyDescent="0.3">
      <c r="A487" s="78"/>
      <c r="B487" s="84"/>
      <c r="C487" s="84"/>
      <c r="D487" s="84"/>
      <c r="E487" s="84"/>
      <c r="F487" s="84"/>
      <c r="G487" s="84"/>
      <c r="H487" s="84"/>
      <c r="I487" s="84"/>
      <c r="J487" s="84"/>
      <c r="K487" s="84"/>
      <c r="L487" s="81"/>
      <c r="M487" s="82"/>
      <c r="N487" s="81"/>
      <c r="O487" s="81"/>
      <c r="P487" s="81"/>
      <c r="Q487" s="81"/>
      <c r="S487" s="81"/>
      <c r="T487" s="81"/>
      <c r="U487" s="81"/>
      <c r="V487" s="81"/>
      <c r="W487" s="81"/>
      <c r="X487" s="81"/>
      <c r="Y487" s="83"/>
      <c r="Z487" s="81"/>
      <c r="AA487" s="81"/>
      <c r="AB487" s="81"/>
      <c r="AC487" s="81"/>
      <c r="AD487" s="81"/>
    </row>
    <row r="488" spans="1:30" x14ac:dyDescent="0.3">
      <c r="A488" s="78"/>
      <c r="B488" s="84"/>
      <c r="C488" s="84"/>
      <c r="D488" s="84"/>
      <c r="E488" s="84"/>
      <c r="F488" s="84"/>
      <c r="G488" s="84"/>
      <c r="H488" s="84"/>
      <c r="I488" s="84"/>
      <c r="J488" s="84"/>
      <c r="K488" s="84"/>
      <c r="L488" s="81"/>
      <c r="M488" s="82"/>
      <c r="N488" s="81"/>
      <c r="O488" s="81"/>
      <c r="P488" s="81"/>
      <c r="Q488" s="81"/>
      <c r="S488" s="81"/>
      <c r="T488" s="81"/>
      <c r="U488" s="81"/>
      <c r="V488" s="81"/>
      <c r="W488" s="81"/>
      <c r="X488" s="81"/>
      <c r="Y488" s="83"/>
      <c r="Z488" s="81"/>
      <c r="AA488" s="81"/>
      <c r="AB488" s="81"/>
      <c r="AC488" s="81"/>
      <c r="AD488" s="81"/>
    </row>
    <row r="489" spans="1:30" x14ac:dyDescent="0.3">
      <c r="A489" s="78"/>
      <c r="B489" s="84"/>
      <c r="C489" s="84"/>
      <c r="D489" s="84"/>
      <c r="E489" s="84"/>
      <c r="F489" s="84"/>
      <c r="G489" s="84"/>
      <c r="H489" s="84"/>
      <c r="I489" s="84"/>
      <c r="J489" s="84"/>
      <c r="K489" s="84"/>
      <c r="L489" s="81"/>
      <c r="M489" s="82"/>
      <c r="N489" s="81"/>
      <c r="O489" s="81"/>
      <c r="P489" s="81"/>
      <c r="Q489" s="81"/>
      <c r="S489" s="81"/>
      <c r="T489" s="81"/>
      <c r="U489" s="81"/>
      <c r="V489" s="81"/>
      <c r="W489" s="81"/>
      <c r="X489" s="81"/>
      <c r="Y489" s="83"/>
      <c r="Z489" s="81"/>
      <c r="AA489" s="81"/>
      <c r="AB489" s="81"/>
      <c r="AC489" s="81"/>
      <c r="AD489" s="81"/>
    </row>
    <row r="490" spans="1:30" x14ac:dyDescent="0.3">
      <c r="A490" s="78"/>
      <c r="B490" s="84"/>
      <c r="C490" s="84"/>
      <c r="D490" s="84"/>
      <c r="E490" s="84"/>
      <c r="F490" s="84"/>
      <c r="G490" s="84"/>
      <c r="H490" s="84"/>
      <c r="I490" s="84"/>
      <c r="J490" s="84"/>
      <c r="K490" s="84"/>
      <c r="L490" s="81"/>
      <c r="M490" s="82"/>
      <c r="N490" s="81"/>
      <c r="O490" s="81"/>
      <c r="P490" s="81"/>
      <c r="Q490" s="81"/>
      <c r="S490" s="81"/>
      <c r="T490" s="81"/>
      <c r="U490" s="81"/>
      <c r="V490" s="81"/>
      <c r="W490" s="81"/>
      <c r="X490" s="81"/>
      <c r="Y490" s="83"/>
      <c r="Z490" s="81"/>
      <c r="AA490" s="81"/>
      <c r="AB490" s="81"/>
      <c r="AC490" s="81"/>
      <c r="AD490" s="81"/>
    </row>
    <row r="491" spans="1:30" x14ac:dyDescent="0.3">
      <c r="A491" s="78"/>
      <c r="B491" s="84"/>
      <c r="C491" s="84"/>
      <c r="D491" s="84"/>
      <c r="E491" s="84"/>
      <c r="F491" s="84"/>
      <c r="G491" s="84"/>
      <c r="H491" s="84"/>
      <c r="I491" s="84"/>
      <c r="J491" s="84"/>
      <c r="K491" s="84"/>
      <c r="L491" s="81"/>
      <c r="M491" s="82"/>
      <c r="N491" s="81"/>
      <c r="O491" s="81"/>
      <c r="P491" s="81"/>
      <c r="Q491" s="81"/>
      <c r="S491" s="81"/>
      <c r="T491" s="81"/>
      <c r="U491" s="81"/>
      <c r="V491" s="81"/>
      <c r="W491" s="81"/>
      <c r="X491" s="81"/>
      <c r="Y491" s="83"/>
      <c r="Z491" s="81"/>
      <c r="AA491" s="81"/>
      <c r="AB491" s="81"/>
      <c r="AC491" s="81"/>
      <c r="AD491" s="81"/>
    </row>
    <row r="492" spans="1:30" x14ac:dyDescent="0.3">
      <c r="A492" s="78"/>
      <c r="B492" s="84"/>
      <c r="C492" s="84"/>
      <c r="D492" s="84"/>
      <c r="E492" s="84"/>
      <c r="F492" s="84"/>
      <c r="G492" s="84"/>
      <c r="H492" s="84"/>
      <c r="I492" s="84"/>
      <c r="J492" s="84"/>
      <c r="K492" s="84"/>
      <c r="L492" s="81"/>
      <c r="M492" s="82"/>
      <c r="N492" s="81"/>
      <c r="O492" s="81"/>
      <c r="P492" s="81"/>
      <c r="Q492" s="81"/>
      <c r="S492" s="81"/>
      <c r="T492" s="81"/>
      <c r="U492" s="81"/>
      <c r="V492" s="81"/>
      <c r="W492" s="81"/>
      <c r="X492" s="81"/>
      <c r="Y492" s="83"/>
      <c r="Z492" s="81"/>
      <c r="AA492" s="81"/>
      <c r="AB492" s="81"/>
      <c r="AC492" s="81"/>
      <c r="AD492" s="81"/>
    </row>
    <row r="493" spans="1:30" x14ac:dyDescent="0.3">
      <c r="A493" s="78"/>
      <c r="B493" s="84"/>
      <c r="C493" s="84"/>
      <c r="D493" s="84"/>
      <c r="E493" s="84"/>
      <c r="F493" s="84"/>
      <c r="G493" s="84"/>
      <c r="H493" s="84"/>
      <c r="I493" s="84"/>
      <c r="J493" s="84"/>
      <c r="K493" s="84"/>
      <c r="L493" s="81"/>
      <c r="M493" s="82"/>
      <c r="N493" s="81"/>
      <c r="O493" s="81"/>
      <c r="P493" s="81"/>
      <c r="Q493" s="81"/>
      <c r="S493" s="81"/>
      <c r="T493" s="81"/>
      <c r="U493" s="81"/>
      <c r="V493" s="81"/>
      <c r="W493" s="81"/>
      <c r="X493" s="81"/>
      <c r="Y493" s="83"/>
      <c r="Z493" s="81"/>
      <c r="AA493" s="81"/>
      <c r="AB493" s="81"/>
      <c r="AC493" s="81"/>
      <c r="AD493" s="81"/>
    </row>
    <row r="494" spans="1:30" x14ac:dyDescent="0.3">
      <c r="A494" s="78"/>
      <c r="B494" s="84"/>
      <c r="C494" s="84"/>
      <c r="D494" s="84"/>
      <c r="E494" s="84"/>
      <c r="F494" s="84"/>
      <c r="G494" s="84"/>
      <c r="H494" s="84"/>
      <c r="I494" s="84"/>
      <c r="J494" s="84"/>
      <c r="K494" s="84"/>
      <c r="L494" s="81"/>
      <c r="M494" s="82"/>
      <c r="N494" s="81"/>
      <c r="O494" s="81"/>
      <c r="P494" s="81"/>
      <c r="Q494" s="81"/>
      <c r="S494" s="81"/>
      <c r="T494" s="81"/>
      <c r="U494" s="81"/>
      <c r="V494" s="81"/>
      <c r="W494" s="81"/>
      <c r="X494" s="81"/>
      <c r="Y494" s="83"/>
      <c r="Z494" s="81"/>
      <c r="AA494" s="81"/>
      <c r="AB494" s="81"/>
      <c r="AC494" s="81"/>
      <c r="AD494" s="81"/>
    </row>
    <row r="495" spans="1:30" x14ac:dyDescent="0.3">
      <c r="A495" s="78"/>
      <c r="B495" s="84"/>
      <c r="C495" s="84"/>
      <c r="D495" s="84"/>
      <c r="E495" s="84"/>
      <c r="F495" s="84"/>
      <c r="G495" s="84"/>
      <c r="H495" s="84"/>
      <c r="I495" s="84"/>
      <c r="J495" s="84"/>
      <c r="K495" s="84"/>
      <c r="L495" s="81"/>
      <c r="M495" s="82"/>
      <c r="N495" s="81"/>
      <c r="O495" s="81"/>
      <c r="P495" s="81"/>
      <c r="Q495" s="81"/>
      <c r="S495" s="81"/>
      <c r="T495" s="81"/>
      <c r="U495" s="81"/>
      <c r="V495" s="81"/>
      <c r="W495" s="81"/>
      <c r="X495" s="81"/>
      <c r="Y495" s="83"/>
      <c r="Z495" s="81"/>
      <c r="AA495" s="81"/>
      <c r="AB495" s="81"/>
      <c r="AC495" s="81"/>
      <c r="AD495" s="81"/>
    </row>
    <row r="496" spans="1:30" x14ac:dyDescent="0.3">
      <c r="A496" s="78"/>
      <c r="B496" s="84"/>
      <c r="C496" s="84"/>
      <c r="D496" s="84"/>
      <c r="E496" s="84"/>
      <c r="F496" s="84"/>
      <c r="G496" s="84"/>
      <c r="H496" s="84"/>
      <c r="I496" s="84"/>
      <c r="J496" s="84"/>
      <c r="K496" s="84"/>
      <c r="L496" s="81"/>
      <c r="M496" s="82"/>
      <c r="N496" s="81"/>
      <c r="O496" s="81"/>
      <c r="P496" s="81"/>
      <c r="Q496" s="81"/>
      <c r="S496" s="81"/>
      <c r="T496" s="81"/>
      <c r="U496" s="81"/>
      <c r="V496" s="81"/>
      <c r="W496" s="81"/>
      <c r="X496" s="81"/>
      <c r="Y496" s="83"/>
      <c r="Z496" s="81"/>
      <c r="AA496" s="81"/>
      <c r="AB496" s="81"/>
      <c r="AC496" s="81"/>
      <c r="AD496" s="81"/>
    </row>
    <row r="497" spans="1:30" x14ac:dyDescent="0.3">
      <c r="A497" s="78"/>
      <c r="B497" s="84"/>
      <c r="C497" s="84"/>
      <c r="D497" s="84"/>
      <c r="E497" s="84"/>
      <c r="F497" s="84"/>
      <c r="G497" s="84"/>
      <c r="H497" s="84"/>
      <c r="I497" s="84"/>
      <c r="J497" s="84"/>
      <c r="K497" s="84"/>
      <c r="L497" s="81"/>
      <c r="M497" s="82"/>
      <c r="N497" s="81"/>
      <c r="O497" s="81"/>
      <c r="P497" s="81"/>
      <c r="Q497" s="81"/>
      <c r="S497" s="81"/>
      <c r="T497" s="81"/>
      <c r="U497" s="81"/>
      <c r="V497" s="81"/>
      <c r="W497" s="81"/>
      <c r="X497" s="81"/>
      <c r="Y497" s="83"/>
      <c r="Z497" s="81"/>
      <c r="AA497" s="81"/>
      <c r="AB497" s="81"/>
      <c r="AC497" s="81"/>
      <c r="AD497" s="81"/>
    </row>
    <row r="498" spans="1:30" x14ac:dyDescent="0.3">
      <c r="A498" s="78"/>
      <c r="B498" s="84"/>
      <c r="C498" s="84"/>
      <c r="D498" s="84"/>
      <c r="E498" s="84"/>
      <c r="F498" s="84"/>
      <c r="G498" s="84"/>
      <c r="H498" s="84"/>
      <c r="I498" s="84"/>
      <c r="J498" s="84"/>
      <c r="K498" s="84"/>
      <c r="L498" s="81"/>
      <c r="M498" s="82"/>
      <c r="N498" s="81"/>
      <c r="O498" s="81"/>
      <c r="P498" s="81"/>
      <c r="Q498" s="81"/>
      <c r="S498" s="81"/>
      <c r="T498" s="81"/>
      <c r="U498" s="81"/>
      <c r="V498" s="81"/>
      <c r="W498" s="81"/>
      <c r="X498" s="81"/>
      <c r="Y498" s="83"/>
      <c r="Z498" s="81"/>
      <c r="AA498" s="81"/>
      <c r="AB498" s="81"/>
      <c r="AC498" s="81"/>
      <c r="AD498" s="81"/>
    </row>
    <row r="499" spans="1:30" x14ac:dyDescent="0.3">
      <c r="A499" s="78"/>
      <c r="B499" s="84"/>
      <c r="C499" s="84"/>
      <c r="D499" s="84"/>
      <c r="E499" s="84"/>
      <c r="F499" s="84"/>
      <c r="G499" s="84"/>
      <c r="H499" s="84"/>
      <c r="I499" s="84"/>
      <c r="J499" s="84"/>
      <c r="K499" s="84"/>
      <c r="L499" s="81"/>
      <c r="M499" s="82"/>
      <c r="N499" s="81"/>
      <c r="O499" s="81"/>
      <c r="P499" s="81"/>
      <c r="Q499" s="81"/>
      <c r="S499" s="81"/>
      <c r="T499" s="81"/>
      <c r="U499" s="81"/>
      <c r="V499" s="81"/>
      <c r="W499" s="81"/>
      <c r="X499" s="81"/>
      <c r="Y499" s="83"/>
      <c r="Z499" s="81"/>
      <c r="AA499" s="81"/>
      <c r="AB499" s="81"/>
      <c r="AC499" s="81"/>
      <c r="AD499" s="81"/>
    </row>
    <row r="500" spans="1:30" x14ac:dyDescent="0.3">
      <c r="A500" s="78"/>
      <c r="B500" s="84"/>
      <c r="C500" s="84"/>
      <c r="D500" s="84"/>
      <c r="E500" s="84"/>
      <c r="F500" s="84"/>
      <c r="G500" s="84"/>
      <c r="H500" s="84"/>
      <c r="I500" s="84"/>
      <c r="J500" s="84"/>
      <c r="K500" s="84"/>
      <c r="L500" s="81"/>
      <c r="M500" s="82"/>
      <c r="N500" s="81"/>
      <c r="O500" s="81"/>
      <c r="P500" s="81"/>
      <c r="Q500" s="81"/>
      <c r="S500" s="81"/>
      <c r="T500" s="81"/>
      <c r="U500" s="81"/>
      <c r="V500" s="81"/>
      <c r="W500" s="81"/>
      <c r="X500" s="81"/>
      <c r="Y500" s="83"/>
      <c r="Z500" s="81"/>
      <c r="AA500" s="81"/>
      <c r="AB500" s="81"/>
      <c r="AC500" s="81"/>
      <c r="AD500" s="81"/>
    </row>
    <row r="501" spans="1:30" x14ac:dyDescent="0.3">
      <c r="A501" s="78"/>
      <c r="B501" s="84"/>
      <c r="C501" s="84"/>
      <c r="D501" s="84"/>
      <c r="E501" s="84"/>
      <c r="F501" s="84"/>
      <c r="G501" s="84"/>
      <c r="H501" s="84"/>
      <c r="I501" s="84"/>
      <c r="J501" s="84"/>
      <c r="K501" s="84"/>
      <c r="L501" s="81"/>
      <c r="M501" s="82"/>
      <c r="N501" s="81"/>
      <c r="O501" s="81"/>
      <c r="P501" s="81"/>
      <c r="Q501" s="81"/>
      <c r="S501" s="81"/>
      <c r="T501" s="81"/>
      <c r="U501" s="81"/>
      <c r="V501" s="81"/>
      <c r="W501" s="81"/>
      <c r="X501" s="81"/>
      <c r="Y501" s="83"/>
      <c r="Z501" s="81"/>
      <c r="AA501" s="81"/>
      <c r="AB501" s="81"/>
      <c r="AC501" s="81"/>
      <c r="AD501" s="81"/>
    </row>
    <row r="502" spans="1:30" x14ac:dyDescent="0.3">
      <c r="A502" s="78"/>
      <c r="B502" s="84"/>
      <c r="C502" s="84"/>
      <c r="D502" s="84"/>
      <c r="E502" s="84"/>
      <c r="F502" s="84"/>
      <c r="G502" s="84"/>
      <c r="H502" s="84"/>
      <c r="I502" s="84"/>
      <c r="J502" s="84"/>
      <c r="K502" s="84"/>
      <c r="L502" s="81"/>
      <c r="M502" s="82"/>
      <c r="N502" s="81"/>
      <c r="O502" s="81"/>
      <c r="P502" s="81"/>
      <c r="Q502" s="81"/>
      <c r="S502" s="81"/>
      <c r="T502" s="81"/>
      <c r="U502" s="81"/>
      <c r="V502" s="81"/>
      <c r="W502" s="81"/>
      <c r="X502" s="81"/>
      <c r="Y502" s="83"/>
      <c r="Z502" s="81"/>
      <c r="AA502" s="81"/>
      <c r="AB502" s="81"/>
      <c r="AC502" s="81"/>
      <c r="AD502" s="81"/>
    </row>
    <row r="503" spans="1:30" x14ac:dyDescent="0.3">
      <c r="A503" s="78"/>
      <c r="B503" s="84"/>
      <c r="C503" s="84"/>
      <c r="D503" s="84"/>
      <c r="E503" s="84"/>
      <c r="F503" s="84"/>
      <c r="G503" s="84"/>
      <c r="H503" s="84"/>
      <c r="I503" s="84"/>
      <c r="J503" s="84"/>
      <c r="K503" s="84"/>
      <c r="L503" s="81"/>
      <c r="M503" s="82"/>
      <c r="N503" s="81"/>
      <c r="O503" s="81"/>
      <c r="P503" s="81"/>
      <c r="Q503" s="81"/>
      <c r="S503" s="81"/>
      <c r="T503" s="81"/>
      <c r="U503" s="81"/>
      <c r="V503" s="81"/>
      <c r="W503" s="81"/>
      <c r="X503" s="81"/>
      <c r="Y503" s="83"/>
      <c r="Z503" s="81"/>
      <c r="AA503" s="81"/>
      <c r="AB503" s="81"/>
      <c r="AC503" s="81"/>
      <c r="AD503" s="81"/>
    </row>
    <row r="504" spans="1:30" x14ac:dyDescent="0.3">
      <c r="A504" s="78"/>
      <c r="B504" s="84"/>
      <c r="C504" s="84"/>
      <c r="D504" s="84"/>
      <c r="E504" s="84"/>
      <c r="F504" s="84"/>
      <c r="G504" s="84"/>
      <c r="H504" s="84"/>
      <c r="I504" s="84"/>
      <c r="J504" s="84"/>
      <c r="K504" s="84"/>
      <c r="L504" s="81"/>
      <c r="M504" s="82"/>
      <c r="N504" s="81"/>
      <c r="O504" s="81"/>
      <c r="P504" s="81"/>
      <c r="Q504" s="81"/>
      <c r="S504" s="81"/>
      <c r="T504" s="81"/>
      <c r="U504" s="81"/>
      <c r="V504" s="81"/>
      <c r="W504" s="81"/>
      <c r="X504" s="81"/>
      <c r="Y504" s="83"/>
      <c r="Z504" s="81"/>
      <c r="AA504" s="81"/>
      <c r="AB504" s="81"/>
      <c r="AC504" s="81"/>
      <c r="AD504" s="81"/>
    </row>
    <row r="505" spans="1:30" x14ac:dyDescent="0.3">
      <c r="A505" s="78"/>
      <c r="B505" s="84"/>
      <c r="C505" s="84"/>
      <c r="D505" s="84"/>
      <c r="E505" s="84"/>
      <c r="F505" s="84"/>
      <c r="G505" s="84"/>
      <c r="H505" s="84"/>
      <c r="I505" s="84"/>
      <c r="J505" s="84"/>
      <c r="K505" s="84"/>
      <c r="L505" s="81"/>
      <c r="M505" s="82"/>
      <c r="N505" s="81"/>
      <c r="O505" s="81"/>
      <c r="P505" s="81"/>
      <c r="Q505" s="81"/>
      <c r="S505" s="81"/>
      <c r="T505" s="81"/>
      <c r="U505" s="81"/>
      <c r="V505" s="81"/>
      <c r="W505" s="81"/>
      <c r="X505" s="81"/>
      <c r="Y505" s="83"/>
      <c r="Z505" s="81"/>
      <c r="AA505" s="81"/>
      <c r="AB505" s="81"/>
      <c r="AC505" s="81"/>
      <c r="AD505" s="81"/>
    </row>
    <row r="506" spans="1:30" x14ac:dyDescent="0.3">
      <c r="A506" s="78"/>
      <c r="B506" s="84"/>
      <c r="C506" s="84"/>
      <c r="D506" s="84"/>
      <c r="E506" s="84"/>
      <c r="F506" s="84"/>
      <c r="G506" s="84"/>
      <c r="H506" s="84"/>
      <c r="I506" s="84"/>
      <c r="J506" s="84"/>
      <c r="K506" s="84"/>
      <c r="L506" s="81"/>
      <c r="M506" s="82"/>
      <c r="N506" s="81"/>
      <c r="O506" s="81"/>
      <c r="P506" s="81"/>
      <c r="Q506" s="81"/>
      <c r="S506" s="81"/>
      <c r="T506" s="81"/>
      <c r="U506" s="81"/>
      <c r="V506" s="81"/>
      <c r="W506" s="81"/>
      <c r="X506" s="81"/>
      <c r="Y506" s="83"/>
      <c r="Z506" s="81"/>
      <c r="AA506" s="81"/>
      <c r="AB506" s="81"/>
      <c r="AC506" s="81"/>
      <c r="AD506" s="81"/>
    </row>
    <row r="507" spans="1:30" x14ac:dyDescent="0.3">
      <c r="A507" s="78"/>
      <c r="B507" s="84"/>
      <c r="C507" s="84"/>
      <c r="D507" s="84"/>
      <c r="E507" s="84"/>
      <c r="F507" s="84"/>
      <c r="G507" s="84"/>
      <c r="H507" s="84"/>
      <c r="I507" s="84"/>
      <c r="J507" s="84"/>
      <c r="K507" s="84"/>
      <c r="L507" s="81"/>
      <c r="M507" s="82"/>
      <c r="N507" s="81"/>
      <c r="O507" s="81"/>
      <c r="P507" s="81"/>
      <c r="Q507" s="81"/>
      <c r="S507" s="81"/>
      <c r="T507" s="81"/>
      <c r="U507" s="81"/>
      <c r="V507" s="81"/>
      <c r="W507" s="81"/>
      <c r="X507" s="81"/>
      <c r="Y507" s="83"/>
      <c r="Z507" s="81"/>
      <c r="AA507" s="81"/>
      <c r="AB507" s="81"/>
      <c r="AC507" s="81"/>
      <c r="AD507" s="81"/>
    </row>
    <row r="508" spans="1:30" x14ac:dyDescent="0.3">
      <c r="A508" s="78"/>
      <c r="B508" s="84"/>
      <c r="C508" s="84"/>
      <c r="D508" s="84"/>
      <c r="E508" s="84"/>
      <c r="F508" s="84"/>
      <c r="G508" s="84"/>
      <c r="H508" s="84"/>
      <c r="I508" s="84"/>
      <c r="J508" s="84"/>
      <c r="K508" s="84"/>
      <c r="L508" s="81"/>
      <c r="M508" s="82"/>
      <c r="N508" s="81"/>
      <c r="O508" s="81"/>
      <c r="P508" s="81"/>
      <c r="Q508" s="81"/>
      <c r="S508" s="81"/>
      <c r="T508" s="81"/>
      <c r="U508" s="81"/>
      <c r="V508" s="81"/>
      <c r="W508" s="81"/>
      <c r="X508" s="81"/>
      <c r="Y508" s="83"/>
      <c r="Z508" s="81"/>
      <c r="AA508" s="81"/>
      <c r="AB508" s="81"/>
      <c r="AC508" s="81"/>
      <c r="AD508" s="81"/>
    </row>
    <row r="509" spans="1:30" x14ac:dyDescent="0.3">
      <c r="A509" s="78"/>
      <c r="B509" s="84"/>
      <c r="C509" s="84"/>
      <c r="D509" s="84"/>
      <c r="E509" s="84"/>
      <c r="F509" s="84"/>
      <c r="G509" s="84"/>
      <c r="H509" s="84"/>
      <c r="I509" s="84"/>
      <c r="J509" s="84"/>
      <c r="K509" s="84"/>
      <c r="L509" s="81"/>
      <c r="M509" s="82"/>
      <c r="N509" s="81"/>
      <c r="O509" s="81"/>
      <c r="P509" s="81"/>
      <c r="Q509" s="81"/>
      <c r="S509" s="81"/>
      <c r="T509" s="81"/>
      <c r="U509" s="81"/>
      <c r="V509" s="81"/>
      <c r="W509" s="81"/>
      <c r="X509" s="81"/>
      <c r="Y509" s="83"/>
      <c r="Z509" s="81"/>
      <c r="AA509" s="81"/>
      <c r="AB509" s="81"/>
      <c r="AC509" s="81"/>
      <c r="AD509" s="81"/>
    </row>
    <row r="510" spans="1:30" x14ac:dyDescent="0.3">
      <c r="A510" s="78"/>
      <c r="B510" s="84"/>
      <c r="C510" s="84"/>
      <c r="D510" s="84"/>
      <c r="E510" s="84"/>
      <c r="F510" s="84"/>
      <c r="G510" s="84"/>
      <c r="H510" s="84"/>
      <c r="I510" s="84"/>
      <c r="J510" s="84"/>
      <c r="K510" s="84"/>
      <c r="L510" s="81"/>
      <c r="M510" s="82"/>
      <c r="N510" s="81"/>
      <c r="O510" s="81"/>
      <c r="P510" s="81"/>
      <c r="Q510" s="81"/>
      <c r="S510" s="81"/>
      <c r="T510" s="81"/>
      <c r="U510" s="81"/>
      <c r="V510" s="81"/>
      <c r="W510" s="81"/>
      <c r="X510" s="81"/>
      <c r="Y510" s="83"/>
      <c r="Z510" s="81"/>
      <c r="AA510" s="81"/>
      <c r="AB510" s="81"/>
      <c r="AC510" s="81"/>
      <c r="AD510" s="81"/>
    </row>
    <row r="511" spans="1:30" x14ac:dyDescent="0.3">
      <c r="A511" s="78"/>
      <c r="B511" s="84"/>
      <c r="C511" s="84"/>
      <c r="D511" s="84"/>
      <c r="E511" s="84"/>
      <c r="F511" s="84"/>
      <c r="G511" s="84"/>
      <c r="H511" s="84"/>
      <c r="I511" s="84"/>
      <c r="J511" s="84"/>
      <c r="K511" s="84"/>
      <c r="L511" s="81"/>
      <c r="M511" s="82"/>
      <c r="N511" s="81"/>
      <c r="O511" s="81"/>
      <c r="P511" s="81"/>
      <c r="Q511" s="81"/>
      <c r="S511" s="81"/>
      <c r="T511" s="81"/>
      <c r="U511" s="81"/>
      <c r="V511" s="81"/>
      <c r="W511" s="81"/>
      <c r="X511" s="81"/>
      <c r="Y511" s="83"/>
      <c r="Z511" s="81"/>
      <c r="AA511" s="81"/>
      <c r="AB511" s="81"/>
      <c r="AC511" s="81"/>
      <c r="AD511" s="81"/>
    </row>
    <row r="512" spans="1:30" x14ac:dyDescent="0.3">
      <c r="A512" s="78"/>
      <c r="B512" s="84"/>
      <c r="C512" s="84"/>
      <c r="D512" s="84"/>
      <c r="E512" s="84"/>
      <c r="F512" s="84"/>
      <c r="G512" s="84"/>
      <c r="H512" s="84"/>
      <c r="I512" s="84"/>
      <c r="J512" s="84"/>
      <c r="K512" s="84"/>
      <c r="L512" s="81"/>
      <c r="M512" s="82"/>
      <c r="N512" s="81"/>
      <c r="O512" s="81"/>
      <c r="P512" s="81"/>
      <c r="Q512" s="81"/>
      <c r="S512" s="81"/>
      <c r="T512" s="81"/>
      <c r="U512" s="81"/>
      <c r="V512" s="81"/>
      <c r="W512" s="81"/>
      <c r="X512" s="81"/>
      <c r="Y512" s="83"/>
      <c r="Z512" s="81"/>
      <c r="AA512" s="81"/>
      <c r="AB512" s="81"/>
      <c r="AC512" s="81"/>
      <c r="AD512" s="81"/>
    </row>
  </sheetData>
  <autoFilter ref="A1:Y53" xr:uid="{5C0EA450-109B-439B-A26C-3BB40CB1EE4D}"/>
  <mergeCells count="7">
    <mergeCell ref="A60:AF60"/>
    <mergeCell ref="O2:Q2"/>
    <mergeCell ref="O3:Q3"/>
    <mergeCell ref="O4:Q4"/>
    <mergeCell ref="M4:N4"/>
    <mergeCell ref="M3:N3"/>
    <mergeCell ref="M2:N2"/>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0656A-DD8F-4DCB-8958-68B4534F1CA2}">
  <sheetPr>
    <tabColor rgb="FF485656"/>
  </sheetPr>
  <dimension ref="A1:J15"/>
  <sheetViews>
    <sheetView tabSelected="1"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26.4" customHeight="1" x14ac:dyDescent="0.3"/>
  <cols>
    <col min="1" max="1" width="13" style="37" customWidth="1"/>
    <col min="2" max="2" width="24.6640625" style="37" customWidth="1"/>
    <col min="3" max="3" width="11.44140625" style="37" bestFit="1" customWidth="1"/>
    <col min="4" max="6" width="26.6640625" style="37" customWidth="1"/>
    <col min="7" max="7" width="24.77734375" style="37" customWidth="1"/>
    <col min="8" max="8" width="24.6640625" style="37" customWidth="1"/>
    <col min="9" max="9" width="18.6640625" style="37" customWidth="1"/>
    <col min="10" max="10" width="38.88671875" style="37" customWidth="1"/>
    <col min="11" max="16384" width="8.88671875" style="37"/>
  </cols>
  <sheetData>
    <row r="1" spans="1:10" ht="12" x14ac:dyDescent="0.25">
      <c r="A1" s="85" t="s">
        <v>9176</v>
      </c>
      <c r="B1" s="85" t="s">
        <v>9180</v>
      </c>
      <c r="C1" s="85" t="s">
        <v>9008</v>
      </c>
      <c r="D1" s="85" t="s">
        <v>9177</v>
      </c>
      <c r="E1" s="85" t="s">
        <v>9009</v>
      </c>
      <c r="F1" s="85" t="s">
        <v>9178</v>
      </c>
      <c r="G1" s="85" t="s">
        <v>9187</v>
      </c>
      <c r="H1" s="85" t="s">
        <v>9179</v>
      </c>
      <c r="I1" s="85" t="s">
        <v>9201</v>
      </c>
      <c r="J1" s="86" t="s">
        <v>9202</v>
      </c>
    </row>
    <row r="2" spans="1:10" ht="61.2" x14ac:dyDescent="0.3">
      <c r="A2" s="85" t="s">
        <v>5451</v>
      </c>
      <c r="B2" s="37" t="s">
        <v>9181</v>
      </c>
      <c r="C2" s="37">
        <v>130</v>
      </c>
      <c r="D2" s="37" t="s">
        <v>9182</v>
      </c>
      <c r="E2" s="37" t="s">
        <v>9183</v>
      </c>
      <c r="F2" s="37" t="s">
        <v>9188</v>
      </c>
      <c r="G2" s="37" t="s">
        <v>9184</v>
      </c>
      <c r="H2" s="37" t="s">
        <v>9185</v>
      </c>
      <c r="I2" s="37" t="s">
        <v>9186</v>
      </c>
      <c r="J2" s="37" t="s">
        <v>9205</v>
      </c>
    </row>
    <row r="3" spans="1:10" ht="51" x14ac:dyDescent="0.3">
      <c r="A3" s="85" t="s">
        <v>4800</v>
      </c>
      <c r="B3" s="37" t="s">
        <v>9181</v>
      </c>
      <c r="C3" s="37">
        <v>35</v>
      </c>
      <c r="D3" s="37" t="s">
        <v>9189</v>
      </c>
      <c r="E3" s="37" t="s">
        <v>9067</v>
      </c>
      <c r="F3" s="37" t="s">
        <v>9190</v>
      </c>
      <c r="G3" s="37" t="s">
        <v>9191</v>
      </c>
      <c r="H3" s="37" t="s">
        <v>9192</v>
      </c>
      <c r="I3" s="37" t="s">
        <v>9193</v>
      </c>
      <c r="J3" s="37" t="s">
        <v>9204</v>
      </c>
    </row>
    <row r="4" spans="1:10" ht="51" x14ac:dyDescent="0.3">
      <c r="A4" s="85" t="s">
        <v>4319</v>
      </c>
      <c r="B4" s="37" t="s">
        <v>9194</v>
      </c>
      <c r="C4" s="41" t="s">
        <v>9195</v>
      </c>
      <c r="D4" s="37" t="s">
        <v>9197</v>
      </c>
      <c r="E4" s="37" t="s">
        <v>9196</v>
      </c>
      <c r="F4" s="37" t="s">
        <v>9208</v>
      </c>
      <c r="G4" s="37" t="s">
        <v>9198</v>
      </c>
      <c r="H4" s="37" t="s">
        <v>9199</v>
      </c>
      <c r="I4" s="37" t="s">
        <v>9200</v>
      </c>
      <c r="J4" s="37" t="s">
        <v>9203</v>
      </c>
    </row>
    <row r="5" spans="1:10" ht="51" x14ac:dyDescent="0.3">
      <c r="A5" s="85" t="s">
        <v>4036</v>
      </c>
      <c r="B5" s="37" t="s">
        <v>9181</v>
      </c>
      <c r="C5" s="37">
        <v>30</v>
      </c>
      <c r="D5" s="37" t="s">
        <v>9206</v>
      </c>
      <c r="E5" s="37" t="s">
        <v>9207</v>
      </c>
      <c r="F5" s="37" t="s">
        <v>9208</v>
      </c>
      <c r="G5" s="37" t="s">
        <v>9209</v>
      </c>
      <c r="H5" s="37" t="s">
        <v>9210</v>
      </c>
      <c r="I5" s="37" t="s">
        <v>9212</v>
      </c>
      <c r="J5" s="37" t="s">
        <v>9211</v>
      </c>
    </row>
    <row r="6" spans="1:10" ht="71.400000000000006" x14ac:dyDescent="0.3">
      <c r="A6" s="85" t="s">
        <v>3947</v>
      </c>
      <c r="B6" s="37" t="s">
        <v>9213</v>
      </c>
      <c r="C6" s="41" t="s">
        <v>9214</v>
      </c>
      <c r="D6" s="37" t="s">
        <v>9215</v>
      </c>
      <c r="E6" s="37" t="s">
        <v>9216</v>
      </c>
      <c r="F6" s="37" t="s">
        <v>9217</v>
      </c>
      <c r="G6" s="37" t="s">
        <v>9218</v>
      </c>
      <c r="H6" s="37" t="s">
        <v>9219</v>
      </c>
      <c r="I6" s="37" t="s">
        <v>9220</v>
      </c>
      <c r="J6" s="37" t="s">
        <v>9221</v>
      </c>
    </row>
    <row r="7" spans="1:10" ht="81.599999999999994" x14ac:dyDescent="0.3">
      <c r="A7" s="85" t="s">
        <v>3875</v>
      </c>
      <c r="B7" s="37" t="s">
        <v>9181</v>
      </c>
      <c r="C7" s="37">
        <v>36</v>
      </c>
      <c r="D7" s="37" t="s">
        <v>9222</v>
      </c>
      <c r="E7" s="37" t="s">
        <v>9223</v>
      </c>
      <c r="F7" s="37" t="s">
        <v>9224</v>
      </c>
      <c r="G7" s="37" t="s">
        <v>9225</v>
      </c>
      <c r="H7" s="37" t="s">
        <v>9226</v>
      </c>
      <c r="I7" s="37" t="s">
        <v>9227</v>
      </c>
      <c r="J7" s="37" t="s">
        <v>9228</v>
      </c>
    </row>
    <row r="8" spans="1:10" ht="71.400000000000006" x14ac:dyDescent="0.3">
      <c r="A8" s="85" t="s">
        <v>3809</v>
      </c>
      <c r="B8" s="37" t="s">
        <v>9194</v>
      </c>
      <c r="C8" s="41" t="s">
        <v>9229</v>
      </c>
      <c r="D8" s="37" t="s">
        <v>9230</v>
      </c>
      <c r="E8" s="37" t="s">
        <v>9231</v>
      </c>
      <c r="F8" s="37" t="s">
        <v>9232</v>
      </c>
      <c r="G8" s="37" t="s">
        <v>9233</v>
      </c>
      <c r="H8" s="37" t="s">
        <v>9234</v>
      </c>
      <c r="I8" s="37" t="s">
        <v>9235</v>
      </c>
      <c r="J8" s="37" t="s">
        <v>9236</v>
      </c>
    </row>
    <row r="9" spans="1:10" ht="61.2" x14ac:dyDescent="0.3">
      <c r="A9" s="85" t="s">
        <v>3799</v>
      </c>
      <c r="B9" s="37" t="s">
        <v>9237</v>
      </c>
      <c r="C9" s="41" t="s">
        <v>9238</v>
      </c>
      <c r="D9" s="37" t="s">
        <v>9239</v>
      </c>
      <c r="E9" s="37" t="s">
        <v>9240</v>
      </c>
      <c r="F9" s="37" t="s">
        <v>6419</v>
      </c>
      <c r="G9" s="37" t="s">
        <v>9241</v>
      </c>
      <c r="H9" s="37" t="s">
        <v>9242</v>
      </c>
      <c r="I9" s="37" t="s">
        <v>9235</v>
      </c>
      <c r="J9" s="37" t="s">
        <v>9243</v>
      </c>
    </row>
    <row r="10" spans="1:10" ht="81.599999999999994" x14ac:dyDescent="0.3">
      <c r="A10" s="85" t="s">
        <v>3462</v>
      </c>
      <c r="B10" s="37" t="s">
        <v>9181</v>
      </c>
      <c r="C10" s="41" t="s">
        <v>9244</v>
      </c>
      <c r="D10" s="37" t="s">
        <v>9245</v>
      </c>
      <c r="E10" s="37" t="s">
        <v>9246</v>
      </c>
      <c r="F10" s="37" t="s">
        <v>9247</v>
      </c>
      <c r="G10" s="37" t="s">
        <v>9248</v>
      </c>
      <c r="H10" s="37" t="s">
        <v>9249</v>
      </c>
      <c r="I10" s="37" t="s">
        <v>9250</v>
      </c>
      <c r="J10" s="37" t="s">
        <v>9251</v>
      </c>
    </row>
    <row r="11" spans="1:10" ht="71.400000000000006" x14ac:dyDescent="0.3">
      <c r="A11" s="85" t="s">
        <v>3167</v>
      </c>
      <c r="B11" s="37" t="s">
        <v>9181</v>
      </c>
      <c r="C11" s="37">
        <v>61</v>
      </c>
      <c r="D11" s="37" t="s">
        <v>9252</v>
      </c>
      <c r="E11" s="37" t="s">
        <v>9253</v>
      </c>
      <c r="F11" s="37" t="s">
        <v>9254</v>
      </c>
      <c r="G11" s="37" t="s">
        <v>9255</v>
      </c>
      <c r="H11" s="37" t="s">
        <v>9256</v>
      </c>
      <c r="I11" s="37" t="s">
        <v>9257</v>
      </c>
      <c r="J11" s="37" t="s">
        <v>9258</v>
      </c>
    </row>
    <row r="12" spans="1:10" ht="61.2" x14ac:dyDescent="0.3">
      <c r="A12" s="85" t="s">
        <v>2953</v>
      </c>
      <c r="B12" s="37" t="s">
        <v>9181</v>
      </c>
      <c r="C12" s="41" t="s">
        <v>9259</v>
      </c>
      <c r="D12" s="37" t="s">
        <v>9260</v>
      </c>
      <c r="E12" s="37" t="s">
        <v>9261</v>
      </c>
      <c r="F12" s="37" t="s">
        <v>9247</v>
      </c>
      <c r="G12" s="42">
        <v>0.49</v>
      </c>
      <c r="H12" s="37" t="s">
        <v>9262</v>
      </c>
      <c r="I12" s="37" t="s">
        <v>9263</v>
      </c>
      <c r="J12" s="37" t="s">
        <v>9264</v>
      </c>
    </row>
    <row r="13" spans="1:10" ht="40.799999999999997" x14ac:dyDescent="0.3">
      <c r="A13" s="85" t="s">
        <v>2459</v>
      </c>
      <c r="B13" s="37" t="s">
        <v>9181</v>
      </c>
      <c r="C13" s="37">
        <v>31</v>
      </c>
      <c r="D13" s="37" t="s">
        <v>9266</v>
      </c>
      <c r="E13" s="37" t="s">
        <v>9265</v>
      </c>
      <c r="F13" s="37" t="s">
        <v>9267</v>
      </c>
      <c r="G13" s="42">
        <v>0.26</v>
      </c>
      <c r="H13" s="37" t="s">
        <v>9268</v>
      </c>
      <c r="I13" s="37" t="s">
        <v>9269</v>
      </c>
      <c r="J13" s="37" t="s">
        <v>9270</v>
      </c>
    </row>
    <row r="14" spans="1:10" ht="81.599999999999994" x14ac:dyDescent="0.3">
      <c r="A14" s="85" t="s">
        <v>2358</v>
      </c>
      <c r="B14" s="37" t="s">
        <v>9181</v>
      </c>
      <c r="C14" s="37">
        <v>33</v>
      </c>
      <c r="D14" s="37" t="s">
        <v>9271</v>
      </c>
      <c r="E14" s="37" t="s">
        <v>9272</v>
      </c>
      <c r="F14" s="37" t="s">
        <v>9273</v>
      </c>
      <c r="G14" s="41" t="s">
        <v>9274</v>
      </c>
      <c r="H14" s="37" t="s">
        <v>9275</v>
      </c>
      <c r="I14" s="37" t="s">
        <v>9276</v>
      </c>
      <c r="J14" s="37" t="s">
        <v>9277</v>
      </c>
    </row>
    <row r="15" spans="1:10" ht="81.599999999999994" x14ac:dyDescent="0.3">
      <c r="A15" s="85" t="s">
        <v>2125</v>
      </c>
      <c r="B15" s="37" t="s">
        <v>9181</v>
      </c>
      <c r="C15" s="37">
        <v>49</v>
      </c>
      <c r="D15" s="37" t="s">
        <v>9278</v>
      </c>
      <c r="E15" s="37" t="s">
        <v>9246</v>
      </c>
      <c r="F15" s="37" t="s">
        <v>9279</v>
      </c>
      <c r="G15" s="37" t="s">
        <v>9280</v>
      </c>
      <c r="H15" s="37" t="s">
        <v>9281</v>
      </c>
      <c r="I15" s="37" t="s">
        <v>9282</v>
      </c>
      <c r="J15" s="37" t="s">
        <v>9283</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F24C-8BB0-4570-B509-40D9C1D11CC2}">
  <dimension ref="A1:G41"/>
  <sheetViews>
    <sheetView workbookViewId="0">
      <selection sqref="A1:G1"/>
    </sheetView>
  </sheetViews>
  <sheetFormatPr defaultRowHeight="14.4" x14ac:dyDescent="0.3"/>
  <cols>
    <col min="1" max="1" width="16.6640625" customWidth="1"/>
    <col min="2" max="2" width="18.5546875" customWidth="1"/>
    <col min="3" max="3" width="40.77734375" customWidth="1"/>
    <col min="4" max="4" width="27.77734375" customWidth="1"/>
    <col min="5" max="5" width="25.88671875" customWidth="1"/>
    <col min="6" max="6" width="27.77734375" customWidth="1"/>
    <col min="7" max="7" width="55.5546875" customWidth="1"/>
  </cols>
  <sheetData>
    <row r="1" spans="1:7" ht="18" x14ac:dyDescent="0.35">
      <c r="A1" s="208" t="s">
        <v>9748</v>
      </c>
      <c r="B1" s="208"/>
      <c r="C1" s="208"/>
      <c r="D1" s="208"/>
      <c r="E1" s="208"/>
      <c r="F1" s="208"/>
      <c r="G1" s="208"/>
    </row>
    <row r="2" spans="1:7" x14ac:dyDescent="0.3">
      <c r="A2" s="217" t="s">
        <v>9749</v>
      </c>
      <c r="B2" s="217"/>
      <c r="C2" s="217"/>
      <c r="D2" s="217"/>
      <c r="E2" s="217"/>
      <c r="F2" s="217"/>
      <c r="G2" s="217"/>
    </row>
    <row r="4" spans="1:7" ht="15" thickBot="1" x14ac:dyDescent="0.35">
      <c r="A4" s="145" t="s">
        <v>9750</v>
      </c>
      <c r="B4" s="145" t="s">
        <v>9544</v>
      </c>
      <c r="C4" s="145" t="s">
        <v>6397</v>
      </c>
      <c r="D4" s="145" t="s">
        <v>9751</v>
      </c>
      <c r="E4" s="145" t="s">
        <v>9611</v>
      </c>
      <c r="F4" s="145" t="s">
        <v>6398</v>
      </c>
      <c r="G4" s="145" t="s">
        <v>9752</v>
      </c>
    </row>
    <row r="5" spans="1:7" ht="15" thickTop="1" x14ac:dyDescent="0.3">
      <c r="A5">
        <v>7</v>
      </c>
      <c r="B5" t="s">
        <v>9753</v>
      </c>
      <c r="C5" t="s">
        <v>8666</v>
      </c>
      <c r="D5" t="s">
        <v>9754</v>
      </c>
      <c r="E5" t="s">
        <v>9755</v>
      </c>
      <c r="F5" t="s">
        <v>8675</v>
      </c>
      <c r="G5" t="s">
        <v>9756</v>
      </c>
    </row>
    <row r="6" spans="1:7" x14ac:dyDescent="0.3">
      <c r="A6">
        <v>8</v>
      </c>
      <c r="B6" t="s">
        <v>9757</v>
      </c>
      <c r="C6" t="s">
        <v>9758</v>
      </c>
      <c r="D6" t="s">
        <v>9759</v>
      </c>
      <c r="E6" t="s">
        <v>6504</v>
      </c>
      <c r="F6" t="s">
        <v>6426</v>
      </c>
      <c r="G6" t="s">
        <v>9760</v>
      </c>
    </row>
    <row r="7" spans="1:7" x14ac:dyDescent="0.3">
      <c r="A7">
        <v>13</v>
      </c>
      <c r="B7" t="s">
        <v>9761</v>
      </c>
      <c r="C7" t="s">
        <v>9762</v>
      </c>
      <c r="D7" t="s">
        <v>9763</v>
      </c>
      <c r="E7" t="s">
        <v>9314</v>
      </c>
      <c r="F7" t="s">
        <v>8695</v>
      </c>
      <c r="G7" t="s">
        <v>9764</v>
      </c>
    </row>
    <row r="8" spans="1:7" x14ac:dyDescent="0.3">
      <c r="A8">
        <v>18</v>
      </c>
      <c r="B8" t="s">
        <v>9765</v>
      </c>
      <c r="C8" t="s">
        <v>9766</v>
      </c>
      <c r="D8" t="s">
        <v>9767</v>
      </c>
      <c r="E8" t="s">
        <v>6637</v>
      </c>
      <c r="F8" t="s">
        <v>6426</v>
      </c>
      <c r="G8" t="s">
        <v>9768</v>
      </c>
    </row>
    <row r="9" spans="1:7" x14ac:dyDescent="0.3">
      <c r="A9">
        <v>20</v>
      </c>
      <c r="B9" t="s">
        <v>9769</v>
      </c>
      <c r="C9" t="s">
        <v>9770</v>
      </c>
      <c r="D9" t="s">
        <v>9771</v>
      </c>
      <c r="E9">
        <v>441</v>
      </c>
      <c r="F9" t="s">
        <v>6426</v>
      </c>
      <c r="G9" t="s">
        <v>9772</v>
      </c>
    </row>
    <row r="10" spans="1:7" x14ac:dyDescent="0.3">
      <c r="A10">
        <v>26</v>
      </c>
      <c r="B10" t="s">
        <v>9773</v>
      </c>
      <c r="C10" t="s">
        <v>6760</v>
      </c>
      <c r="D10" t="s">
        <v>6758</v>
      </c>
      <c r="E10" t="s">
        <v>6756</v>
      </c>
      <c r="F10" t="s">
        <v>6461</v>
      </c>
      <c r="G10" t="s">
        <v>9774</v>
      </c>
    </row>
    <row r="11" spans="1:7" x14ac:dyDescent="0.3">
      <c r="A11">
        <v>30</v>
      </c>
      <c r="B11" t="s">
        <v>9775</v>
      </c>
      <c r="C11" t="s">
        <v>9776</v>
      </c>
      <c r="D11" t="s">
        <v>6818</v>
      </c>
      <c r="E11" t="s">
        <v>6816</v>
      </c>
      <c r="F11" t="s">
        <v>6426</v>
      </c>
      <c r="G11" t="s">
        <v>9777</v>
      </c>
    </row>
    <row r="12" spans="1:7" x14ac:dyDescent="0.3">
      <c r="A12">
        <v>33</v>
      </c>
      <c r="B12" t="s">
        <v>9778</v>
      </c>
      <c r="C12" t="s">
        <v>6878</v>
      </c>
      <c r="D12" t="s">
        <v>6758</v>
      </c>
      <c r="E12" t="s">
        <v>9779</v>
      </c>
      <c r="F12" t="s">
        <v>6461</v>
      </c>
      <c r="G12" t="s">
        <v>9780</v>
      </c>
    </row>
    <row r="13" spans="1:7" x14ac:dyDescent="0.3">
      <c r="A13">
        <v>36</v>
      </c>
      <c r="B13" t="s">
        <v>9062</v>
      </c>
      <c r="C13" t="s">
        <v>6937</v>
      </c>
      <c r="D13" t="s">
        <v>6758</v>
      </c>
      <c r="E13" t="s">
        <v>6933</v>
      </c>
      <c r="F13" t="s">
        <v>6461</v>
      </c>
      <c r="G13" t="s">
        <v>9781</v>
      </c>
    </row>
    <row r="14" spans="1:7" x14ac:dyDescent="0.3">
      <c r="A14">
        <v>39</v>
      </c>
      <c r="B14" t="s">
        <v>9062</v>
      </c>
      <c r="C14" t="s">
        <v>9782</v>
      </c>
      <c r="D14" t="s">
        <v>6990</v>
      </c>
      <c r="E14" t="s">
        <v>9783</v>
      </c>
      <c r="F14" t="s">
        <v>6426</v>
      </c>
      <c r="G14" t="s">
        <v>9784</v>
      </c>
    </row>
    <row r="15" spans="1:7" x14ac:dyDescent="0.3">
      <c r="A15">
        <v>41</v>
      </c>
      <c r="B15" t="s">
        <v>9068</v>
      </c>
      <c r="C15" t="s">
        <v>9785</v>
      </c>
      <c r="D15" t="s">
        <v>6758</v>
      </c>
      <c r="E15" t="s">
        <v>7031</v>
      </c>
      <c r="F15" t="s">
        <v>6461</v>
      </c>
      <c r="G15" t="s">
        <v>9786</v>
      </c>
    </row>
    <row r="16" spans="1:7" x14ac:dyDescent="0.3">
      <c r="A16">
        <v>59</v>
      </c>
      <c r="B16" t="s">
        <v>9098</v>
      </c>
      <c r="C16" t="s">
        <v>9787</v>
      </c>
      <c r="D16" t="s">
        <v>9788</v>
      </c>
      <c r="E16" t="s">
        <v>9789</v>
      </c>
      <c r="F16" t="s">
        <v>6461</v>
      </c>
      <c r="G16" t="s">
        <v>9790</v>
      </c>
    </row>
    <row r="17" spans="1:7" x14ac:dyDescent="0.3">
      <c r="A17">
        <v>60</v>
      </c>
      <c r="B17" t="s">
        <v>9098</v>
      </c>
      <c r="C17" t="s">
        <v>7341</v>
      </c>
      <c r="D17" t="s">
        <v>7339</v>
      </c>
      <c r="E17" t="s">
        <v>9791</v>
      </c>
      <c r="F17" t="s">
        <v>6461</v>
      </c>
      <c r="G17" t="s">
        <v>9792</v>
      </c>
    </row>
    <row r="18" spans="1:7" x14ac:dyDescent="0.3">
      <c r="A18">
        <v>61</v>
      </c>
      <c r="B18" t="s">
        <v>9098</v>
      </c>
      <c r="C18" t="s">
        <v>7362</v>
      </c>
      <c r="D18" t="s">
        <v>9793</v>
      </c>
      <c r="E18" t="s">
        <v>9794</v>
      </c>
      <c r="F18" t="s">
        <v>6426</v>
      </c>
      <c r="G18" t="s">
        <v>9795</v>
      </c>
    </row>
    <row r="19" spans="1:7" x14ac:dyDescent="0.3">
      <c r="A19">
        <v>63</v>
      </c>
      <c r="B19" t="s">
        <v>9098</v>
      </c>
      <c r="C19" t="s">
        <v>7404</v>
      </c>
      <c r="D19" t="s">
        <v>7402</v>
      </c>
      <c r="E19" t="s">
        <v>9796</v>
      </c>
      <c r="F19" t="s">
        <v>6461</v>
      </c>
      <c r="G19" t="s">
        <v>9797</v>
      </c>
    </row>
    <row r="20" spans="1:7" x14ac:dyDescent="0.3">
      <c r="A20">
        <v>67</v>
      </c>
      <c r="B20" t="s">
        <v>9798</v>
      </c>
      <c r="C20" t="s">
        <v>7462</v>
      </c>
      <c r="D20" t="s">
        <v>7460</v>
      </c>
      <c r="E20" t="s">
        <v>9799</v>
      </c>
      <c r="F20" t="s">
        <v>7470</v>
      </c>
      <c r="G20" t="s">
        <v>9800</v>
      </c>
    </row>
    <row r="21" spans="1:7" x14ac:dyDescent="0.3">
      <c r="A21">
        <v>71</v>
      </c>
      <c r="B21" t="s">
        <v>9801</v>
      </c>
      <c r="C21" t="s">
        <v>7533</v>
      </c>
      <c r="D21" t="s">
        <v>9802</v>
      </c>
      <c r="E21" t="s">
        <v>7528</v>
      </c>
      <c r="F21" t="s">
        <v>9803</v>
      </c>
      <c r="G21" t="s">
        <v>7543</v>
      </c>
    </row>
    <row r="22" spans="1:7" x14ac:dyDescent="0.3">
      <c r="A22">
        <v>74</v>
      </c>
      <c r="B22" t="s">
        <v>9804</v>
      </c>
      <c r="C22" t="s">
        <v>9805</v>
      </c>
      <c r="D22" t="s">
        <v>9806</v>
      </c>
      <c r="E22" t="s">
        <v>9807</v>
      </c>
      <c r="F22" t="s">
        <v>9808</v>
      </c>
      <c r="G22" t="s">
        <v>9809</v>
      </c>
    </row>
    <row r="23" spans="1:7" x14ac:dyDescent="0.3">
      <c r="A23">
        <v>77</v>
      </c>
      <c r="B23" t="s">
        <v>9810</v>
      </c>
      <c r="C23" t="s">
        <v>9811</v>
      </c>
      <c r="D23" t="s">
        <v>7661</v>
      </c>
      <c r="E23" t="s">
        <v>9812</v>
      </c>
      <c r="F23" t="s">
        <v>9813</v>
      </c>
      <c r="G23" t="s">
        <v>9814</v>
      </c>
    </row>
    <row r="24" spans="1:7" x14ac:dyDescent="0.3">
      <c r="A24">
        <v>84</v>
      </c>
      <c r="B24" t="s">
        <v>9130</v>
      </c>
      <c r="C24" t="s">
        <v>9815</v>
      </c>
      <c r="D24" t="s">
        <v>7791</v>
      </c>
      <c r="E24" t="s">
        <v>7788</v>
      </c>
      <c r="F24" t="s">
        <v>9816</v>
      </c>
      <c r="G24" t="s">
        <v>9817</v>
      </c>
    </row>
    <row r="25" spans="1:7" x14ac:dyDescent="0.3">
      <c r="A25">
        <v>85</v>
      </c>
      <c r="B25" t="s">
        <v>9818</v>
      </c>
      <c r="C25" t="s">
        <v>7815</v>
      </c>
      <c r="D25" t="s">
        <v>7813</v>
      </c>
      <c r="E25">
        <v>573</v>
      </c>
      <c r="F25" t="s">
        <v>6461</v>
      </c>
      <c r="G25" t="s">
        <v>7824</v>
      </c>
    </row>
    <row r="26" spans="1:7" x14ac:dyDescent="0.3">
      <c r="A26">
        <v>91</v>
      </c>
      <c r="B26" t="s">
        <v>9819</v>
      </c>
      <c r="C26" t="s">
        <v>9820</v>
      </c>
      <c r="D26" t="s">
        <v>7923</v>
      </c>
      <c r="E26" t="s">
        <v>9821</v>
      </c>
      <c r="F26" t="s">
        <v>9822</v>
      </c>
      <c r="G26" t="s">
        <v>9823</v>
      </c>
    </row>
    <row r="27" spans="1:7" x14ac:dyDescent="0.3">
      <c r="A27">
        <v>93</v>
      </c>
      <c r="B27" t="s">
        <v>9824</v>
      </c>
      <c r="C27" t="s">
        <v>7971</v>
      </c>
      <c r="D27" t="s">
        <v>9825</v>
      </c>
      <c r="E27" t="s">
        <v>7966</v>
      </c>
      <c r="F27" t="s">
        <v>7888</v>
      </c>
      <c r="G27" t="s">
        <v>9826</v>
      </c>
    </row>
    <row r="28" spans="1:7" x14ac:dyDescent="0.3">
      <c r="A28">
        <v>94</v>
      </c>
      <c r="B28" t="s">
        <v>9827</v>
      </c>
      <c r="C28" t="s">
        <v>7992</v>
      </c>
      <c r="D28" t="s">
        <v>9828</v>
      </c>
      <c r="E28" t="s">
        <v>7987</v>
      </c>
      <c r="F28" t="s">
        <v>7999</v>
      </c>
      <c r="G28" t="s">
        <v>9829</v>
      </c>
    </row>
    <row r="29" spans="1:7" x14ac:dyDescent="0.3">
      <c r="A29">
        <v>95</v>
      </c>
      <c r="B29" t="s">
        <v>9830</v>
      </c>
      <c r="C29" t="s">
        <v>8012</v>
      </c>
      <c r="D29" t="s">
        <v>9831</v>
      </c>
      <c r="E29" t="s">
        <v>8008</v>
      </c>
      <c r="F29" t="s">
        <v>9832</v>
      </c>
      <c r="G29" t="s">
        <v>9833</v>
      </c>
    </row>
    <row r="30" spans="1:7" x14ac:dyDescent="0.3">
      <c r="A30">
        <v>98</v>
      </c>
      <c r="B30" t="s">
        <v>9834</v>
      </c>
      <c r="C30" t="s">
        <v>8077</v>
      </c>
      <c r="D30" t="s">
        <v>9835</v>
      </c>
      <c r="E30" t="s">
        <v>8072</v>
      </c>
      <c r="F30" t="s">
        <v>6461</v>
      </c>
      <c r="G30" t="s">
        <v>9836</v>
      </c>
    </row>
    <row r="31" spans="1:7" x14ac:dyDescent="0.3">
      <c r="A31">
        <v>100</v>
      </c>
      <c r="B31" t="s">
        <v>9837</v>
      </c>
      <c r="C31" t="s">
        <v>9838</v>
      </c>
      <c r="D31" t="s">
        <v>9839</v>
      </c>
      <c r="E31" t="s">
        <v>9840</v>
      </c>
      <c r="F31" t="s">
        <v>9841</v>
      </c>
      <c r="G31" t="s">
        <v>9842</v>
      </c>
    </row>
    <row r="32" spans="1:7" x14ac:dyDescent="0.3">
      <c r="A32">
        <v>105</v>
      </c>
      <c r="B32" t="s">
        <v>9145</v>
      </c>
      <c r="C32" t="s">
        <v>8920</v>
      </c>
      <c r="D32" t="s">
        <v>9843</v>
      </c>
      <c r="E32" t="s">
        <v>6794</v>
      </c>
      <c r="F32" t="s">
        <v>9844</v>
      </c>
      <c r="G32" t="s">
        <v>9845</v>
      </c>
    </row>
    <row r="33" spans="1:7" x14ac:dyDescent="0.3">
      <c r="A33">
        <v>106</v>
      </c>
      <c r="B33" t="s">
        <v>9145</v>
      </c>
      <c r="C33" t="s">
        <v>8232</v>
      </c>
      <c r="D33" t="s">
        <v>9846</v>
      </c>
      <c r="E33" t="s">
        <v>8227</v>
      </c>
      <c r="F33" t="s">
        <v>8241</v>
      </c>
      <c r="G33" t="s">
        <v>8243</v>
      </c>
    </row>
    <row r="34" spans="1:7" x14ac:dyDescent="0.3">
      <c r="A34">
        <v>109</v>
      </c>
      <c r="B34" t="s">
        <v>9847</v>
      </c>
      <c r="C34" t="s">
        <v>8256</v>
      </c>
      <c r="D34" t="s">
        <v>8254</v>
      </c>
      <c r="E34" t="s">
        <v>8251</v>
      </c>
      <c r="F34" t="s">
        <v>8264</v>
      </c>
      <c r="G34" t="s">
        <v>8266</v>
      </c>
    </row>
    <row r="35" spans="1:7" x14ac:dyDescent="0.3">
      <c r="A35">
        <v>110</v>
      </c>
      <c r="B35" t="s">
        <v>9847</v>
      </c>
      <c r="C35" t="s">
        <v>8279</v>
      </c>
      <c r="D35" t="s">
        <v>8277</v>
      </c>
      <c r="E35" t="s">
        <v>8274</v>
      </c>
      <c r="F35" t="s">
        <v>1170</v>
      </c>
      <c r="G35" t="s">
        <v>8287</v>
      </c>
    </row>
    <row r="36" spans="1:7" x14ac:dyDescent="0.3">
      <c r="A36">
        <v>111</v>
      </c>
      <c r="B36" t="s">
        <v>9848</v>
      </c>
      <c r="C36" t="s">
        <v>8974</v>
      </c>
      <c r="D36" t="s">
        <v>8972</v>
      </c>
      <c r="E36" t="s">
        <v>6794</v>
      </c>
      <c r="F36" t="s">
        <v>8716</v>
      </c>
      <c r="G36" t="s">
        <v>9849</v>
      </c>
    </row>
    <row r="37" spans="1:7" x14ac:dyDescent="0.3">
      <c r="A37">
        <v>114</v>
      </c>
      <c r="B37" t="s">
        <v>9850</v>
      </c>
      <c r="C37" t="s">
        <v>8334</v>
      </c>
      <c r="D37" t="s">
        <v>9851</v>
      </c>
      <c r="E37" t="s">
        <v>9852</v>
      </c>
      <c r="F37" t="s">
        <v>6461</v>
      </c>
      <c r="G37" t="s">
        <v>9853</v>
      </c>
    </row>
    <row r="38" spans="1:7" x14ac:dyDescent="0.3">
      <c r="A38">
        <v>116</v>
      </c>
      <c r="B38" t="s">
        <v>9854</v>
      </c>
      <c r="C38" t="s">
        <v>8377</v>
      </c>
      <c r="D38" t="s">
        <v>9855</v>
      </c>
      <c r="E38" t="s">
        <v>9856</v>
      </c>
      <c r="F38" t="s">
        <v>6461</v>
      </c>
      <c r="G38" t="s">
        <v>9857</v>
      </c>
    </row>
    <row r="39" spans="1:7" x14ac:dyDescent="0.3">
      <c r="A39">
        <v>117</v>
      </c>
      <c r="B39" t="s">
        <v>9854</v>
      </c>
      <c r="C39" t="s">
        <v>9858</v>
      </c>
      <c r="D39" t="s">
        <v>9859</v>
      </c>
      <c r="E39" t="s">
        <v>9860</v>
      </c>
      <c r="F39" t="s">
        <v>6461</v>
      </c>
      <c r="G39" t="s">
        <v>9861</v>
      </c>
    </row>
    <row r="40" spans="1:7" x14ac:dyDescent="0.3">
      <c r="A40">
        <v>120</v>
      </c>
      <c r="B40" t="s">
        <v>9159</v>
      </c>
      <c r="C40" t="s">
        <v>9862</v>
      </c>
      <c r="D40" t="s">
        <v>9863</v>
      </c>
      <c r="E40" t="s">
        <v>9864</v>
      </c>
      <c r="F40" t="s">
        <v>6461</v>
      </c>
      <c r="G40" t="s">
        <v>9865</v>
      </c>
    </row>
    <row r="41" spans="1:7" x14ac:dyDescent="0.3">
      <c r="A41">
        <v>127</v>
      </c>
      <c r="B41" t="s">
        <v>9866</v>
      </c>
      <c r="C41" t="s">
        <v>9867</v>
      </c>
      <c r="D41" t="s">
        <v>6470</v>
      </c>
      <c r="E41" t="s">
        <v>9868</v>
      </c>
      <c r="F41" t="s">
        <v>6461</v>
      </c>
      <c r="G41" t="s">
        <v>9869</v>
      </c>
    </row>
  </sheetData>
  <mergeCells count="2">
    <mergeCell ref="A2:G2"/>
    <mergeCell ref="A1:G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74D610-8A3E-4D22-BF49-F438BF3099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vt:lpstr>
      <vt:lpstr>Search strategy</vt:lpstr>
      <vt:lpstr>PICOS</vt:lpstr>
      <vt:lpstr>Abstract review</vt:lpstr>
      <vt:lpstr>ctg-studies</vt:lpstr>
      <vt:lpstr>pubmed</vt:lpstr>
      <vt:lpstr>europepmc</vt:lpstr>
      <vt:lpstr>PRISMA</vt:lpstr>
      <vt:lpstr>Full-text screening-extraction</vt:lpstr>
      <vt:lpstr>Study decisions log</vt:lpstr>
      <vt:lpstr>RoB &amp; GRADE</vt:lpstr>
      <vt:lpstr>LAB data</vt:lpstr>
      <vt:lpstr>QUIPS appraisal frame</vt:lpstr>
      <vt:lpstr>PROBAST appraisal frame</vt:lpstr>
      <vt:lpstr>Data extraction</vt:lpstr>
      <vt:lpstr>Data extraction clinical.gov</vt:lpstr>
      <vt:lpstr>DATA-3 review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Vassiliki Tarara</cp:lastModifiedBy>
  <dcterms:created xsi:type="dcterms:W3CDTF">2026-03-07T07:16:37Z</dcterms:created>
  <dcterms:modified xsi:type="dcterms:W3CDTF">2026-10-01T16:37:58Z</dcterms:modified>
</cp:coreProperties>
</file>