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0730" windowHeight="11760" tabRatio="941" activeTab="1"/>
  </bookViews>
  <sheets>
    <sheet name="Formula" sheetId="47" r:id="rId1"/>
    <sheet name="Model Formulation" sheetId="48" r:id="rId2"/>
    <sheet name="Sheet2" sheetId="56" state="hidden" r:id="rId3"/>
    <sheet name="Spreadsheet_STS" sheetId="55" state="veryHidden" r:id="rId4"/>
    <sheet name="Sheet5" sheetId="44" state="hidden" r:id="rId5"/>
    <sheet name="Question 4_STS" sheetId="45" state="veryHidden" r:id="rId6"/>
    <sheet name="Ad_STS" sheetId="30" state="veryHidden" r:id="rId7"/>
    <sheet name="Investment_Portfolio_STS" sheetId="27" state="veryHidden" r:id="rId8"/>
    <sheet name="SolverTableSheet" sheetId="3" state="veryHidden" r:id="rId9"/>
    <sheet name="One-Way Sensitivity Analysis_1" sheetId="58" r:id="rId10"/>
    <sheet name="One-Way Sensitivity Analysis_2" sheetId="64" r:id="rId11"/>
    <sheet name="One-Way Sensitivity Analysis_3" sheetId="65" r:id="rId12"/>
    <sheet name="Two way D20-D22" sheetId="67" state="hidden" r:id="rId13"/>
    <sheet name="Two-Way Sensitivity Analysis" sheetId="70" r:id="rId14"/>
  </sheets>
  <definedNames>
    <definedName name="ChartData" localSheetId="9">'One-Way Sensitivity Analysis_1'!$N$5:$N$24</definedName>
    <definedName name="ChartData" localSheetId="10">'One-Way Sensitivity Analysis_2'!$N$5:$N$35</definedName>
    <definedName name="ChartData" localSheetId="11">'One-Way Sensitivity Analysis_3'!$N$5:$N$23</definedName>
    <definedName name="ChartData1" localSheetId="12">'Two way D20-D22'!$M$5:$M$14</definedName>
    <definedName name="ChartData1" localSheetId="13">'Two-Way Sensitivity Analysis'!$K$5:$K$11</definedName>
    <definedName name="ChartData2" localSheetId="12">'Two way D20-D22'!$Q$5:$Q$14</definedName>
    <definedName name="ChartData2" localSheetId="13">'Two-Way Sensitivity Analysis'!$O$5:$O$11</definedName>
    <definedName name="InputValues" localSheetId="9">'One-Way Sensitivity Analysis_1'!$A$5:$A$24</definedName>
    <definedName name="InputValues" localSheetId="10">'One-Way Sensitivity Analysis_2'!$A$5:$A$35</definedName>
    <definedName name="InputValues" localSheetId="11">'One-Way Sensitivity Analysis_3'!$A$5:$A$23</definedName>
    <definedName name="InputValues1" localSheetId="12">'Two way D20-D22'!$A$5:$A$14</definedName>
    <definedName name="InputValues1" localSheetId="13">'Two-Way Sensitivity Analysis'!$A$5:$A$11</definedName>
    <definedName name="InputValues2" localSheetId="12">'Two way D20-D22'!$B$4:$K$4</definedName>
    <definedName name="InputValues2" localSheetId="13">'Two-Way Sensitivity Analysis'!$B$4:$H$4</definedName>
    <definedName name="OutputAddresses" localSheetId="9">'One-Way Sensitivity Analysis_1'!$B$4:$L$4</definedName>
    <definedName name="OutputAddresses" localSheetId="10">'One-Way Sensitivity Analysis_2'!$B$4:$L$4</definedName>
    <definedName name="OutputAddresses" localSheetId="11">'One-Way Sensitivity Analysis_3'!$B$4:$L$4</definedName>
    <definedName name="OutputAddresses" localSheetId="12">'Two way D20-D22'!$AZ$2:$AZ$12</definedName>
    <definedName name="OutputAddresses" localSheetId="13">'Two-Way Sensitivity Analysis'!$AZ$2:$AZ$12</definedName>
    <definedName name="OutputValues" localSheetId="9">'One-Way Sensitivity Analysis_1'!$B$5:$L$24</definedName>
    <definedName name="OutputValues" localSheetId="10">'One-Way Sensitivity Analysis_2'!$B$5:$L$35</definedName>
    <definedName name="OutputValues" localSheetId="11">'One-Way Sensitivity Analysis_3'!$B$5:$L$23</definedName>
    <definedName name="OutputValues_1" localSheetId="12">'Two way D20-D22'!$B$5:$K$14</definedName>
    <definedName name="OutputValues_1" localSheetId="13">'Two-Way Sensitivity Analysis'!$B$5:$H$11</definedName>
    <definedName name="OutputValues_10" localSheetId="12">'Two way D20-D22'!$B$113:$K$122</definedName>
    <definedName name="OutputValues_10" localSheetId="13">'Two-Way Sensitivity Analysis'!$B$86:$H$92</definedName>
    <definedName name="OutputValues_11" localSheetId="12">'Two way D20-D22'!$B$125:$K$134</definedName>
    <definedName name="OutputValues_11" localSheetId="13">'Two-Way Sensitivity Analysis'!$B$95:$H$101</definedName>
    <definedName name="OutputValues_2" localSheetId="12">'Two way D20-D22'!$B$17:$K$26</definedName>
    <definedName name="OutputValues_2" localSheetId="13">'Two-Way Sensitivity Analysis'!$B$14:$H$20</definedName>
    <definedName name="OutputValues_3" localSheetId="12">'Two way D20-D22'!$B$29:$K$38</definedName>
    <definedName name="OutputValues_3" localSheetId="13">'Two-Way Sensitivity Analysis'!$B$23:$H$29</definedName>
    <definedName name="OutputValues_4" localSheetId="12">'Two way D20-D22'!$B$41:$K$50</definedName>
    <definedName name="OutputValues_4" localSheetId="13">'Two-Way Sensitivity Analysis'!$B$32:$H$38</definedName>
    <definedName name="OutputValues_5" localSheetId="12">'Two way D20-D22'!$B$53:$K$62</definedName>
    <definedName name="OutputValues_5" localSheetId="13">'Two-Way Sensitivity Analysis'!$B$41:$H$47</definedName>
    <definedName name="OutputValues_6" localSheetId="12">'Two way D20-D22'!$B$65:$K$74</definedName>
    <definedName name="OutputValues_6" localSheetId="13">'Two-Way Sensitivity Analysis'!$B$50:$H$56</definedName>
    <definedName name="OutputValues_7" localSheetId="12">'Two way D20-D22'!$B$77:$K$86</definedName>
    <definedName name="OutputValues_7" localSheetId="13">'Two-Way Sensitivity Analysis'!$B$59:$H$65</definedName>
    <definedName name="OutputValues_8" localSheetId="12">'Two way D20-D22'!$B$89:$K$98</definedName>
    <definedName name="OutputValues_8" localSheetId="13">'Two-Way Sensitivity Analysis'!$B$68:$H$74</definedName>
    <definedName name="OutputValues_9" localSheetId="12">'Two way D20-D22'!$B$101:$K$110</definedName>
    <definedName name="OutputValues_9" localSheetId="13">'Two-Way Sensitivity Analysis'!$B$77:$H$83</definedName>
    <definedName name="solver_adj" localSheetId="1" hidden="1">'Model Formulation'!$C$5:$C$15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'Model Formulation'!$B$20:$B$21</definedName>
    <definedName name="solver_lhs2" localSheetId="1" hidden="1">'Model Formulation'!$B$22:$B$26</definedName>
    <definedName name="solver_lhs3" localSheetId="1" hidden="1">'Model Formulation'!$C$5:$C$14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'Model Formulation'!$C$17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4</definedName>
    <definedName name="solver_rhs1" localSheetId="1" hidden="1">'Model Formulation'!$D$20:$D$21</definedName>
    <definedName name="solver_rhs2" localSheetId="1" hidden="1">'Model Formulation'!$D$22:$D$26</definedName>
    <definedName name="solver_rhs3" localSheetId="1" hidden="1">integer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70" l="1"/>
  <c r="K1" i="70"/>
  <c r="Q4" i="70"/>
  <c r="N4" i="70"/>
  <c r="N5" i="70"/>
  <c r="M4" i="70"/>
  <c r="J4" i="70"/>
  <c r="J5" i="70" s="1"/>
  <c r="Q1" i="67"/>
  <c r="M1" i="67"/>
  <c r="S4" i="67"/>
  <c r="P4" i="67"/>
  <c r="P5" i="67"/>
  <c r="O4" i="67"/>
  <c r="L4" i="67"/>
  <c r="L5" i="67" s="1"/>
  <c r="V6" i="65"/>
  <c r="V7" i="65"/>
  <c r="V8" i="65"/>
  <c r="V9" i="65"/>
  <c r="V10" i="65"/>
  <c r="V11" i="65"/>
  <c r="V12" i="65"/>
  <c r="V13" i="65"/>
  <c r="V14" i="65"/>
  <c r="V15" i="65"/>
  <c r="V16" i="65"/>
  <c r="V17" i="65"/>
  <c r="V18" i="65"/>
  <c r="V19" i="65"/>
  <c r="V20" i="65"/>
  <c r="V21" i="65"/>
  <c r="V22" i="65"/>
  <c r="V23" i="65"/>
  <c r="V24" i="65"/>
  <c r="V5" i="65"/>
  <c r="N1" i="65"/>
  <c r="M4" i="65"/>
  <c r="N23" i="65"/>
  <c r="N1" i="64"/>
  <c r="N33" i="64"/>
  <c r="N25" i="64"/>
  <c r="N17" i="64"/>
  <c r="N9" i="64"/>
  <c r="N5" i="64"/>
  <c r="M4" i="64"/>
  <c r="N21" i="64" s="1"/>
  <c r="N32" i="64"/>
  <c r="N10" i="64"/>
  <c r="N14" i="64"/>
  <c r="N18" i="64"/>
  <c r="N26" i="64"/>
  <c r="N30" i="64"/>
  <c r="N34" i="64"/>
  <c r="N5" i="65"/>
  <c r="N9" i="65"/>
  <c r="N13" i="65"/>
  <c r="N17" i="65"/>
  <c r="N21" i="65"/>
  <c r="N11" i="64"/>
  <c r="N15" i="64"/>
  <c r="N19" i="64"/>
  <c r="N23" i="64"/>
  <c r="N27" i="64"/>
  <c r="N31" i="64"/>
  <c r="N35" i="64"/>
  <c r="N6" i="65"/>
  <c r="N10" i="65"/>
  <c r="N14" i="65"/>
  <c r="N18" i="65"/>
  <c r="N22" i="65"/>
  <c r="N8" i="65"/>
  <c r="N12" i="65"/>
  <c r="N16" i="65"/>
  <c r="N20" i="65"/>
  <c r="N8" i="64"/>
  <c r="N12" i="64"/>
  <c r="N16" i="64"/>
  <c r="N20" i="64"/>
  <c r="N24" i="64"/>
  <c r="N28" i="64"/>
  <c r="N7" i="65"/>
  <c r="N11" i="65"/>
  <c r="N15" i="65"/>
  <c r="N19" i="65"/>
  <c r="U6" i="58"/>
  <c r="U7" i="58"/>
  <c r="U8" i="58"/>
  <c r="U9" i="58"/>
  <c r="U10" i="58"/>
  <c r="U11" i="58"/>
  <c r="U12" i="58"/>
  <c r="U13" i="58"/>
  <c r="U14" i="58"/>
  <c r="U15" i="58"/>
  <c r="U16" i="58"/>
  <c r="U17" i="58"/>
  <c r="U18" i="58"/>
  <c r="U19" i="58"/>
  <c r="U20" i="58"/>
  <c r="U21" i="58"/>
  <c r="U22" i="58"/>
  <c r="U23" i="58"/>
  <c r="U24" i="58"/>
  <c r="U25" i="58"/>
  <c r="U5" i="58"/>
  <c r="N1" i="58"/>
  <c r="M4" i="58"/>
  <c r="N6" i="58" s="1"/>
  <c r="N18" i="58"/>
  <c r="N19" i="58"/>
  <c r="N24" i="58"/>
  <c r="N20" i="58"/>
  <c r="N17" i="58"/>
  <c r="B24" i="48"/>
  <c r="B25" i="48"/>
  <c r="B26" i="48"/>
  <c r="B23" i="48"/>
  <c r="B22" i="48"/>
  <c r="B21" i="48"/>
  <c r="B20" i="48"/>
  <c r="C17" i="48"/>
  <c r="O10" i="70"/>
  <c r="O8" i="70"/>
  <c r="O5" i="70"/>
  <c r="Q7" i="67"/>
  <c r="Q9" i="67"/>
  <c r="Q10" i="67"/>
  <c r="Q13" i="67"/>
  <c r="Q8" i="67"/>
  <c r="O9" i="70"/>
  <c r="Q11" i="67"/>
  <c r="N5" i="58" l="1"/>
  <c r="N8" i="58"/>
  <c r="N23" i="58"/>
  <c r="N22" i="58"/>
  <c r="N21" i="58"/>
  <c r="N13" i="64"/>
  <c r="N29" i="64"/>
  <c r="N13" i="58"/>
  <c r="N16" i="58"/>
  <c r="N7" i="58"/>
  <c r="N15" i="58"/>
  <c r="N10" i="58"/>
  <c r="N22" i="64"/>
  <c r="N6" i="64"/>
  <c r="N7" i="64"/>
  <c r="N9" i="58"/>
  <c r="N12" i="58"/>
  <c r="N14" i="58"/>
  <c r="N11" i="58"/>
  <c r="K11" i="70"/>
  <c r="M14" i="67"/>
  <c r="M5" i="67"/>
  <c r="K6" i="70"/>
  <c r="K5" i="70"/>
  <c r="Q6" i="67"/>
  <c r="O6" i="70"/>
  <c r="K7" i="70"/>
  <c r="Q14" i="67"/>
  <c r="M11" i="67"/>
  <c r="M6" i="67"/>
  <c r="M12" i="67"/>
  <c r="K9" i="70"/>
  <c r="K10" i="70"/>
  <c r="Q5" i="67"/>
  <c r="O7" i="70"/>
  <c r="M8" i="67"/>
  <c r="M10" i="67"/>
  <c r="M7" i="67"/>
  <c r="K8" i="70"/>
  <c r="Q12" i="67"/>
  <c r="O11" i="70"/>
  <c r="M13" i="67"/>
  <c r="M9" i="67"/>
</calcChain>
</file>

<file path=xl/comments1.xml><?xml version="1.0" encoding="utf-8"?>
<comments xmlns="http://schemas.openxmlformats.org/spreadsheetml/2006/main">
  <authors>
    <author>roger huang</author>
  </authors>
  <commentList>
    <comment ref="B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>
  <authors>
    <author>roger huang</author>
  </authors>
  <commentList>
    <comment ref="B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3.xml><?xml version="1.0" encoding="utf-8"?>
<comments xmlns="http://schemas.openxmlformats.org/spreadsheetml/2006/main">
  <authors>
    <author>roger huang</author>
  </authors>
  <commentList>
    <comment ref="B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4.xml><?xml version="1.0" encoding="utf-8"?>
<comments xmlns="http://schemas.openxmlformats.org/spreadsheetml/2006/main">
  <authors>
    <author>roger huang</author>
  </authors>
  <commentList>
    <comment ref="B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8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8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8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0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0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0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2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2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2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3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3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3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3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3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3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4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4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4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6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6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6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8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8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8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0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0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0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2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2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2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3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3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3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3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3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3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4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4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4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2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2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2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6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26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5.xml><?xml version="1.0" encoding="utf-8"?>
<comments xmlns="http://schemas.openxmlformats.org/spreadsheetml/2006/main">
  <authors>
    <author>roger huang</author>
  </authors>
  <commentList>
    <comment ref="B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8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0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0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0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6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8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8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8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6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6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8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8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8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8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4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6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6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6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7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3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4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4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6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6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6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6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2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3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3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4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4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4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5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2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2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3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3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3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4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4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4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4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4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0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2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2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2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3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3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3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3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0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0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2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2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2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2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8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9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0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0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0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1" authorId="0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</commentList>
</comments>
</file>

<file path=xl/sharedStrings.xml><?xml version="1.0" encoding="utf-8"?>
<sst xmlns="http://schemas.openxmlformats.org/spreadsheetml/2006/main" count="469" uniqueCount="139">
  <si>
    <t>&gt;=</t>
  </si>
  <si>
    <t>$D$22</t>
  </si>
  <si>
    <t>$B$26</t>
  </si>
  <si>
    <t>$A$31</t>
  </si>
  <si>
    <t>Objective</t>
  </si>
  <si>
    <t>Constraints</t>
  </si>
  <si>
    <t>Decisions</t>
  </si>
  <si>
    <t>&lt;=</t>
  </si>
  <si>
    <t>$C$5</t>
  </si>
  <si>
    <t>$C$6</t>
  </si>
  <si>
    <t>X6 =</t>
  </si>
  <si>
    <t>X5 =</t>
  </si>
  <si>
    <t>X4 =</t>
  </si>
  <si>
    <t>X3 =</t>
  </si>
  <si>
    <t>X2 =</t>
  </si>
  <si>
    <t>X1 =</t>
  </si>
  <si>
    <t>$C$7</t>
  </si>
  <si>
    <t>$C$8</t>
  </si>
  <si>
    <t>$C$9</t>
  </si>
  <si>
    <t>$C$10</t>
  </si>
  <si>
    <t>$C$14,$C$3:$C$7</t>
  </si>
  <si>
    <t/>
  </si>
  <si>
    <t>$D$12</t>
  </si>
  <si>
    <t>Input1</t>
  </si>
  <si>
    <t>Input2</t>
  </si>
  <si>
    <t>$B$22,$B$19:$I$19</t>
  </si>
  <si>
    <t>$D$26</t>
  </si>
  <si>
    <t>Men 18-35 Mimium Required Exposure</t>
  </si>
  <si>
    <t>Men &gt;55 Mimium Required Exposure</t>
  </si>
  <si>
    <t>$D$28</t>
  </si>
  <si>
    <t>$D$11</t>
  </si>
  <si>
    <t>Percentage of Gorverment Bonds</t>
  </si>
  <si>
    <t>Supplier 1</t>
  </si>
  <si>
    <t>Supplier 2</t>
  </si>
  <si>
    <t>Supplier 3</t>
  </si>
  <si>
    <t>Supplier 4</t>
  </si>
  <si>
    <t>Supplier 5</t>
  </si>
  <si>
    <t>Supplier 6</t>
  </si>
  <si>
    <t>Minimize monthly cost</t>
  </si>
  <si>
    <t>Question 2</t>
  </si>
  <si>
    <t>Question 4</t>
  </si>
  <si>
    <t>The total cost of valves from model question 4 is $283,250 which is $22,950 higher than that of model question 2.</t>
  </si>
  <si>
    <t>Same : both solution is to buy 600, 100 and none from supplier 3, 5 and 2 respectively.</t>
  </si>
  <si>
    <t>Difference: In question 2, the company buys 40 and none from supplier 1 and 4 respectively whereas they buy none and 300 from supplier 1 and 4 respectively in question 4</t>
  </si>
  <si>
    <t>$C$14,$C$4:$C$9</t>
  </si>
  <si>
    <t xml:space="preserve"> the effect of changing the number of valves purchased from Supplier 4 </t>
  </si>
  <si>
    <t>$C$14</t>
  </si>
  <si>
    <t>A1 = number of crates of beer to ship from Warehouse A to Bar 1</t>
  </si>
  <si>
    <t>A5 = number of crates of beer to ship from Warehouse A to Bar 5</t>
  </si>
  <si>
    <t>B1 = number of crates of beer to ship from Warehouse B to Bar 1</t>
  </si>
  <si>
    <t>B5 = number of crates of beer to ship from Warehouse B to Bar 5</t>
  </si>
  <si>
    <t>Decision variables:</t>
  </si>
  <si>
    <t>Objective Function: Minimize Transporting Costs($)</t>
  </si>
  <si>
    <t>Min (= Cost per crate for RouteA1 * A1 (number of crates on RouteA1)
+ ... + Cost per crate for RouteB5 * B5 (number of crates on RouteB5)</t>
  </si>
  <si>
    <t>Constraints:</t>
  </si>
  <si>
    <t>A1 + A2 + A3 + A4 + A5 &lt;= 1000</t>
  </si>
  <si>
    <t>B1 + B2 + B3 + B4 + B5 &lt;= 4000</t>
  </si>
  <si>
    <t>A1 + B1 &gt;= 500</t>
  </si>
  <si>
    <t>A2 + B2 &gt;= 900</t>
  </si>
  <si>
    <t>A3 + B3 &gt;= 1800</t>
  </si>
  <si>
    <t>A4 + B4 &gt;= 200</t>
  </si>
  <si>
    <t>A5 + B5 &gt;= 700</t>
  </si>
  <si>
    <t>A1 =</t>
  </si>
  <si>
    <t>A2 =</t>
  </si>
  <si>
    <t>A3 =</t>
  </si>
  <si>
    <t>A4 =</t>
  </si>
  <si>
    <t>A5 =</t>
  </si>
  <si>
    <t>Number of crates of beer to ship from Warehouse A to Bar 1</t>
  </si>
  <si>
    <t>Number of crates of beer to ship from Warehouse A to Bar 2</t>
  </si>
  <si>
    <t>Number of crates of beer to ship from Warehouse A to Bar 3</t>
  </si>
  <si>
    <t>Number of crates of beer to ship from Warehouse A to Bar 4</t>
  </si>
  <si>
    <t>Number of crates of beer to ship from Warehouse A to Bar 5</t>
  </si>
  <si>
    <t>Number of crates of beer to ship from Warehouse B to Bar 1</t>
  </si>
  <si>
    <t>Number of crates of beer to ship from Warehouse B to Bar 2</t>
  </si>
  <si>
    <t>Number of crates of beer to ship from Warehouse B to Bar 3</t>
  </si>
  <si>
    <t>Number of crates of beer to ship from Warehouse B to Bar 4</t>
  </si>
  <si>
    <t>Number of crates of beer to ship from Warehouse B to Bar 5</t>
  </si>
  <si>
    <t>B1 =</t>
  </si>
  <si>
    <t>B2 =</t>
  </si>
  <si>
    <t>B3 =</t>
  </si>
  <si>
    <t>B4 =</t>
  </si>
  <si>
    <t>B5 =</t>
  </si>
  <si>
    <t xml:space="preserve">The transportation costs (dollars per crate) </t>
  </si>
  <si>
    <t>Cost per crate</t>
  </si>
  <si>
    <t>$C$17</t>
  </si>
  <si>
    <t>$C$11</t>
  </si>
  <si>
    <t>$C$12</t>
  </si>
  <si>
    <t>$C$13</t>
  </si>
  <si>
    <t>Min 2A1 + 4A2 + 5A3 +2A4 + A5 + 3B1 + B2 +3B3+ 2B4 + 3B5</t>
  </si>
  <si>
    <t>A2 = number of crates of beer to ship from Warehouse A to Bar 2</t>
  </si>
  <si>
    <t>A3 = number of crates of beer to ship from Warehouse A to Bar 3</t>
  </si>
  <si>
    <t>A4 = number of crates of beer to ship from Warehouse A to Bar 4</t>
  </si>
  <si>
    <t>B2 = number of crates of beer to ship from Warehouse B to Bar 2</t>
  </si>
  <si>
    <t>B3 = number of crates of beer to ship from Warehouse B to Bar 3</t>
  </si>
  <si>
    <t>B4 = number of crates of beer to ship from Warehouse B to Bar 4</t>
  </si>
  <si>
    <t xml:space="preserve">One way sentivity: the effect of changing </t>
  </si>
  <si>
    <t xml:space="preserve"> apply SolverTable to investigate the effect of changing the number of valves purchased from Supplier 4 from 0 to 400 units (with an increment of 20 units) on the minimum total cost and number of purchased units from each supplier. Present and briefly explain your results.         </t>
  </si>
  <si>
    <t xml:space="preserve">1/ </t>
  </si>
  <si>
    <t>at the start of a given week the brewery has 1000 cases at warehouse A, and 4000 cases at warehouse B, and that the bars require 500, 900, 1800, 200, and 700 cases respectively</t>
  </si>
  <si>
    <t>would like to investigate the impact of changing the number of cases at warehouse A from 0 to 2000 units ( with an increment of 100 units)</t>
  </si>
  <si>
    <t>on the minimum transportation cost and number of cases delivered to each bars from each warehouse.</t>
  </si>
  <si>
    <t>$D$20</t>
  </si>
  <si>
    <t>$C$17,$C$5:$C$14</t>
  </si>
  <si>
    <t>Oneway analysis for Solver model in Spreadsheet worksheet</t>
  </si>
  <si>
    <t>Capacity of warehouse A (cell $D$20) values along side, output cell(s) along top</t>
  </si>
  <si>
    <t>Data for chart</t>
  </si>
  <si>
    <t>Not feasible</t>
  </si>
  <si>
    <t>As we can see from the result of the optimal solution, the first constraint that the brewery has 1000 cases at warehouse A is binding. Therefore, the company</t>
  </si>
  <si>
    <t>Twoway analysis for Solver model in Spreadsheet worksheet</t>
  </si>
  <si>
    <t>$D$24</t>
  </si>
  <si>
    <t>BAR 3</t>
  </si>
  <si>
    <t>Output and Capacity A value for chart</t>
  </si>
  <si>
    <t>Output</t>
  </si>
  <si>
    <t>Capacity A value</t>
  </si>
  <si>
    <t>Output and BAR 3 value for chart</t>
  </si>
  <si>
    <t>BAR 3 value</t>
  </si>
  <si>
    <t>Conclusion, we can reduce the capacity of warehouse B to 3000 cases and increase capacity of warehouse A to 1200</t>
  </si>
  <si>
    <t>Capacity of warehouse B (cell $D$21) values along side, output cell(s) along top</t>
  </si>
  <si>
    <t>Shipped to Bar 1</t>
  </si>
  <si>
    <t>Shipped to Bar 1 (cell $D$22) values along side, output cell(s) along top</t>
  </si>
  <si>
    <t>Capacity A (cell $D$20) values along side, BAR 1 (cell $D$22) values along top, output cell in corner</t>
  </si>
  <si>
    <t>Output and BAR 1 value for chart</t>
  </si>
  <si>
    <t>BAR 1 value</t>
  </si>
  <si>
    <t>Bar2 (cell $D$23) values along side, BAR 3 (cell $D$24) values along top, output cell in corner</t>
  </si>
  <si>
    <t>Output and Bar2 value for chart</t>
  </si>
  <si>
    <t>Bar2 value</t>
  </si>
  <si>
    <t>$C$17,$C$22</t>
  </si>
  <si>
    <t>Warehouse B</t>
  </si>
  <si>
    <t>At most 1000 crates at warehouse 1</t>
  </si>
  <si>
    <t>At most 4000 crates at warehouse 2</t>
  </si>
  <si>
    <t>At least 500 crates shipped to Bar 1</t>
  </si>
  <si>
    <t>At least 900 crates shipped to Bar 2</t>
  </si>
  <si>
    <t>At least 1800 crates shipped to Bar 3</t>
  </si>
  <si>
    <t>At least 200 crates shipped to Bar 4</t>
  </si>
  <si>
    <t>At least 700 crates shipped to Bar 5</t>
  </si>
  <si>
    <t>BUFFALO BILLS BREWERY</t>
  </si>
  <si>
    <t>Non-Negativity and Integer</t>
  </si>
  <si>
    <t>A1,A2,A3,A4,A5,B1,B2,B3,B4,B5 &gt;= 0 and Integer</t>
  </si>
  <si>
    <t>Minimize weekly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</si>
</sst>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10"/>
      <color rgb="FF0000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69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1"/>
    <xf numFmtId="0" fontId="3" fillId="0" borderId="1" xfId="1" applyBorder="1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horizontal="right"/>
    </xf>
    <xf numFmtId="0" fontId="6" fillId="0" borderId="1" xfId="1" applyFont="1" applyBorder="1"/>
    <xf numFmtId="0" fontId="6" fillId="0" borderId="1" xfId="1" applyFont="1" applyBorder="1" applyAlignment="1">
      <alignment horizontal="center"/>
    </xf>
    <xf numFmtId="0" fontId="7" fillId="0" borderId="1" xfId="1" applyFont="1" applyBorder="1"/>
    <xf numFmtId="2" fontId="5" fillId="0" borderId="1" xfId="1" applyNumberFormat="1" applyFont="1" applyBorder="1"/>
    <xf numFmtId="2" fontId="2" fillId="4" borderId="1" xfId="1" applyNumberFormat="1" applyFont="1" applyFill="1" applyBorder="1" applyAlignment="1">
      <alignment horizontal="center"/>
    </xf>
    <xf numFmtId="2" fontId="2" fillId="5" borderId="1" xfId="1" applyNumberFormat="1" applyFont="1" applyFill="1" applyBorder="1"/>
    <xf numFmtId="2" fontId="2" fillId="5" borderId="1" xfId="1" applyNumberFormat="1" applyFont="1" applyFill="1" applyBorder="1" applyAlignment="1">
      <alignment horizontal="right"/>
    </xf>
    <xf numFmtId="0" fontId="8" fillId="0" borderId="0" xfId="1" applyFont="1"/>
    <xf numFmtId="0" fontId="3" fillId="0" borderId="0" xfId="0" applyFont="1"/>
    <xf numFmtId="166" fontId="2" fillId="0" borderId="1" xfId="3" applyFont="1" applyBorder="1"/>
    <xf numFmtId="1" fontId="4" fillId="3" borderId="1" xfId="1" applyNumberFormat="1" applyFont="1" applyFill="1" applyBorder="1" applyAlignment="1">
      <alignment horizontal="left"/>
    </xf>
    <xf numFmtId="3" fontId="4" fillId="2" borderId="1" xfId="2" applyNumberFormat="1" applyFont="1" applyFill="1" applyBorder="1" applyAlignment="1">
      <alignment horizontal="center"/>
    </xf>
    <xf numFmtId="0" fontId="2" fillId="0" borderId="0" xfId="1" applyFont="1" applyFill="1" applyBorder="1"/>
    <xf numFmtId="164" fontId="0" fillId="0" borderId="0" xfId="0" applyNumberFormat="1"/>
    <xf numFmtId="0" fontId="6" fillId="0" borderId="2" xfId="1" applyFont="1" applyBorder="1" applyAlignment="1">
      <alignment horizontal="left"/>
    </xf>
    <xf numFmtId="0" fontId="8" fillId="0" borderId="0" xfId="0" applyFont="1"/>
    <xf numFmtId="1" fontId="4" fillId="3" borderId="1" xfId="1" applyNumberFormat="1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 textRotation="90"/>
    </xf>
    <xf numFmtId="0" fontId="0" fillId="6" borderId="0" xfId="0" applyFill="1" applyAlignment="1">
      <alignment horizontal="right" textRotation="90"/>
    </xf>
    <xf numFmtId="0" fontId="11" fillId="0" borderId="0" xfId="0" applyFont="1"/>
    <xf numFmtId="3" fontId="0" fillId="0" borderId="6" xfId="0" applyNumberFormat="1" applyBorder="1"/>
    <xf numFmtId="1" fontId="0" fillId="0" borderId="0" xfId="0" applyNumberFormat="1" applyBorder="1"/>
    <xf numFmtId="1" fontId="0" fillId="0" borderId="7" xfId="0" applyNumberFormat="1" applyBorder="1"/>
    <xf numFmtId="3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3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3" fontId="0" fillId="0" borderId="0" xfId="0" applyNumberFormat="1"/>
    <xf numFmtId="0" fontId="0" fillId="0" borderId="0" xfId="0" applyAlignment="1">
      <alignment horizontal="right"/>
    </xf>
    <xf numFmtId="0" fontId="0" fillId="8" borderId="0" xfId="0" applyFill="1"/>
    <xf numFmtId="1" fontId="0" fillId="0" borderId="3" xfId="0" applyNumberFormat="1" applyBorder="1"/>
    <xf numFmtId="1" fontId="0" fillId="0" borderId="6" xfId="0" applyNumberFormat="1" applyBorder="1"/>
    <xf numFmtId="1" fontId="0" fillId="0" borderId="8" xfId="0" applyNumberFormat="1" applyBorder="1"/>
    <xf numFmtId="3" fontId="0" fillId="0" borderId="4" xfId="0" applyNumberFormat="1" applyBorder="1"/>
    <xf numFmtId="3" fontId="0" fillId="0" borderId="0" xfId="0" applyNumberFormat="1" applyBorder="1"/>
    <xf numFmtId="3" fontId="0" fillId="0" borderId="9" xfId="0" applyNumberFormat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7" xfId="0" applyFill="1" applyBorder="1"/>
    <xf numFmtId="3" fontId="0" fillId="0" borderId="7" xfId="0" applyNumberFormat="1" applyBorder="1"/>
    <xf numFmtId="3" fontId="0" fillId="0" borderId="10" xfId="0" applyNumberFormat="1" applyBorder="1"/>
    <xf numFmtId="0" fontId="0" fillId="7" borderId="9" xfId="0" applyFill="1" applyBorder="1"/>
    <xf numFmtId="0" fontId="0" fillId="7" borderId="10" xfId="0" applyFill="1" applyBorder="1"/>
    <xf numFmtId="0" fontId="3" fillId="0" borderId="1" xfId="0" applyFont="1" applyBorder="1"/>
    <xf numFmtId="0" fontId="10" fillId="0" borderId="1" xfId="0" applyFont="1" applyBorder="1" applyAlignment="1">
      <alignment horizontal="justify" vertical="center"/>
    </xf>
    <xf numFmtId="3" fontId="0" fillId="0" borderId="1" xfId="0" applyNumberFormat="1" applyBorder="1"/>
    <xf numFmtId="1" fontId="0" fillId="0" borderId="1" xfId="0" applyNumberFormat="1" applyBorder="1"/>
    <xf numFmtId="0" fontId="2" fillId="0" borderId="1" xfId="0" applyFont="1" applyBorder="1"/>
    <xf numFmtId="0" fontId="0" fillId="0" borderId="1" xfId="0" applyBorder="1"/>
    <xf numFmtId="0" fontId="0" fillId="7" borderId="1" xfId="0" applyFill="1" applyBorder="1"/>
    <xf numFmtId="3" fontId="0" fillId="9" borderId="1" xfId="0" applyNumberFormat="1" applyFill="1" applyBorder="1"/>
    <xf numFmtId="1" fontId="0" fillId="9" borderId="1" xfId="0" applyNumberFormat="1" applyFill="1" applyBorder="1"/>
    <xf numFmtId="2" fontId="0" fillId="9" borderId="0" xfId="0" applyNumberFormat="1" applyFill="1"/>
    <xf numFmtId="0" fontId="10" fillId="0" borderId="11" xfId="0" applyFont="1" applyFill="1" applyBorder="1" applyAlignment="1">
      <alignment horizontal="justify" vertical="center"/>
    </xf>
    <xf numFmtId="0" fontId="10" fillId="0" borderId="1" xfId="0" applyFont="1" applyFill="1" applyBorder="1" applyAlignment="1">
      <alignment horizontal="justify" vertical="center"/>
    </xf>
    <xf numFmtId="0" fontId="3" fillId="0" borderId="1" xfId="0" applyFont="1" applyFill="1" applyBorder="1"/>
    <xf numFmtId="0" fontId="6" fillId="0" borderId="1" xfId="0" applyFont="1" applyBorder="1"/>
  </cellXfs>
  <cellStyles count="4">
    <cellStyle name="Comma" xfId="3" builtinId="3"/>
    <cellStyle name="Currency 2" xfId="2"/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'One-Way Sensitivity Analysis_1'!$N$1</c:f>
          <c:strCache>
            <c:ptCount val="1"/>
            <c:pt idx="0">
              <c:v>Sensitivity of $C$17 to Capacity of warehouse A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'One-Way Sensitivity Analysis_1'!$A$5:$A$24</c:f>
              <c:numCache>
                <c:formatCode>0.00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'One-Way Sensitivity Analysis_1'!$N$5:$N$24</c:f>
              <c:numCache>
                <c:formatCode>General</c:formatCode>
                <c:ptCount val="20"/>
                <c:pt idx="0">
                  <c:v>10100</c:v>
                </c:pt>
                <c:pt idx="1">
                  <c:v>9900</c:v>
                </c:pt>
                <c:pt idx="2">
                  <c:v>9700</c:v>
                </c:pt>
                <c:pt idx="3">
                  <c:v>9500</c:v>
                </c:pt>
                <c:pt idx="4">
                  <c:v>9300</c:v>
                </c:pt>
                <c:pt idx="5">
                  <c:v>9100</c:v>
                </c:pt>
                <c:pt idx="6">
                  <c:v>8900</c:v>
                </c:pt>
                <c:pt idx="7">
                  <c:v>8800</c:v>
                </c:pt>
                <c:pt idx="8">
                  <c:v>8700</c:v>
                </c:pt>
                <c:pt idx="9">
                  <c:v>8600</c:v>
                </c:pt>
                <c:pt idx="10">
                  <c:v>8500</c:v>
                </c:pt>
                <c:pt idx="11">
                  <c:v>8400</c:v>
                </c:pt>
                <c:pt idx="12">
                  <c:v>8400</c:v>
                </c:pt>
                <c:pt idx="13">
                  <c:v>8400</c:v>
                </c:pt>
                <c:pt idx="14">
                  <c:v>8400</c:v>
                </c:pt>
                <c:pt idx="15">
                  <c:v>8400</c:v>
                </c:pt>
                <c:pt idx="16">
                  <c:v>8400</c:v>
                </c:pt>
                <c:pt idx="17">
                  <c:v>8400</c:v>
                </c:pt>
                <c:pt idx="18">
                  <c:v>8400</c:v>
                </c:pt>
                <c:pt idx="19">
                  <c:v>8400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21-42C6-A4AB-0933ED05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508672"/>
        <c:axId val="300510592"/>
      </c:lineChart>
      <c:catAx>
        <c:axId val="30050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of warehouse A ($D$20)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00510592"/>
        <c:crosses val="autoZero"/>
        <c:auto val="1"/>
        <c:lblAlgn val="ctr"/>
        <c:lblOffset val="100"/>
        <c:noMultiLvlLbl val="0"/>
      </c:catAx>
      <c:valAx>
        <c:axId val="30051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508672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'One-Way Sensitivity Analysis_2'!$N$1</c:f>
          <c:strCache>
            <c:ptCount val="1"/>
            <c:pt idx="0">
              <c:v>Sensitivity of $C$17 to Capacity of warehouse B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'One-Way Sensitivity Analysis_2'!$A$5:$A$35</c:f>
              <c:numCache>
                <c:formatCode>0.00</c:formatCode>
                <c:ptCount val="31"/>
                <c:pt idx="0">
                  <c:v>3000</c:v>
                </c:pt>
                <c:pt idx="1">
                  <c:v>3100</c:v>
                </c:pt>
                <c:pt idx="2">
                  <c:v>3200</c:v>
                </c:pt>
                <c:pt idx="3">
                  <c:v>3300</c:v>
                </c:pt>
                <c:pt idx="4">
                  <c:v>3400</c:v>
                </c:pt>
                <c:pt idx="5">
                  <c:v>3500</c:v>
                </c:pt>
                <c:pt idx="6">
                  <c:v>3600</c:v>
                </c:pt>
                <c:pt idx="7">
                  <c:v>3700</c:v>
                </c:pt>
                <c:pt idx="8">
                  <c:v>3800</c:v>
                </c:pt>
                <c:pt idx="9">
                  <c:v>3900</c:v>
                </c:pt>
                <c:pt idx="10">
                  <c:v>4000</c:v>
                </c:pt>
                <c:pt idx="11">
                  <c:v>4100</c:v>
                </c:pt>
                <c:pt idx="12">
                  <c:v>4200</c:v>
                </c:pt>
                <c:pt idx="13">
                  <c:v>4300</c:v>
                </c:pt>
                <c:pt idx="14">
                  <c:v>4400</c:v>
                </c:pt>
                <c:pt idx="15">
                  <c:v>4500</c:v>
                </c:pt>
                <c:pt idx="16">
                  <c:v>4600</c:v>
                </c:pt>
                <c:pt idx="17">
                  <c:v>4700</c:v>
                </c:pt>
                <c:pt idx="18">
                  <c:v>4800</c:v>
                </c:pt>
                <c:pt idx="19">
                  <c:v>4900</c:v>
                </c:pt>
                <c:pt idx="20">
                  <c:v>5000</c:v>
                </c:pt>
                <c:pt idx="21">
                  <c:v>5100</c:v>
                </c:pt>
                <c:pt idx="22">
                  <c:v>5200</c:v>
                </c:pt>
                <c:pt idx="23">
                  <c:v>5300</c:v>
                </c:pt>
                <c:pt idx="24">
                  <c:v>5400</c:v>
                </c:pt>
                <c:pt idx="25">
                  <c:v>5500</c:v>
                </c:pt>
                <c:pt idx="26">
                  <c:v>5600</c:v>
                </c:pt>
                <c:pt idx="27">
                  <c:v>5700</c:v>
                </c:pt>
                <c:pt idx="28">
                  <c:v>5800</c:v>
                </c:pt>
                <c:pt idx="29">
                  <c:v>5900</c:v>
                </c:pt>
                <c:pt idx="30">
                  <c:v>6000</c:v>
                </c:pt>
              </c:numCache>
            </c:numRef>
          </c:cat>
          <c:val>
            <c:numRef>
              <c:f>'One-Way Sensitivity Analysis_2'!$N$5:$N$35</c:f>
              <c:numCache>
                <c:formatCode>General</c:formatCode>
                <c:ptCount val="31"/>
                <c:pt idx="0">
                  <c:v>0</c:v>
                </c:pt>
                <c:pt idx="1">
                  <c:v>8600</c:v>
                </c:pt>
                <c:pt idx="2">
                  <c:v>8600</c:v>
                </c:pt>
                <c:pt idx="3">
                  <c:v>8600</c:v>
                </c:pt>
                <c:pt idx="4">
                  <c:v>8600</c:v>
                </c:pt>
                <c:pt idx="5">
                  <c:v>8600</c:v>
                </c:pt>
                <c:pt idx="6">
                  <c:v>8600</c:v>
                </c:pt>
                <c:pt idx="7">
                  <c:v>8600</c:v>
                </c:pt>
                <c:pt idx="8">
                  <c:v>8600</c:v>
                </c:pt>
                <c:pt idx="9">
                  <c:v>8600</c:v>
                </c:pt>
                <c:pt idx="10">
                  <c:v>8600</c:v>
                </c:pt>
                <c:pt idx="11">
                  <c:v>8600</c:v>
                </c:pt>
                <c:pt idx="12">
                  <c:v>8600</c:v>
                </c:pt>
                <c:pt idx="13">
                  <c:v>8600</c:v>
                </c:pt>
                <c:pt idx="14">
                  <c:v>8600</c:v>
                </c:pt>
                <c:pt idx="15">
                  <c:v>8600</c:v>
                </c:pt>
                <c:pt idx="16">
                  <c:v>8600</c:v>
                </c:pt>
                <c:pt idx="17">
                  <c:v>8600</c:v>
                </c:pt>
                <c:pt idx="18">
                  <c:v>8600</c:v>
                </c:pt>
                <c:pt idx="19">
                  <c:v>8600</c:v>
                </c:pt>
                <c:pt idx="20">
                  <c:v>8600</c:v>
                </c:pt>
                <c:pt idx="21">
                  <c:v>8600</c:v>
                </c:pt>
                <c:pt idx="22">
                  <c:v>8600</c:v>
                </c:pt>
                <c:pt idx="23">
                  <c:v>8600</c:v>
                </c:pt>
                <c:pt idx="24">
                  <c:v>8600</c:v>
                </c:pt>
                <c:pt idx="25">
                  <c:v>8600</c:v>
                </c:pt>
                <c:pt idx="26">
                  <c:v>8600</c:v>
                </c:pt>
                <c:pt idx="27">
                  <c:v>8600</c:v>
                </c:pt>
                <c:pt idx="28">
                  <c:v>8600</c:v>
                </c:pt>
                <c:pt idx="29">
                  <c:v>8600</c:v>
                </c:pt>
                <c:pt idx="30">
                  <c:v>8600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C2-4A92-AC52-AD9284B0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419136"/>
        <c:axId val="301421312"/>
      </c:lineChart>
      <c:catAx>
        <c:axId val="30141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of warehouse B ($D$21)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01421312"/>
        <c:crosses val="autoZero"/>
        <c:auto val="1"/>
        <c:lblAlgn val="ctr"/>
        <c:lblOffset val="100"/>
        <c:noMultiLvlLbl val="0"/>
      </c:catAx>
      <c:valAx>
        <c:axId val="30142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419136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'One-Way Sensitivity Analysis_3'!$N$1</c:f>
          <c:strCache>
            <c:ptCount val="1"/>
            <c:pt idx="0">
              <c:v>Sensitivity of $C$17 to Shipped to Bar 1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'One-Way Sensitivity Analysis_3'!$A$5:$A$23</c:f>
              <c:numCache>
                <c:formatCode>0.00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'One-Way Sensitivity Analysis_3'!$N$5:$N$23</c:f>
              <c:numCache>
                <c:formatCode>General</c:formatCode>
                <c:ptCount val="19"/>
                <c:pt idx="0">
                  <c:v>7600</c:v>
                </c:pt>
                <c:pt idx="1">
                  <c:v>7700</c:v>
                </c:pt>
                <c:pt idx="2">
                  <c:v>7800</c:v>
                </c:pt>
                <c:pt idx="3">
                  <c:v>7900</c:v>
                </c:pt>
                <c:pt idx="4">
                  <c:v>8000</c:v>
                </c:pt>
                <c:pt idx="5">
                  <c:v>8150</c:v>
                </c:pt>
                <c:pt idx="6">
                  <c:v>8300</c:v>
                </c:pt>
                <c:pt idx="7">
                  <c:v>8450</c:v>
                </c:pt>
                <c:pt idx="8">
                  <c:v>8600</c:v>
                </c:pt>
                <c:pt idx="9">
                  <c:v>8750</c:v>
                </c:pt>
                <c:pt idx="10">
                  <c:v>8900</c:v>
                </c:pt>
                <c:pt idx="11">
                  <c:v>9050</c:v>
                </c:pt>
                <c:pt idx="12">
                  <c:v>9200</c:v>
                </c:pt>
                <c:pt idx="13">
                  <c:v>9350</c:v>
                </c:pt>
                <c:pt idx="14">
                  <c:v>9500</c:v>
                </c:pt>
                <c:pt idx="15">
                  <c:v>9650</c:v>
                </c:pt>
                <c:pt idx="16">
                  <c:v>9800</c:v>
                </c:pt>
                <c:pt idx="17">
                  <c:v>9950</c:v>
                </c:pt>
                <c:pt idx="18">
                  <c:v>10100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CA-4DED-B1B6-0F49D9454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396352"/>
        <c:axId val="301398272"/>
      </c:lineChart>
      <c:catAx>
        <c:axId val="30139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Shipped to Bar 1 ($D$22)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01398272"/>
        <c:crosses val="autoZero"/>
        <c:auto val="1"/>
        <c:lblAlgn val="ctr"/>
        <c:lblOffset val="100"/>
        <c:noMultiLvlLbl val="0"/>
      </c:catAx>
      <c:valAx>
        <c:axId val="30139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396352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'Two way D20-D22'!$M$1</c:f>
          <c:strCache>
            <c:ptCount val="1"/>
            <c:pt idx="0">
              <c:v>Sensitivity of $C$17 to BAR 1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'Two way D20-D22'!$B$4:$K$4</c:f>
              <c:numCache>
                <c:formatCode>0.00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'Two way D20-D22'!$M$5:$M$14</c:f>
              <c:numCache>
                <c:formatCode>General</c:formatCode>
                <c:ptCount val="10"/>
                <c:pt idx="0">
                  <c:v>8900</c:v>
                </c:pt>
                <c:pt idx="1">
                  <c:v>9200</c:v>
                </c:pt>
                <c:pt idx="2">
                  <c:v>9500</c:v>
                </c:pt>
                <c:pt idx="3">
                  <c:v>9800</c:v>
                </c:pt>
                <c:pt idx="4">
                  <c:v>10100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F9-4555-A479-155270861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972864"/>
        <c:axId val="301975040"/>
      </c:lineChart>
      <c:catAx>
        <c:axId val="30197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BAR 1 ($D$22)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01975040"/>
        <c:crosses val="autoZero"/>
        <c:auto val="1"/>
        <c:lblAlgn val="ctr"/>
        <c:lblOffset val="100"/>
        <c:noMultiLvlLbl val="0"/>
      </c:catAx>
      <c:valAx>
        <c:axId val="3019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972864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'Two way D20-D22'!$Q$1</c:f>
          <c:strCache>
            <c:ptCount val="1"/>
            <c:pt idx="0">
              <c:v>Sensitivity of $C$5 to Capacity A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'Two way D20-D22'!$A$5:$A$14</c:f>
              <c:numCache>
                <c:formatCode>0.00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</c:numCache>
            </c:numRef>
          </c:cat>
          <c:val>
            <c:numRef>
              <c:f>'Two way D20-D22'!$Q$5:$Q$14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6D-429A-B129-A3F928DDC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49664"/>
        <c:axId val="303251840"/>
      </c:lineChart>
      <c:catAx>
        <c:axId val="30324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A ($D$20)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03251840"/>
        <c:crosses val="autoZero"/>
        <c:auto val="1"/>
        <c:lblAlgn val="ctr"/>
        <c:lblOffset val="100"/>
        <c:noMultiLvlLbl val="0"/>
      </c:catAx>
      <c:valAx>
        <c:axId val="30325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249664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'Two-Way Sensitivity Analysis'!$K$1</c:f>
          <c:strCache>
            <c:ptCount val="1"/>
            <c:pt idx="0">
              <c:v>Sensitivity of $C$17 to BAR 3</c:v>
            </c:pt>
          </c:strCache>
        </c:strRef>
      </c:tx>
      <c:layout>
        <c:manualLayout>
          <c:xMode val="edge"/>
          <c:yMode val="edge"/>
          <c:x val="0.28495427329396328"/>
          <c:y val="0.0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'Two-Way Sensitivity Analysis'!$B$4:$H$4</c:f>
              <c:numCache>
                <c:formatCode>0.00</c:formatCode>
                <c:ptCount val="7"/>
                <c:pt idx="0">
                  <c:v>1000</c:v>
                </c:pt>
                <c:pt idx="1">
                  <c:v>1300</c:v>
                </c:pt>
                <c:pt idx="2">
                  <c:v>1600</c:v>
                </c:pt>
                <c:pt idx="3">
                  <c:v>1900</c:v>
                </c:pt>
                <c:pt idx="4">
                  <c:v>2200</c:v>
                </c:pt>
                <c:pt idx="5">
                  <c:v>2500</c:v>
                </c:pt>
                <c:pt idx="6">
                  <c:v>2800</c:v>
                </c:pt>
              </c:numCache>
            </c:numRef>
          </c:cat>
          <c:val>
            <c:numRef>
              <c:f>'Two-Way Sensitivity Analysis'!$K$5:$K$11</c:f>
              <c:numCache>
                <c:formatCode>General</c:formatCode>
                <c:ptCount val="7"/>
                <c:pt idx="0">
                  <c:v>5400</c:v>
                </c:pt>
                <c:pt idx="1">
                  <c:v>6300</c:v>
                </c:pt>
                <c:pt idx="2">
                  <c:v>7200</c:v>
                </c:pt>
                <c:pt idx="3">
                  <c:v>8100</c:v>
                </c:pt>
                <c:pt idx="4">
                  <c:v>9000</c:v>
                </c:pt>
                <c:pt idx="5">
                  <c:v>9900</c:v>
                </c:pt>
                <c:pt idx="6">
                  <c:v>10800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51-4F1F-B3FD-129FBF32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74240"/>
        <c:axId val="303673728"/>
      </c:lineChart>
      <c:catAx>
        <c:axId val="30327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BAR 3 ($D$24)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03673728"/>
        <c:crosses val="autoZero"/>
        <c:auto val="1"/>
        <c:lblAlgn val="ctr"/>
        <c:lblOffset val="100"/>
        <c:noMultiLvlLbl val="0"/>
      </c:catAx>
      <c:valAx>
        <c:axId val="30367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274240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'Two-Way Sensitivity Analysis'!$O$1</c:f>
          <c:strCache>
            <c:ptCount val="1"/>
            <c:pt idx="0">
              <c:v>Sensitivity of $C$17 to Bar2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'Two-Way Sensitivity Analysis'!$A$5:$A$11</c:f>
              <c:numCache>
                <c:formatCode>0.00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</c:numCache>
            </c:numRef>
          </c:cat>
          <c:val>
            <c:numRef>
              <c:f>'Two-Way Sensitivity Analysis'!$O$5:$O$11</c:f>
              <c:numCache>
                <c:formatCode>General</c:formatCode>
                <c:ptCount val="7"/>
                <c:pt idx="0">
                  <c:v>5400</c:v>
                </c:pt>
                <c:pt idx="1">
                  <c:v>5700</c:v>
                </c:pt>
                <c:pt idx="2">
                  <c:v>6000</c:v>
                </c:pt>
                <c:pt idx="3">
                  <c:v>6300</c:v>
                </c:pt>
                <c:pt idx="4">
                  <c:v>6600</c:v>
                </c:pt>
                <c:pt idx="5">
                  <c:v>6900</c:v>
                </c:pt>
                <c:pt idx="6">
                  <c:v>7200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A3-4D4B-864C-71570B8A3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354624"/>
        <c:axId val="303356544"/>
      </c:lineChart>
      <c:catAx>
        <c:axId val="30335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Bar2 ($D$23)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03356544"/>
        <c:crosses val="autoZero"/>
        <c:auto val="1"/>
        <c:lblAlgn val="ctr"/>
        <c:lblOffset val="100"/>
        <c:noMultiLvlLbl val="0"/>
      </c:catAx>
      <c:valAx>
        <c:axId val="30335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354624"/>
        <c:crosses val="autoZero"/>
        <c:crossBetween val="between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31750</xdr:colOff>
      <xdr:row>7</xdr:row>
      <xdr:rowOff>57150</xdr:rowOff>
    </xdr:from>
    <xdr:to>
      <xdr:col>20</xdr:col>
      <xdr:colOff>31750</xdr:colOff>
      <xdr:row>25</xdr:row>
      <xdr:rowOff>57150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xmlns="" id="{AB38D596-E9BB-4A39-B889-D9D81BB07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76200</xdr:colOff>
      <xdr:row>3</xdr:row>
      <xdr:rowOff>107950</xdr:rowOff>
    </xdr:from>
    <xdr:to>
      <xdr:col>18</xdr:col>
      <xdr:colOff>76200</xdr:colOff>
      <xdr:row>6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4DBA9D0-6834-49A8-8F09-98D21DCB9A20}"/>
            </a:ext>
          </a:extLst>
        </xdr:cNvPr>
        <xdr:cNvSpPr txBox="1"/>
      </xdr:nvSpPr>
      <xdr:spPr>
        <a:xfrm>
          <a:off x="8610600" y="59055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$N$4, the chart will adapt to that output.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127000</xdr:colOff>
      <xdr:row>8</xdr:row>
      <xdr:rowOff>63500</xdr:rowOff>
    </xdr:from>
    <xdr:to>
      <xdr:col>20</xdr:col>
      <xdr:colOff>127000</xdr:colOff>
      <xdr:row>26</xdr:row>
      <xdr:rowOff>63500</xdr:rowOff>
    </xdr:to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xmlns="" id="{CEC81093-C699-4910-B41E-96CEF199B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15</xdr:col>
      <xdr:colOff>0</xdr:colOff>
      <xdr:row>3</xdr:row>
      <xdr:rowOff>88900</xdr:rowOff>
    </xdr:from>
    <xdr:to>
      <xdr:col>19</xdr:col>
      <xdr:colOff>0</xdr:colOff>
      <xdr:row>6</xdr:row>
      <xdr:rowOff>107950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8D43A4CD-E0F7-4528-A904-C7EDCD34D89B}"/>
            </a:ext>
          </a:extLst>
        </xdr:cNvPr>
        <xdr:cNvSpPr txBox="1"/>
      </xdr:nvSpPr>
      <xdr:spPr>
        <a:xfrm>
          <a:off x="91440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$N$4, the chart will adapt to that output.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165100</xdr:colOff>
      <xdr:row>7</xdr:row>
      <xdr:rowOff>98425</xdr:rowOff>
    </xdr:from>
    <xdr:to>
      <xdr:col>20</xdr:col>
      <xdr:colOff>165100</xdr:colOff>
      <xdr:row>25</xdr:row>
      <xdr:rowOff>98425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xmlns="" id="{B8EBEF2A-9217-4BA4-9DEB-E933398D3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15</xdr:col>
      <xdr:colOff>0</xdr:colOff>
      <xdr:row>3</xdr:row>
      <xdr:rowOff>88900</xdr:rowOff>
    </xdr:from>
    <xdr:to>
      <xdr:col>19</xdr:col>
      <xdr:colOff>0</xdr:colOff>
      <xdr:row>6</xdr:row>
      <xdr:rowOff>107950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3CCCAD28-CE8B-4D13-A4C9-6B4AFC094523}"/>
            </a:ext>
          </a:extLst>
        </xdr:cNvPr>
        <xdr:cNvSpPr txBox="1"/>
      </xdr:nvSpPr>
      <xdr:spPr>
        <a:xfrm>
          <a:off x="91440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$N$4, the chart will adapt to that output.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349250</xdr:colOff>
      <xdr:row>5</xdr:row>
      <xdr:rowOff>19050</xdr:rowOff>
    </xdr:from>
    <xdr:to>
      <xdr:col>19</xdr:col>
      <xdr:colOff>349250</xdr:colOff>
      <xdr:row>23</xdr:row>
      <xdr:rowOff>19050</xdr:rowOff>
    </xdr:to>
    <xdr:graphicFrame macro="">
      <xdr:nvGraphicFramePr>
        <xdr:cNvPr id="2" name="STS_2_Chart1">
          <a:extLst>
            <a:ext uri="{FF2B5EF4-FFF2-40B4-BE49-F238E27FC236}">
              <a16:creationId xmlns:a16="http://schemas.microsoft.com/office/drawing/2014/main" xmlns="" id="{39E22DB7-4899-48D7-AB1D-07D82C5DD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22</xdr:col>
      <xdr:colOff>0</xdr:colOff>
      <xdr:row>17</xdr:row>
      <xdr:rowOff>120650</xdr:rowOff>
    </xdr:from>
    <xdr:to>
      <xdr:col>30</xdr:col>
      <xdr:colOff>0</xdr:colOff>
      <xdr:row>35</xdr:row>
      <xdr:rowOff>120650</xdr:rowOff>
    </xdr:to>
    <xdr:graphicFrame macro="">
      <xdr:nvGraphicFramePr>
        <xdr:cNvPr id="3" name="STS_2_Chart2">
          <a:extLst>
            <a:ext uri="{FF2B5EF4-FFF2-40B4-BE49-F238E27FC236}">
              <a16:creationId xmlns:a16="http://schemas.microsoft.com/office/drawing/2014/main" xmlns="" id="{653EDF28-1D52-4A17-86F2-D0AF57B2E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0</xdr:colOff>
      <xdr:row>3</xdr:row>
      <xdr:rowOff>88900</xdr:rowOff>
    </xdr:from>
    <xdr:to>
      <xdr:col>26</xdr:col>
      <xdr:colOff>0</xdr:colOff>
      <xdr:row>10</xdr:row>
      <xdr:rowOff>44450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42B7652D-03A5-471E-873C-1EDD722CDF20}"/>
            </a:ext>
          </a:extLst>
        </xdr:cNvPr>
        <xdr:cNvSpPr txBox="1"/>
      </xdr:nvSpPr>
      <xdr:spPr>
        <a:xfrm>
          <a:off x="12096750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$M$4, $N$4, $Q$4, and $R$4, you can chart any row (in left chart) or column (in right chart) of any table to the left.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546100</xdr:colOff>
      <xdr:row>2</xdr:row>
      <xdr:rowOff>63500</xdr:rowOff>
    </xdr:from>
    <xdr:to>
      <xdr:col>16</xdr:col>
      <xdr:colOff>546100</xdr:colOff>
      <xdr:row>18</xdr:row>
      <xdr:rowOff>114300</xdr:rowOff>
    </xdr:to>
    <xdr:graphicFrame macro="">
      <xdr:nvGraphicFramePr>
        <xdr:cNvPr id="2" name="STS_1_Chart1">
          <a:extLst>
            <a:ext uri="{FF2B5EF4-FFF2-40B4-BE49-F238E27FC236}">
              <a16:creationId xmlns:a16="http://schemas.microsoft.com/office/drawing/2014/main" xmlns="" id="{C98A31D4-5D40-4AB1-A48A-FFD95872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520700</xdr:colOff>
      <xdr:row>19</xdr:row>
      <xdr:rowOff>127000</xdr:rowOff>
    </xdr:from>
    <xdr:to>
      <xdr:col>16</xdr:col>
      <xdr:colOff>520700</xdr:colOff>
      <xdr:row>37</xdr:row>
      <xdr:rowOff>127000</xdr:rowOff>
    </xdr:to>
    <xdr:graphicFrame macro="">
      <xdr:nvGraphicFramePr>
        <xdr:cNvPr id="3" name="STS_1_Chart2">
          <a:extLst>
            <a:ext uri="{FF2B5EF4-FFF2-40B4-BE49-F238E27FC236}">
              <a16:creationId xmlns:a16="http://schemas.microsoft.com/office/drawing/2014/main" xmlns="" id="{51A76000-6B79-4729-B3C7-24296AA96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18</xdr:col>
      <xdr:colOff>0</xdr:colOff>
      <xdr:row>3</xdr:row>
      <xdr:rowOff>88900</xdr:rowOff>
    </xdr:from>
    <xdr:to>
      <xdr:col>24</xdr:col>
      <xdr:colOff>0</xdr:colOff>
      <xdr:row>10</xdr:row>
      <xdr:rowOff>44450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B42220A5-A2B7-42BA-8877-C1A2E8B3916C}"/>
            </a:ext>
          </a:extLst>
        </xdr:cNvPr>
        <xdr:cNvSpPr txBox="1"/>
      </xdr:nvSpPr>
      <xdr:spPr>
        <a:xfrm>
          <a:off x="10877550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$K$4, $L$4, $O$4, and $P$4, you can chart any row (in left chart) or column (in right chart) of any table to the left.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defaultColWidth="8.7109375" defaultRowHeight="12.75" x14ac:dyDescent="0.2"/>
  <cols>
    <col min="1" max="1" width="35" style="16" customWidth="1"/>
    <col min="2" max="16384" width="8.7109375" style="16"/>
  </cols>
  <sheetData>
    <row r="1" spans="1:1" x14ac:dyDescent="0.2">
      <c r="A1" s="15" t="s">
        <v>135</v>
      </c>
    </row>
    <row r="2" spans="1:1" x14ac:dyDescent="0.2">
      <c r="A2" s="15"/>
    </row>
    <row r="3" spans="1:1" x14ac:dyDescent="0.2">
      <c r="A3" s="23" t="s">
        <v>51</v>
      </c>
    </row>
    <row r="4" spans="1:1" x14ac:dyDescent="0.2">
      <c r="A4" s="55" t="s">
        <v>47</v>
      </c>
    </row>
    <row r="5" spans="1:1" x14ac:dyDescent="0.2">
      <c r="A5" s="55" t="s">
        <v>89</v>
      </c>
    </row>
    <row r="6" spans="1:1" x14ac:dyDescent="0.2">
      <c r="A6" s="55" t="s">
        <v>90</v>
      </c>
    </row>
    <row r="7" spans="1:1" x14ac:dyDescent="0.2">
      <c r="A7" s="55" t="s">
        <v>91</v>
      </c>
    </row>
    <row r="8" spans="1:1" x14ac:dyDescent="0.2">
      <c r="A8" s="55" t="s">
        <v>48</v>
      </c>
    </row>
    <row r="9" spans="1:1" x14ac:dyDescent="0.2">
      <c r="A9" s="55" t="s">
        <v>49</v>
      </c>
    </row>
    <row r="10" spans="1:1" x14ac:dyDescent="0.2">
      <c r="A10" s="55" t="s">
        <v>92</v>
      </c>
    </row>
    <row r="11" spans="1:1" x14ac:dyDescent="0.2">
      <c r="A11" s="55" t="s">
        <v>93</v>
      </c>
    </row>
    <row r="12" spans="1:1" x14ac:dyDescent="0.2">
      <c r="A12" s="55" t="s">
        <v>94</v>
      </c>
    </row>
    <row r="13" spans="1:1" x14ac:dyDescent="0.2">
      <c r="A13" s="55" t="s">
        <v>50</v>
      </c>
    </row>
    <row r="15" spans="1:1" x14ac:dyDescent="0.2">
      <c r="A15" s="23" t="s">
        <v>52</v>
      </c>
    </row>
    <row r="17" spans="1:11" x14ac:dyDescent="0.2">
      <c r="A17" s="68" t="s">
        <v>53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</row>
    <row r="18" spans="1:11" x14ac:dyDescent="0.2">
      <c r="A18" s="68" t="s">
        <v>88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</row>
    <row r="20" spans="1:11" x14ac:dyDescent="0.2">
      <c r="A20" s="23" t="s">
        <v>54</v>
      </c>
    </row>
    <row r="21" spans="1:11" x14ac:dyDescent="0.2">
      <c r="A21" s="56" t="s">
        <v>128</v>
      </c>
      <c r="B21" s="55" t="s">
        <v>55</v>
      </c>
    </row>
    <row r="22" spans="1:11" x14ac:dyDescent="0.2">
      <c r="A22" s="56" t="s">
        <v>129</v>
      </c>
      <c r="B22" s="55" t="s">
        <v>56</v>
      </c>
    </row>
    <row r="23" spans="1:11" x14ac:dyDescent="0.2">
      <c r="A23" s="56" t="s">
        <v>130</v>
      </c>
      <c r="B23" s="55" t="s">
        <v>57</v>
      </c>
    </row>
    <row r="24" spans="1:11" x14ac:dyDescent="0.2">
      <c r="A24" s="56" t="s">
        <v>131</v>
      </c>
      <c r="B24" s="55" t="s">
        <v>58</v>
      </c>
    </row>
    <row r="25" spans="1:11" x14ac:dyDescent="0.2">
      <c r="A25" s="56" t="s">
        <v>132</v>
      </c>
      <c r="B25" s="55" t="s">
        <v>59</v>
      </c>
    </row>
    <row r="26" spans="1:11" x14ac:dyDescent="0.2">
      <c r="A26" s="56" t="s">
        <v>133</v>
      </c>
      <c r="B26" s="55" t="s">
        <v>60</v>
      </c>
    </row>
    <row r="27" spans="1:11" x14ac:dyDescent="0.2">
      <c r="A27" s="56" t="s">
        <v>134</v>
      </c>
      <c r="B27" s="55" t="s">
        <v>61</v>
      </c>
    </row>
    <row r="28" spans="1:11" x14ac:dyDescent="0.2">
      <c r="A28" s="66" t="s">
        <v>136</v>
      </c>
      <c r="B28" s="67" t="s">
        <v>137</v>
      </c>
    </row>
    <row r="29" spans="1:11" x14ac:dyDescent="0.2">
      <c r="A29" s="6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5"/>
  <sheetViews>
    <sheetView workbookViewId="0">
      <selection activeCell="A14" sqref="A14"/>
    </sheetView>
  </sheetViews>
  <sheetFormatPr defaultRowHeight="12.75" x14ac:dyDescent="0.2"/>
  <sheetData>
    <row r="1" spans="1:21" x14ac:dyDescent="0.2">
      <c r="A1" s="2" t="s">
        <v>103</v>
      </c>
      <c r="N1" s="28" t="str">
        <f>CONCATENATE("Sensitivity of ",$N$4," to ","Capacity of warehouse A")</f>
        <v>Sensitivity of $C$17 to Capacity of warehouse A</v>
      </c>
    </row>
    <row r="3" spans="1:21" x14ac:dyDescent="0.2">
      <c r="A3" t="s">
        <v>104</v>
      </c>
      <c r="N3" t="s">
        <v>105</v>
      </c>
    </row>
    <row r="4" spans="1:21" ht="33" x14ac:dyDescent="0.2">
      <c r="B4" s="26" t="s">
        <v>84</v>
      </c>
      <c r="C4" s="26" t="s">
        <v>8</v>
      </c>
      <c r="D4" s="26" t="s">
        <v>9</v>
      </c>
      <c r="E4" s="26" t="s">
        <v>16</v>
      </c>
      <c r="F4" s="26" t="s">
        <v>17</v>
      </c>
      <c r="G4" s="26" t="s">
        <v>18</v>
      </c>
      <c r="H4" s="26" t="s">
        <v>19</v>
      </c>
      <c r="I4" s="26" t="s">
        <v>85</v>
      </c>
      <c r="J4" s="26" t="s">
        <v>86</v>
      </c>
      <c r="K4" s="26" t="s">
        <v>87</v>
      </c>
      <c r="L4" s="26" t="s">
        <v>46</v>
      </c>
      <c r="M4" s="28">
        <f>MATCH($N$4,OutputAddresses,0)</f>
        <v>1</v>
      </c>
      <c r="N4" s="27" t="s">
        <v>84</v>
      </c>
    </row>
    <row r="5" spans="1:21" x14ac:dyDescent="0.2">
      <c r="A5" s="25">
        <v>100</v>
      </c>
      <c r="B5" s="57">
        <v>10100</v>
      </c>
      <c r="C5" s="58">
        <v>0</v>
      </c>
      <c r="D5" s="58">
        <v>0</v>
      </c>
      <c r="E5" s="58">
        <v>0</v>
      </c>
      <c r="F5" s="58">
        <v>0</v>
      </c>
      <c r="G5" s="58">
        <v>100</v>
      </c>
      <c r="H5" s="58">
        <v>500</v>
      </c>
      <c r="I5" s="58">
        <v>900</v>
      </c>
      <c r="J5" s="58">
        <v>1800</v>
      </c>
      <c r="K5" s="58">
        <v>200</v>
      </c>
      <c r="L5" s="58">
        <v>600</v>
      </c>
      <c r="N5">
        <f>INDEX(OutputValues,1,$M$4)</f>
        <v>10100</v>
      </c>
      <c r="U5" s="38">
        <f>B5-B6</f>
        <v>200</v>
      </c>
    </row>
    <row r="6" spans="1:21" x14ac:dyDescent="0.2">
      <c r="A6" s="25">
        <v>200</v>
      </c>
      <c r="B6" s="57">
        <v>9900</v>
      </c>
      <c r="C6" s="58">
        <v>0</v>
      </c>
      <c r="D6" s="58">
        <v>0</v>
      </c>
      <c r="E6" s="58">
        <v>0</v>
      </c>
      <c r="F6" s="58">
        <v>0</v>
      </c>
      <c r="G6" s="58">
        <v>200</v>
      </c>
      <c r="H6" s="58">
        <v>500</v>
      </c>
      <c r="I6" s="58">
        <v>900</v>
      </c>
      <c r="J6" s="58">
        <v>1800</v>
      </c>
      <c r="K6" s="58">
        <v>200</v>
      </c>
      <c r="L6" s="58">
        <v>500</v>
      </c>
      <c r="N6">
        <f>INDEX(OutputValues,2,$M$4)</f>
        <v>9900</v>
      </c>
      <c r="U6" s="38">
        <f t="shared" ref="U6:U25" si="0">B6-B7</f>
        <v>200</v>
      </c>
    </row>
    <row r="7" spans="1:21" x14ac:dyDescent="0.2">
      <c r="A7" s="25">
        <v>300</v>
      </c>
      <c r="B7" s="57">
        <v>9700</v>
      </c>
      <c r="C7" s="58">
        <v>0</v>
      </c>
      <c r="D7" s="58">
        <v>0</v>
      </c>
      <c r="E7" s="58">
        <v>0</v>
      </c>
      <c r="F7" s="58">
        <v>0</v>
      </c>
      <c r="G7" s="58">
        <v>300</v>
      </c>
      <c r="H7" s="58">
        <v>500</v>
      </c>
      <c r="I7" s="58">
        <v>900</v>
      </c>
      <c r="J7" s="58">
        <v>1800</v>
      </c>
      <c r="K7" s="58">
        <v>200</v>
      </c>
      <c r="L7" s="58">
        <v>400</v>
      </c>
      <c r="N7">
        <f>INDEX(OutputValues,3,$M$4)</f>
        <v>9700</v>
      </c>
      <c r="U7" s="38">
        <f t="shared" si="0"/>
        <v>200</v>
      </c>
    </row>
    <row r="8" spans="1:21" x14ac:dyDescent="0.2">
      <c r="A8" s="25">
        <v>400</v>
      </c>
      <c r="B8" s="57">
        <v>9500</v>
      </c>
      <c r="C8" s="58">
        <v>0</v>
      </c>
      <c r="D8" s="58">
        <v>0</v>
      </c>
      <c r="E8" s="58">
        <v>0</v>
      </c>
      <c r="F8" s="58">
        <v>0</v>
      </c>
      <c r="G8" s="58">
        <v>400</v>
      </c>
      <c r="H8" s="58">
        <v>500</v>
      </c>
      <c r="I8" s="58">
        <v>900</v>
      </c>
      <c r="J8" s="58">
        <v>1800</v>
      </c>
      <c r="K8" s="58">
        <v>200</v>
      </c>
      <c r="L8" s="58">
        <v>300</v>
      </c>
      <c r="N8">
        <f>INDEX(OutputValues,4,$M$4)</f>
        <v>9500</v>
      </c>
      <c r="U8" s="38">
        <f t="shared" si="0"/>
        <v>200</v>
      </c>
    </row>
    <row r="9" spans="1:21" x14ac:dyDescent="0.2">
      <c r="A9" s="25">
        <v>500</v>
      </c>
      <c r="B9" s="57">
        <v>9300</v>
      </c>
      <c r="C9" s="58">
        <v>0</v>
      </c>
      <c r="D9" s="58">
        <v>0</v>
      </c>
      <c r="E9" s="58">
        <v>0</v>
      </c>
      <c r="F9" s="58">
        <v>0</v>
      </c>
      <c r="G9" s="58">
        <v>500</v>
      </c>
      <c r="H9" s="58">
        <v>500</v>
      </c>
      <c r="I9" s="58">
        <v>900</v>
      </c>
      <c r="J9" s="58">
        <v>1800</v>
      </c>
      <c r="K9" s="58">
        <v>200</v>
      </c>
      <c r="L9" s="58">
        <v>200</v>
      </c>
      <c r="N9">
        <f>INDEX(OutputValues,5,$M$4)</f>
        <v>9300</v>
      </c>
      <c r="U9" s="38">
        <f t="shared" si="0"/>
        <v>200</v>
      </c>
    </row>
    <row r="10" spans="1:21" x14ac:dyDescent="0.2">
      <c r="A10" s="25">
        <v>600</v>
      </c>
      <c r="B10" s="57">
        <v>9100</v>
      </c>
      <c r="C10" s="58">
        <v>0</v>
      </c>
      <c r="D10" s="58">
        <v>0</v>
      </c>
      <c r="E10" s="58">
        <v>0</v>
      </c>
      <c r="F10" s="58">
        <v>0</v>
      </c>
      <c r="G10" s="58">
        <v>600</v>
      </c>
      <c r="H10" s="58">
        <v>500</v>
      </c>
      <c r="I10" s="58">
        <v>900</v>
      </c>
      <c r="J10" s="58">
        <v>1800</v>
      </c>
      <c r="K10" s="58">
        <v>200</v>
      </c>
      <c r="L10" s="58">
        <v>100</v>
      </c>
      <c r="N10">
        <f>INDEX(OutputValues,6,$M$4)</f>
        <v>9100</v>
      </c>
      <c r="U10" s="38">
        <f t="shared" si="0"/>
        <v>200</v>
      </c>
    </row>
    <row r="11" spans="1:21" x14ac:dyDescent="0.2">
      <c r="A11" s="25">
        <v>700</v>
      </c>
      <c r="B11" s="57">
        <v>8900</v>
      </c>
      <c r="C11" s="58">
        <v>0</v>
      </c>
      <c r="D11" s="58">
        <v>0</v>
      </c>
      <c r="E11" s="58">
        <v>0</v>
      </c>
      <c r="F11" s="58">
        <v>0</v>
      </c>
      <c r="G11" s="58">
        <v>700</v>
      </c>
      <c r="H11" s="58">
        <v>500</v>
      </c>
      <c r="I11" s="58">
        <v>900</v>
      </c>
      <c r="J11" s="58">
        <v>1800</v>
      </c>
      <c r="K11" s="58">
        <v>200</v>
      </c>
      <c r="L11" s="58">
        <v>0</v>
      </c>
      <c r="N11">
        <f>INDEX(OutputValues,7,$M$4)</f>
        <v>8900</v>
      </c>
      <c r="U11" s="38">
        <f t="shared" si="0"/>
        <v>100</v>
      </c>
    </row>
    <row r="12" spans="1:21" x14ac:dyDescent="0.2">
      <c r="A12" s="25">
        <v>800</v>
      </c>
      <c r="B12" s="57">
        <v>8800</v>
      </c>
      <c r="C12" s="58">
        <v>100</v>
      </c>
      <c r="D12" s="58">
        <v>0</v>
      </c>
      <c r="E12" s="58">
        <v>0</v>
      </c>
      <c r="F12" s="58">
        <v>0</v>
      </c>
      <c r="G12" s="58">
        <v>700</v>
      </c>
      <c r="H12" s="58">
        <v>400</v>
      </c>
      <c r="I12" s="58">
        <v>900</v>
      </c>
      <c r="J12" s="58">
        <v>1800</v>
      </c>
      <c r="K12" s="58">
        <v>200</v>
      </c>
      <c r="L12" s="58">
        <v>0</v>
      </c>
      <c r="N12">
        <f>INDEX(OutputValues,8,$M$4)</f>
        <v>8800</v>
      </c>
      <c r="U12" s="38">
        <f t="shared" si="0"/>
        <v>100</v>
      </c>
    </row>
    <row r="13" spans="1:21" x14ac:dyDescent="0.2">
      <c r="A13" s="25">
        <v>900</v>
      </c>
      <c r="B13" s="57">
        <v>8700</v>
      </c>
      <c r="C13" s="58">
        <v>200</v>
      </c>
      <c r="D13" s="58">
        <v>0</v>
      </c>
      <c r="E13" s="58">
        <v>0</v>
      </c>
      <c r="F13" s="58">
        <v>0</v>
      </c>
      <c r="G13" s="58">
        <v>700</v>
      </c>
      <c r="H13" s="58">
        <v>300</v>
      </c>
      <c r="I13" s="58">
        <v>900</v>
      </c>
      <c r="J13" s="58">
        <v>1800</v>
      </c>
      <c r="K13" s="58">
        <v>200</v>
      </c>
      <c r="L13" s="58">
        <v>0</v>
      </c>
      <c r="N13">
        <f>INDEX(OutputValues,9,$M$4)</f>
        <v>8700</v>
      </c>
      <c r="U13" s="38">
        <f t="shared" si="0"/>
        <v>100</v>
      </c>
    </row>
    <row r="14" spans="1:21" x14ac:dyDescent="0.2">
      <c r="A14" s="64">
        <v>1000</v>
      </c>
      <c r="B14" s="62">
        <v>8600</v>
      </c>
      <c r="C14" s="63">
        <v>300</v>
      </c>
      <c r="D14" s="63">
        <v>0</v>
      </c>
      <c r="E14" s="63">
        <v>0</v>
      </c>
      <c r="F14" s="63">
        <v>0</v>
      </c>
      <c r="G14" s="63">
        <v>700</v>
      </c>
      <c r="H14" s="63">
        <v>200</v>
      </c>
      <c r="I14" s="63">
        <v>900</v>
      </c>
      <c r="J14" s="63">
        <v>1800</v>
      </c>
      <c r="K14" s="63">
        <v>200</v>
      </c>
      <c r="L14" s="63">
        <v>0</v>
      </c>
      <c r="N14">
        <f>INDEX(OutputValues,10,$M$4)</f>
        <v>8600</v>
      </c>
      <c r="U14" s="38">
        <f t="shared" si="0"/>
        <v>100</v>
      </c>
    </row>
    <row r="15" spans="1:21" x14ac:dyDescent="0.2">
      <c r="A15" s="25">
        <v>1100</v>
      </c>
      <c r="B15" s="57">
        <v>8500</v>
      </c>
      <c r="C15" s="58">
        <v>400</v>
      </c>
      <c r="D15" s="58">
        <v>0</v>
      </c>
      <c r="E15" s="58">
        <v>0</v>
      </c>
      <c r="F15" s="58">
        <v>0</v>
      </c>
      <c r="G15" s="58">
        <v>700</v>
      </c>
      <c r="H15" s="58">
        <v>100</v>
      </c>
      <c r="I15" s="58">
        <v>900</v>
      </c>
      <c r="J15" s="58">
        <v>1800</v>
      </c>
      <c r="K15" s="58">
        <v>200</v>
      </c>
      <c r="L15" s="58">
        <v>0</v>
      </c>
      <c r="N15">
        <f>INDEX(OutputValues,11,$M$4)</f>
        <v>8500</v>
      </c>
      <c r="U15" s="38">
        <f t="shared" si="0"/>
        <v>100</v>
      </c>
    </row>
    <row r="16" spans="1:21" x14ac:dyDescent="0.2">
      <c r="A16" s="25">
        <v>1200</v>
      </c>
      <c r="B16" s="57">
        <v>8400</v>
      </c>
      <c r="C16" s="58">
        <v>500</v>
      </c>
      <c r="D16" s="58">
        <v>0</v>
      </c>
      <c r="E16" s="58">
        <v>0</v>
      </c>
      <c r="F16" s="58">
        <v>0</v>
      </c>
      <c r="G16" s="58">
        <v>700</v>
      </c>
      <c r="H16" s="58">
        <v>0</v>
      </c>
      <c r="I16" s="58">
        <v>900</v>
      </c>
      <c r="J16" s="58">
        <v>1800</v>
      </c>
      <c r="K16" s="58">
        <v>200</v>
      </c>
      <c r="L16" s="58">
        <v>0</v>
      </c>
      <c r="N16">
        <f>INDEX(OutputValues,12,$M$4)</f>
        <v>8400</v>
      </c>
      <c r="U16" s="38">
        <f t="shared" si="0"/>
        <v>0</v>
      </c>
    </row>
    <row r="17" spans="1:21" x14ac:dyDescent="0.2">
      <c r="A17" s="25">
        <v>1300</v>
      </c>
      <c r="B17" s="57">
        <v>8400</v>
      </c>
      <c r="C17" s="58">
        <v>500</v>
      </c>
      <c r="D17" s="58">
        <v>0</v>
      </c>
      <c r="E17" s="58">
        <v>0</v>
      </c>
      <c r="F17" s="58">
        <v>100</v>
      </c>
      <c r="G17" s="58">
        <v>700</v>
      </c>
      <c r="H17" s="58">
        <v>0</v>
      </c>
      <c r="I17" s="58">
        <v>900</v>
      </c>
      <c r="J17" s="58">
        <v>1800</v>
      </c>
      <c r="K17" s="58">
        <v>100</v>
      </c>
      <c r="L17" s="58">
        <v>0</v>
      </c>
      <c r="N17">
        <f>INDEX(OutputValues,13,$M$4)</f>
        <v>8400</v>
      </c>
      <c r="U17" s="38">
        <f t="shared" si="0"/>
        <v>0</v>
      </c>
    </row>
    <row r="18" spans="1:21" x14ac:dyDescent="0.2">
      <c r="A18" s="25">
        <v>1400</v>
      </c>
      <c r="B18" s="57">
        <v>8400</v>
      </c>
      <c r="C18" s="58">
        <v>500</v>
      </c>
      <c r="D18" s="58">
        <v>0</v>
      </c>
      <c r="E18" s="58">
        <v>0</v>
      </c>
      <c r="F18" s="58">
        <v>200</v>
      </c>
      <c r="G18" s="58">
        <v>700</v>
      </c>
      <c r="H18" s="58">
        <v>0</v>
      </c>
      <c r="I18" s="58">
        <v>900</v>
      </c>
      <c r="J18" s="58">
        <v>1800</v>
      </c>
      <c r="K18" s="58">
        <v>0</v>
      </c>
      <c r="L18" s="58">
        <v>0</v>
      </c>
      <c r="N18">
        <f>INDEX(OutputValues,14,$M$4)</f>
        <v>8400</v>
      </c>
      <c r="U18" s="38">
        <f t="shared" si="0"/>
        <v>0</v>
      </c>
    </row>
    <row r="19" spans="1:21" x14ac:dyDescent="0.2">
      <c r="A19" s="25">
        <v>1500</v>
      </c>
      <c r="B19" s="57">
        <v>8400</v>
      </c>
      <c r="C19" s="58">
        <v>500</v>
      </c>
      <c r="D19" s="58">
        <v>0</v>
      </c>
      <c r="E19" s="58">
        <v>0</v>
      </c>
      <c r="F19" s="58">
        <v>200</v>
      </c>
      <c r="G19" s="58">
        <v>700</v>
      </c>
      <c r="H19" s="58">
        <v>0</v>
      </c>
      <c r="I19" s="58">
        <v>900</v>
      </c>
      <c r="J19" s="58">
        <v>1800</v>
      </c>
      <c r="K19" s="58">
        <v>0</v>
      </c>
      <c r="L19" s="58">
        <v>0</v>
      </c>
      <c r="N19">
        <f>INDEX(OutputValues,15,$M$4)</f>
        <v>8400</v>
      </c>
      <c r="U19" s="38">
        <f t="shared" si="0"/>
        <v>0</v>
      </c>
    </row>
    <row r="20" spans="1:21" x14ac:dyDescent="0.2">
      <c r="A20" s="25">
        <v>1600</v>
      </c>
      <c r="B20" s="57">
        <v>8400</v>
      </c>
      <c r="C20" s="58">
        <v>500</v>
      </c>
      <c r="D20" s="58">
        <v>0</v>
      </c>
      <c r="E20" s="58">
        <v>0</v>
      </c>
      <c r="F20" s="58">
        <v>200</v>
      </c>
      <c r="G20" s="58">
        <v>700</v>
      </c>
      <c r="H20" s="58">
        <v>0</v>
      </c>
      <c r="I20" s="58">
        <v>900</v>
      </c>
      <c r="J20" s="58">
        <v>1800</v>
      </c>
      <c r="K20" s="58">
        <v>0</v>
      </c>
      <c r="L20" s="58">
        <v>0</v>
      </c>
      <c r="N20">
        <f>INDEX(OutputValues,16,$M$4)</f>
        <v>8400</v>
      </c>
      <c r="U20" s="38">
        <f t="shared" si="0"/>
        <v>0</v>
      </c>
    </row>
    <row r="21" spans="1:21" x14ac:dyDescent="0.2">
      <c r="A21" s="25">
        <v>1700</v>
      </c>
      <c r="B21" s="57">
        <v>8400</v>
      </c>
      <c r="C21" s="58">
        <v>500</v>
      </c>
      <c r="D21" s="58">
        <v>0</v>
      </c>
      <c r="E21" s="58">
        <v>0</v>
      </c>
      <c r="F21" s="58">
        <v>200</v>
      </c>
      <c r="G21" s="58">
        <v>700</v>
      </c>
      <c r="H21" s="58">
        <v>0</v>
      </c>
      <c r="I21" s="58">
        <v>900</v>
      </c>
      <c r="J21" s="58">
        <v>1800</v>
      </c>
      <c r="K21" s="58">
        <v>0</v>
      </c>
      <c r="L21" s="58">
        <v>0</v>
      </c>
      <c r="N21">
        <f>INDEX(OutputValues,17,$M$4)</f>
        <v>8400</v>
      </c>
      <c r="U21" s="38">
        <f t="shared" si="0"/>
        <v>0</v>
      </c>
    </row>
    <row r="22" spans="1:21" x14ac:dyDescent="0.2">
      <c r="A22" s="25">
        <v>1800</v>
      </c>
      <c r="B22" s="57">
        <v>8400</v>
      </c>
      <c r="C22" s="58">
        <v>500</v>
      </c>
      <c r="D22" s="58">
        <v>0</v>
      </c>
      <c r="E22" s="58">
        <v>0</v>
      </c>
      <c r="F22" s="58">
        <v>200</v>
      </c>
      <c r="G22" s="58">
        <v>700</v>
      </c>
      <c r="H22" s="58">
        <v>0</v>
      </c>
      <c r="I22" s="58">
        <v>900</v>
      </c>
      <c r="J22" s="58">
        <v>1800</v>
      </c>
      <c r="K22" s="58">
        <v>0</v>
      </c>
      <c r="L22" s="58">
        <v>0</v>
      </c>
      <c r="N22">
        <f>INDEX(OutputValues,18,$M$4)</f>
        <v>8400</v>
      </c>
      <c r="U22" s="38">
        <f t="shared" si="0"/>
        <v>0</v>
      </c>
    </row>
    <row r="23" spans="1:21" x14ac:dyDescent="0.2">
      <c r="A23" s="25">
        <v>1900</v>
      </c>
      <c r="B23" s="57">
        <v>8400</v>
      </c>
      <c r="C23" s="58">
        <v>500</v>
      </c>
      <c r="D23" s="58">
        <v>0</v>
      </c>
      <c r="E23" s="58">
        <v>0</v>
      </c>
      <c r="F23" s="58">
        <v>200</v>
      </c>
      <c r="G23" s="58">
        <v>700</v>
      </c>
      <c r="H23" s="58">
        <v>0</v>
      </c>
      <c r="I23" s="58">
        <v>900</v>
      </c>
      <c r="J23" s="58">
        <v>1800</v>
      </c>
      <c r="K23" s="58">
        <v>0</v>
      </c>
      <c r="L23" s="58">
        <v>0</v>
      </c>
      <c r="N23">
        <f>INDEX(OutputValues,19,$M$4)</f>
        <v>8400</v>
      </c>
      <c r="U23" s="38">
        <f t="shared" si="0"/>
        <v>0</v>
      </c>
    </row>
    <row r="24" spans="1:21" x14ac:dyDescent="0.2">
      <c r="A24" s="25">
        <v>2000</v>
      </c>
      <c r="B24" s="57">
        <v>8400</v>
      </c>
      <c r="C24" s="58">
        <v>500</v>
      </c>
      <c r="D24" s="58">
        <v>0</v>
      </c>
      <c r="E24" s="58">
        <v>0</v>
      </c>
      <c r="F24" s="58">
        <v>200</v>
      </c>
      <c r="G24" s="58">
        <v>700</v>
      </c>
      <c r="H24" s="58">
        <v>0</v>
      </c>
      <c r="I24" s="58">
        <v>900</v>
      </c>
      <c r="J24" s="58">
        <v>1800</v>
      </c>
      <c r="K24" s="58">
        <v>0</v>
      </c>
      <c r="L24" s="58">
        <v>0</v>
      </c>
      <c r="N24">
        <f>INDEX(OutputValues,20,$M$4)</f>
        <v>8400</v>
      </c>
      <c r="U24" s="38">
        <f t="shared" si="0"/>
        <v>8400</v>
      </c>
    </row>
    <row r="25" spans="1:21" x14ac:dyDescent="0.2">
      <c r="U25" s="38">
        <f t="shared" si="0"/>
        <v>0</v>
      </c>
    </row>
  </sheetData>
  <dataValidations count="1">
    <dataValidation type="list" allowBlank="1" showInputMessage="1" showErrorMessage="1" sqref="N4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workbookViewId="0">
      <selection activeCell="A6" sqref="A6"/>
    </sheetView>
  </sheetViews>
  <sheetFormatPr defaultRowHeight="12.75" x14ac:dyDescent="0.2"/>
  <sheetData>
    <row r="1" spans="1:14" x14ac:dyDescent="0.2">
      <c r="A1" s="59" t="s">
        <v>103</v>
      </c>
      <c r="B1" s="60"/>
      <c r="C1" s="60"/>
      <c r="D1" s="60"/>
      <c r="E1" s="60"/>
      <c r="F1" s="60"/>
      <c r="N1" s="28" t="str">
        <f>CONCATENATE("Sensitivity of ",$N$4," to ","Capacity of warehouse B")</f>
        <v>Sensitivity of $C$17 to Capacity of warehouse B</v>
      </c>
    </row>
    <row r="3" spans="1:14" x14ac:dyDescent="0.2">
      <c r="A3" s="60" t="s">
        <v>117</v>
      </c>
      <c r="B3" s="60"/>
      <c r="C3" s="60"/>
      <c r="D3" s="60"/>
      <c r="E3" s="60"/>
      <c r="F3" s="60"/>
      <c r="G3" s="60"/>
      <c r="H3" s="60"/>
      <c r="N3" t="s">
        <v>105</v>
      </c>
    </row>
    <row r="4" spans="1:14" ht="33" x14ac:dyDescent="0.2">
      <c r="B4" s="26" t="s">
        <v>84</v>
      </c>
      <c r="C4" s="26" t="s">
        <v>8</v>
      </c>
      <c r="D4" s="26" t="s">
        <v>9</v>
      </c>
      <c r="E4" s="26" t="s">
        <v>16</v>
      </c>
      <c r="F4" s="26" t="s">
        <v>17</v>
      </c>
      <c r="G4" s="26" t="s">
        <v>18</v>
      </c>
      <c r="H4" s="26" t="s">
        <v>19</v>
      </c>
      <c r="I4" s="26" t="s">
        <v>85</v>
      </c>
      <c r="J4" s="26" t="s">
        <v>86</v>
      </c>
      <c r="K4" s="26" t="s">
        <v>87</v>
      </c>
      <c r="L4" s="26" t="s">
        <v>46</v>
      </c>
      <c r="M4" s="28">
        <f>MATCH($N$4,OutputAddresses,0)</f>
        <v>1</v>
      </c>
      <c r="N4" s="27" t="s">
        <v>84</v>
      </c>
    </row>
    <row r="5" spans="1:14" x14ac:dyDescent="0.2">
      <c r="A5" s="25">
        <v>3000</v>
      </c>
      <c r="B5" s="61" t="s">
        <v>106</v>
      </c>
      <c r="C5" s="60"/>
      <c r="D5" s="60"/>
      <c r="E5" s="60"/>
      <c r="F5" s="60"/>
      <c r="G5" s="60"/>
      <c r="H5" s="60"/>
      <c r="I5" s="60"/>
      <c r="J5" s="60"/>
      <c r="K5" s="60"/>
      <c r="L5" s="60"/>
      <c r="N5" t="str">
        <f>INDEX(OutputValues,1,$M$4)</f>
        <v>Not feasible</v>
      </c>
    </row>
    <row r="6" spans="1:14" x14ac:dyDescent="0.2">
      <c r="A6" s="64">
        <v>3100</v>
      </c>
      <c r="B6" s="62">
        <v>8600</v>
      </c>
      <c r="C6" s="63">
        <v>300</v>
      </c>
      <c r="D6" s="63">
        <v>0</v>
      </c>
      <c r="E6" s="63">
        <v>0</v>
      </c>
      <c r="F6" s="63">
        <v>0</v>
      </c>
      <c r="G6" s="63">
        <v>700</v>
      </c>
      <c r="H6" s="63">
        <v>200</v>
      </c>
      <c r="I6" s="63">
        <v>900</v>
      </c>
      <c r="J6" s="63">
        <v>1800</v>
      </c>
      <c r="K6" s="63">
        <v>200</v>
      </c>
      <c r="L6" s="63">
        <v>0</v>
      </c>
      <c r="N6">
        <f>INDEX(OutputValues,2,$M$4)</f>
        <v>8600</v>
      </c>
    </row>
    <row r="7" spans="1:14" x14ac:dyDescent="0.2">
      <c r="A7" s="25">
        <v>3200</v>
      </c>
      <c r="B7" s="57">
        <v>8600</v>
      </c>
      <c r="C7" s="58">
        <v>300</v>
      </c>
      <c r="D7" s="58">
        <v>0</v>
      </c>
      <c r="E7" s="58">
        <v>0</v>
      </c>
      <c r="F7" s="58">
        <v>0</v>
      </c>
      <c r="G7" s="58">
        <v>700</v>
      </c>
      <c r="H7" s="58">
        <v>200</v>
      </c>
      <c r="I7" s="58">
        <v>900</v>
      </c>
      <c r="J7" s="58">
        <v>1800</v>
      </c>
      <c r="K7" s="58">
        <v>200</v>
      </c>
      <c r="L7" s="58">
        <v>0</v>
      </c>
      <c r="N7">
        <f>INDEX(OutputValues,3,$M$4)</f>
        <v>8600</v>
      </c>
    </row>
    <row r="8" spans="1:14" x14ac:dyDescent="0.2">
      <c r="A8" s="25">
        <v>3300</v>
      </c>
      <c r="B8" s="57">
        <v>8600</v>
      </c>
      <c r="C8" s="58">
        <v>300</v>
      </c>
      <c r="D8" s="58">
        <v>0</v>
      </c>
      <c r="E8" s="58">
        <v>0</v>
      </c>
      <c r="F8" s="58">
        <v>0</v>
      </c>
      <c r="G8" s="58">
        <v>700</v>
      </c>
      <c r="H8" s="58">
        <v>200</v>
      </c>
      <c r="I8" s="58">
        <v>900</v>
      </c>
      <c r="J8" s="58">
        <v>1800</v>
      </c>
      <c r="K8" s="58">
        <v>200</v>
      </c>
      <c r="L8" s="58">
        <v>0</v>
      </c>
      <c r="N8">
        <f>INDEX(OutputValues,4,$M$4)</f>
        <v>8600</v>
      </c>
    </row>
    <row r="9" spans="1:14" x14ac:dyDescent="0.2">
      <c r="A9" s="25">
        <v>3400</v>
      </c>
      <c r="B9" s="57">
        <v>8600</v>
      </c>
      <c r="C9" s="58">
        <v>300</v>
      </c>
      <c r="D9" s="58">
        <v>0</v>
      </c>
      <c r="E9" s="58">
        <v>0</v>
      </c>
      <c r="F9" s="58">
        <v>0</v>
      </c>
      <c r="G9" s="58">
        <v>700</v>
      </c>
      <c r="H9" s="58">
        <v>200</v>
      </c>
      <c r="I9" s="58">
        <v>900</v>
      </c>
      <c r="J9" s="58">
        <v>1800</v>
      </c>
      <c r="K9" s="58">
        <v>200</v>
      </c>
      <c r="L9" s="58">
        <v>0</v>
      </c>
      <c r="N9">
        <f>INDEX(OutputValues,5,$M$4)</f>
        <v>8600</v>
      </c>
    </row>
    <row r="10" spans="1:14" x14ac:dyDescent="0.2">
      <c r="A10" s="25">
        <v>3500</v>
      </c>
      <c r="B10" s="57">
        <v>8600</v>
      </c>
      <c r="C10" s="58">
        <v>300</v>
      </c>
      <c r="D10" s="58">
        <v>0</v>
      </c>
      <c r="E10" s="58">
        <v>0</v>
      </c>
      <c r="F10" s="58">
        <v>0</v>
      </c>
      <c r="G10" s="58">
        <v>700</v>
      </c>
      <c r="H10" s="58">
        <v>200</v>
      </c>
      <c r="I10" s="58">
        <v>900</v>
      </c>
      <c r="J10" s="58">
        <v>1800</v>
      </c>
      <c r="K10" s="58">
        <v>200</v>
      </c>
      <c r="L10" s="58">
        <v>0</v>
      </c>
      <c r="N10">
        <f>INDEX(OutputValues,6,$M$4)</f>
        <v>8600</v>
      </c>
    </row>
    <row r="11" spans="1:14" x14ac:dyDescent="0.2">
      <c r="A11" s="25">
        <v>3600</v>
      </c>
      <c r="B11" s="57">
        <v>8600</v>
      </c>
      <c r="C11" s="58">
        <v>300</v>
      </c>
      <c r="D11" s="58">
        <v>0</v>
      </c>
      <c r="E11" s="58">
        <v>0</v>
      </c>
      <c r="F11" s="58">
        <v>0</v>
      </c>
      <c r="G11" s="58">
        <v>700</v>
      </c>
      <c r="H11" s="58">
        <v>200</v>
      </c>
      <c r="I11" s="58">
        <v>900</v>
      </c>
      <c r="J11" s="58">
        <v>1800</v>
      </c>
      <c r="K11" s="58">
        <v>200</v>
      </c>
      <c r="L11" s="58">
        <v>0</v>
      </c>
      <c r="N11">
        <f>INDEX(OutputValues,7,$M$4)</f>
        <v>8600</v>
      </c>
    </row>
    <row r="12" spans="1:14" x14ac:dyDescent="0.2">
      <c r="A12" s="25">
        <v>3700</v>
      </c>
      <c r="B12" s="57">
        <v>8600</v>
      </c>
      <c r="C12" s="58">
        <v>300</v>
      </c>
      <c r="D12" s="58">
        <v>0</v>
      </c>
      <c r="E12" s="58">
        <v>0</v>
      </c>
      <c r="F12" s="58">
        <v>0</v>
      </c>
      <c r="G12" s="58">
        <v>700</v>
      </c>
      <c r="H12" s="58">
        <v>200</v>
      </c>
      <c r="I12" s="58">
        <v>900</v>
      </c>
      <c r="J12" s="58">
        <v>1800</v>
      </c>
      <c r="K12" s="58">
        <v>200</v>
      </c>
      <c r="L12" s="58">
        <v>0</v>
      </c>
      <c r="N12">
        <f>INDEX(OutputValues,8,$M$4)</f>
        <v>8600</v>
      </c>
    </row>
    <row r="13" spans="1:14" x14ac:dyDescent="0.2">
      <c r="A13" s="25">
        <v>3800</v>
      </c>
      <c r="B13" s="57">
        <v>8600</v>
      </c>
      <c r="C13" s="58">
        <v>300</v>
      </c>
      <c r="D13" s="58">
        <v>0</v>
      </c>
      <c r="E13" s="58">
        <v>0</v>
      </c>
      <c r="F13" s="58">
        <v>0</v>
      </c>
      <c r="G13" s="58">
        <v>700</v>
      </c>
      <c r="H13" s="58">
        <v>200</v>
      </c>
      <c r="I13" s="58">
        <v>900</v>
      </c>
      <c r="J13" s="58">
        <v>1800</v>
      </c>
      <c r="K13" s="58">
        <v>200</v>
      </c>
      <c r="L13" s="58">
        <v>0</v>
      </c>
      <c r="N13">
        <f>INDEX(OutputValues,9,$M$4)</f>
        <v>8600</v>
      </c>
    </row>
    <row r="14" spans="1:14" x14ac:dyDescent="0.2">
      <c r="A14" s="25">
        <v>3900</v>
      </c>
      <c r="B14" s="57">
        <v>8600</v>
      </c>
      <c r="C14" s="58">
        <v>300</v>
      </c>
      <c r="D14" s="58">
        <v>0</v>
      </c>
      <c r="E14" s="58">
        <v>0</v>
      </c>
      <c r="F14" s="58">
        <v>0</v>
      </c>
      <c r="G14" s="58">
        <v>700</v>
      </c>
      <c r="H14" s="58">
        <v>200</v>
      </c>
      <c r="I14" s="58">
        <v>900</v>
      </c>
      <c r="J14" s="58">
        <v>1800</v>
      </c>
      <c r="K14" s="58">
        <v>200</v>
      </c>
      <c r="L14" s="58">
        <v>0</v>
      </c>
      <c r="N14">
        <f>INDEX(OutputValues,10,$M$4)</f>
        <v>8600</v>
      </c>
    </row>
    <row r="15" spans="1:14" x14ac:dyDescent="0.2">
      <c r="A15" s="25">
        <v>4000</v>
      </c>
      <c r="B15" s="57">
        <v>8600</v>
      </c>
      <c r="C15" s="58">
        <v>300</v>
      </c>
      <c r="D15" s="58">
        <v>0</v>
      </c>
      <c r="E15" s="58">
        <v>0</v>
      </c>
      <c r="F15" s="58">
        <v>0</v>
      </c>
      <c r="G15" s="58">
        <v>700</v>
      </c>
      <c r="H15" s="58">
        <v>200</v>
      </c>
      <c r="I15" s="58">
        <v>900</v>
      </c>
      <c r="J15" s="58">
        <v>1800</v>
      </c>
      <c r="K15" s="58">
        <v>200</v>
      </c>
      <c r="L15" s="58">
        <v>0</v>
      </c>
      <c r="N15">
        <f>INDEX(OutputValues,11,$M$4)</f>
        <v>8600</v>
      </c>
    </row>
    <row r="16" spans="1:14" x14ac:dyDescent="0.2">
      <c r="A16" s="25">
        <v>4100</v>
      </c>
      <c r="B16" s="57">
        <v>8600</v>
      </c>
      <c r="C16" s="58">
        <v>300</v>
      </c>
      <c r="D16" s="58">
        <v>0</v>
      </c>
      <c r="E16" s="58">
        <v>0</v>
      </c>
      <c r="F16" s="58">
        <v>0</v>
      </c>
      <c r="G16" s="58">
        <v>700</v>
      </c>
      <c r="H16" s="58">
        <v>200</v>
      </c>
      <c r="I16" s="58">
        <v>900</v>
      </c>
      <c r="J16" s="58">
        <v>1800</v>
      </c>
      <c r="K16" s="58">
        <v>200</v>
      </c>
      <c r="L16" s="58">
        <v>0</v>
      </c>
      <c r="N16">
        <f>INDEX(OutputValues,12,$M$4)</f>
        <v>8600</v>
      </c>
    </row>
    <row r="17" spans="1:14" x14ac:dyDescent="0.2">
      <c r="A17" s="25">
        <v>4200</v>
      </c>
      <c r="B17" s="57">
        <v>8600</v>
      </c>
      <c r="C17" s="58">
        <v>300</v>
      </c>
      <c r="D17" s="58">
        <v>0</v>
      </c>
      <c r="E17" s="58">
        <v>0</v>
      </c>
      <c r="F17" s="58">
        <v>0</v>
      </c>
      <c r="G17" s="58">
        <v>700</v>
      </c>
      <c r="H17" s="58">
        <v>200</v>
      </c>
      <c r="I17" s="58">
        <v>900</v>
      </c>
      <c r="J17" s="58">
        <v>1800</v>
      </c>
      <c r="K17" s="58">
        <v>200</v>
      </c>
      <c r="L17" s="58">
        <v>0</v>
      </c>
      <c r="N17">
        <f>INDEX(OutputValues,13,$M$4)</f>
        <v>8600</v>
      </c>
    </row>
    <row r="18" spans="1:14" x14ac:dyDescent="0.2">
      <c r="A18" s="25">
        <v>4300</v>
      </c>
      <c r="B18" s="57">
        <v>8600</v>
      </c>
      <c r="C18" s="58">
        <v>300</v>
      </c>
      <c r="D18" s="58">
        <v>0</v>
      </c>
      <c r="E18" s="58">
        <v>0</v>
      </c>
      <c r="F18" s="58">
        <v>0</v>
      </c>
      <c r="G18" s="58">
        <v>700</v>
      </c>
      <c r="H18" s="58">
        <v>200</v>
      </c>
      <c r="I18" s="58">
        <v>900</v>
      </c>
      <c r="J18" s="58">
        <v>1800</v>
      </c>
      <c r="K18" s="58">
        <v>200</v>
      </c>
      <c r="L18" s="58">
        <v>0</v>
      </c>
      <c r="N18">
        <f>INDEX(OutputValues,14,$M$4)</f>
        <v>8600</v>
      </c>
    </row>
    <row r="19" spans="1:14" x14ac:dyDescent="0.2">
      <c r="A19" s="25">
        <v>4400</v>
      </c>
      <c r="B19" s="57">
        <v>8600</v>
      </c>
      <c r="C19" s="58">
        <v>300</v>
      </c>
      <c r="D19" s="58">
        <v>0</v>
      </c>
      <c r="E19" s="58">
        <v>0</v>
      </c>
      <c r="F19" s="58">
        <v>0</v>
      </c>
      <c r="G19" s="58">
        <v>700</v>
      </c>
      <c r="H19" s="58">
        <v>200</v>
      </c>
      <c r="I19" s="58">
        <v>900</v>
      </c>
      <c r="J19" s="58">
        <v>1800</v>
      </c>
      <c r="K19" s="58">
        <v>200</v>
      </c>
      <c r="L19" s="58">
        <v>0</v>
      </c>
      <c r="N19">
        <f>INDEX(OutputValues,15,$M$4)</f>
        <v>8600</v>
      </c>
    </row>
    <row r="20" spans="1:14" x14ac:dyDescent="0.2">
      <c r="A20" s="25">
        <v>4500</v>
      </c>
      <c r="B20" s="57">
        <v>8600</v>
      </c>
      <c r="C20" s="58">
        <v>300</v>
      </c>
      <c r="D20" s="58">
        <v>0</v>
      </c>
      <c r="E20" s="58">
        <v>0</v>
      </c>
      <c r="F20" s="58">
        <v>0</v>
      </c>
      <c r="G20" s="58">
        <v>700</v>
      </c>
      <c r="H20" s="58">
        <v>200</v>
      </c>
      <c r="I20" s="58">
        <v>900</v>
      </c>
      <c r="J20" s="58">
        <v>1800</v>
      </c>
      <c r="K20" s="58">
        <v>200</v>
      </c>
      <c r="L20" s="58">
        <v>0</v>
      </c>
      <c r="N20">
        <f>INDEX(OutputValues,16,$M$4)</f>
        <v>8600</v>
      </c>
    </row>
    <row r="21" spans="1:14" x14ac:dyDescent="0.2">
      <c r="A21" s="25">
        <v>4600</v>
      </c>
      <c r="B21" s="57">
        <v>8600</v>
      </c>
      <c r="C21" s="58">
        <v>300</v>
      </c>
      <c r="D21" s="58">
        <v>0</v>
      </c>
      <c r="E21" s="58">
        <v>0</v>
      </c>
      <c r="F21" s="58">
        <v>0</v>
      </c>
      <c r="G21" s="58">
        <v>700</v>
      </c>
      <c r="H21" s="58">
        <v>200</v>
      </c>
      <c r="I21" s="58">
        <v>900</v>
      </c>
      <c r="J21" s="58">
        <v>1800</v>
      </c>
      <c r="K21" s="58">
        <v>200</v>
      </c>
      <c r="L21" s="58">
        <v>0</v>
      </c>
      <c r="N21">
        <f>INDEX(OutputValues,17,$M$4)</f>
        <v>8600</v>
      </c>
    </row>
    <row r="22" spans="1:14" x14ac:dyDescent="0.2">
      <c r="A22" s="25">
        <v>4700</v>
      </c>
      <c r="B22" s="57">
        <v>8600</v>
      </c>
      <c r="C22" s="58">
        <v>300</v>
      </c>
      <c r="D22" s="58">
        <v>0</v>
      </c>
      <c r="E22" s="58">
        <v>0</v>
      </c>
      <c r="F22" s="58">
        <v>0</v>
      </c>
      <c r="G22" s="58">
        <v>700</v>
      </c>
      <c r="H22" s="58">
        <v>200</v>
      </c>
      <c r="I22" s="58">
        <v>900</v>
      </c>
      <c r="J22" s="58">
        <v>1800</v>
      </c>
      <c r="K22" s="58">
        <v>200</v>
      </c>
      <c r="L22" s="58">
        <v>0</v>
      </c>
      <c r="N22">
        <f>INDEX(OutputValues,18,$M$4)</f>
        <v>8600</v>
      </c>
    </row>
    <row r="23" spans="1:14" x14ac:dyDescent="0.2">
      <c r="A23" s="25">
        <v>4800</v>
      </c>
      <c r="B23" s="57">
        <v>8600</v>
      </c>
      <c r="C23" s="58">
        <v>300</v>
      </c>
      <c r="D23" s="58">
        <v>0</v>
      </c>
      <c r="E23" s="58">
        <v>0</v>
      </c>
      <c r="F23" s="58">
        <v>0</v>
      </c>
      <c r="G23" s="58">
        <v>700</v>
      </c>
      <c r="H23" s="58">
        <v>200</v>
      </c>
      <c r="I23" s="58">
        <v>900</v>
      </c>
      <c r="J23" s="58">
        <v>1800</v>
      </c>
      <c r="K23" s="58">
        <v>200</v>
      </c>
      <c r="L23" s="58">
        <v>0</v>
      </c>
      <c r="N23">
        <f>INDEX(OutputValues,19,$M$4)</f>
        <v>8600</v>
      </c>
    </row>
    <row r="24" spans="1:14" x14ac:dyDescent="0.2">
      <c r="A24" s="25">
        <v>4900</v>
      </c>
      <c r="B24" s="57">
        <v>8600</v>
      </c>
      <c r="C24" s="58">
        <v>300</v>
      </c>
      <c r="D24" s="58">
        <v>0</v>
      </c>
      <c r="E24" s="58">
        <v>0</v>
      </c>
      <c r="F24" s="58">
        <v>0</v>
      </c>
      <c r="G24" s="58">
        <v>700</v>
      </c>
      <c r="H24" s="58">
        <v>200</v>
      </c>
      <c r="I24" s="58">
        <v>900</v>
      </c>
      <c r="J24" s="58">
        <v>1800</v>
      </c>
      <c r="K24" s="58">
        <v>200</v>
      </c>
      <c r="L24" s="58">
        <v>0</v>
      </c>
      <c r="N24">
        <f>INDEX(OutputValues,20,$M$4)</f>
        <v>8600</v>
      </c>
    </row>
    <row r="25" spans="1:14" x14ac:dyDescent="0.2">
      <c r="A25" s="25">
        <v>5000</v>
      </c>
      <c r="B25" s="57">
        <v>8600</v>
      </c>
      <c r="C25" s="58">
        <v>300</v>
      </c>
      <c r="D25" s="58">
        <v>0</v>
      </c>
      <c r="E25" s="58">
        <v>0</v>
      </c>
      <c r="F25" s="58">
        <v>0</v>
      </c>
      <c r="G25" s="58">
        <v>700</v>
      </c>
      <c r="H25" s="58">
        <v>200</v>
      </c>
      <c r="I25" s="58">
        <v>900</v>
      </c>
      <c r="J25" s="58">
        <v>1800</v>
      </c>
      <c r="K25" s="58">
        <v>200</v>
      </c>
      <c r="L25" s="58">
        <v>0</v>
      </c>
      <c r="N25">
        <f>INDEX(OutputValues,21,$M$4)</f>
        <v>8600</v>
      </c>
    </row>
    <row r="26" spans="1:14" x14ac:dyDescent="0.2">
      <c r="A26" s="25">
        <v>5100</v>
      </c>
      <c r="B26" s="57">
        <v>8600</v>
      </c>
      <c r="C26" s="58">
        <v>300</v>
      </c>
      <c r="D26" s="58">
        <v>0</v>
      </c>
      <c r="E26" s="58">
        <v>0</v>
      </c>
      <c r="F26" s="58">
        <v>0</v>
      </c>
      <c r="G26" s="58">
        <v>700</v>
      </c>
      <c r="H26" s="58">
        <v>200</v>
      </c>
      <c r="I26" s="58">
        <v>900</v>
      </c>
      <c r="J26" s="58">
        <v>1800</v>
      </c>
      <c r="K26" s="58">
        <v>200</v>
      </c>
      <c r="L26" s="58">
        <v>0</v>
      </c>
      <c r="N26">
        <f>INDEX(OutputValues,22,$M$4)</f>
        <v>8600</v>
      </c>
    </row>
    <row r="27" spans="1:14" x14ac:dyDescent="0.2">
      <c r="A27" s="25">
        <v>5200</v>
      </c>
      <c r="B27" s="57">
        <v>8600</v>
      </c>
      <c r="C27" s="58">
        <v>300</v>
      </c>
      <c r="D27" s="58">
        <v>0</v>
      </c>
      <c r="E27" s="58">
        <v>0</v>
      </c>
      <c r="F27" s="58">
        <v>0</v>
      </c>
      <c r="G27" s="58">
        <v>700</v>
      </c>
      <c r="H27" s="58">
        <v>200</v>
      </c>
      <c r="I27" s="58">
        <v>900</v>
      </c>
      <c r="J27" s="58">
        <v>1800</v>
      </c>
      <c r="K27" s="58">
        <v>200</v>
      </c>
      <c r="L27" s="58">
        <v>0</v>
      </c>
      <c r="N27">
        <f>INDEX(OutputValues,23,$M$4)</f>
        <v>8600</v>
      </c>
    </row>
    <row r="28" spans="1:14" x14ac:dyDescent="0.2">
      <c r="A28" s="25">
        <v>5300</v>
      </c>
      <c r="B28" s="57">
        <v>8600</v>
      </c>
      <c r="C28" s="58">
        <v>300</v>
      </c>
      <c r="D28" s="58">
        <v>0</v>
      </c>
      <c r="E28" s="58">
        <v>0</v>
      </c>
      <c r="F28" s="58">
        <v>0</v>
      </c>
      <c r="G28" s="58">
        <v>700</v>
      </c>
      <c r="H28" s="58">
        <v>200</v>
      </c>
      <c r="I28" s="58">
        <v>900</v>
      </c>
      <c r="J28" s="58">
        <v>1800</v>
      </c>
      <c r="K28" s="58">
        <v>200</v>
      </c>
      <c r="L28" s="58">
        <v>0</v>
      </c>
      <c r="N28">
        <f>INDEX(OutputValues,24,$M$4)</f>
        <v>8600</v>
      </c>
    </row>
    <row r="29" spans="1:14" x14ac:dyDescent="0.2">
      <c r="A29" s="25">
        <v>5400</v>
      </c>
      <c r="B29" s="57">
        <v>8600</v>
      </c>
      <c r="C29" s="58">
        <v>300</v>
      </c>
      <c r="D29" s="58">
        <v>0</v>
      </c>
      <c r="E29" s="58">
        <v>0</v>
      </c>
      <c r="F29" s="58">
        <v>0</v>
      </c>
      <c r="G29" s="58">
        <v>700</v>
      </c>
      <c r="H29" s="58">
        <v>200</v>
      </c>
      <c r="I29" s="58">
        <v>900</v>
      </c>
      <c r="J29" s="58">
        <v>1800</v>
      </c>
      <c r="K29" s="58">
        <v>200</v>
      </c>
      <c r="L29" s="58">
        <v>0</v>
      </c>
      <c r="N29">
        <f>INDEX(OutputValues,25,$M$4)</f>
        <v>8600</v>
      </c>
    </row>
    <row r="30" spans="1:14" x14ac:dyDescent="0.2">
      <c r="A30" s="25">
        <v>5500</v>
      </c>
      <c r="B30" s="57">
        <v>8600</v>
      </c>
      <c r="C30" s="58">
        <v>300</v>
      </c>
      <c r="D30" s="58">
        <v>0</v>
      </c>
      <c r="E30" s="58">
        <v>0</v>
      </c>
      <c r="F30" s="58">
        <v>0</v>
      </c>
      <c r="G30" s="58">
        <v>700</v>
      </c>
      <c r="H30" s="58">
        <v>200</v>
      </c>
      <c r="I30" s="58">
        <v>900</v>
      </c>
      <c r="J30" s="58">
        <v>1800</v>
      </c>
      <c r="K30" s="58">
        <v>200</v>
      </c>
      <c r="L30" s="58">
        <v>0</v>
      </c>
      <c r="N30">
        <f>INDEX(OutputValues,26,$M$4)</f>
        <v>8600</v>
      </c>
    </row>
    <row r="31" spans="1:14" x14ac:dyDescent="0.2">
      <c r="A31" s="25">
        <v>5600</v>
      </c>
      <c r="B31" s="57">
        <v>8600</v>
      </c>
      <c r="C31" s="58">
        <v>300</v>
      </c>
      <c r="D31" s="58">
        <v>0</v>
      </c>
      <c r="E31" s="58">
        <v>0</v>
      </c>
      <c r="F31" s="58">
        <v>0</v>
      </c>
      <c r="G31" s="58">
        <v>700</v>
      </c>
      <c r="H31" s="58">
        <v>200</v>
      </c>
      <c r="I31" s="58">
        <v>900</v>
      </c>
      <c r="J31" s="58">
        <v>1800</v>
      </c>
      <c r="K31" s="58">
        <v>200</v>
      </c>
      <c r="L31" s="58">
        <v>0</v>
      </c>
      <c r="N31">
        <f>INDEX(OutputValues,27,$M$4)</f>
        <v>8600</v>
      </c>
    </row>
    <row r="32" spans="1:14" x14ac:dyDescent="0.2">
      <c r="A32" s="25">
        <v>5700</v>
      </c>
      <c r="B32" s="57">
        <v>8600</v>
      </c>
      <c r="C32" s="58">
        <v>300</v>
      </c>
      <c r="D32" s="58">
        <v>0</v>
      </c>
      <c r="E32" s="58">
        <v>0</v>
      </c>
      <c r="F32" s="58">
        <v>0</v>
      </c>
      <c r="G32" s="58">
        <v>700</v>
      </c>
      <c r="H32" s="58">
        <v>200</v>
      </c>
      <c r="I32" s="58">
        <v>900</v>
      </c>
      <c r="J32" s="58">
        <v>1800</v>
      </c>
      <c r="K32" s="58">
        <v>200</v>
      </c>
      <c r="L32" s="58">
        <v>0</v>
      </c>
      <c r="N32">
        <f>INDEX(OutputValues,28,$M$4)</f>
        <v>8600</v>
      </c>
    </row>
    <row r="33" spans="1:14" x14ac:dyDescent="0.2">
      <c r="A33" s="25">
        <v>5800</v>
      </c>
      <c r="B33" s="57">
        <v>8600</v>
      </c>
      <c r="C33" s="58">
        <v>300</v>
      </c>
      <c r="D33" s="58">
        <v>0</v>
      </c>
      <c r="E33" s="58">
        <v>0</v>
      </c>
      <c r="F33" s="58">
        <v>0</v>
      </c>
      <c r="G33" s="58">
        <v>700</v>
      </c>
      <c r="H33" s="58">
        <v>200</v>
      </c>
      <c r="I33" s="58">
        <v>900</v>
      </c>
      <c r="J33" s="58">
        <v>1800</v>
      </c>
      <c r="K33" s="58">
        <v>200</v>
      </c>
      <c r="L33" s="58">
        <v>0</v>
      </c>
      <c r="N33">
        <f>INDEX(OutputValues,29,$M$4)</f>
        <v>8600</v>
      </c>
    </row>
    <row r="34" spans="1:14" x14ac:dyDescent="0.2">
      <c r="A34" s="25">
        <v>5900</v>
      </c>
      <c r="B34" s="57">
        <v>8600</v>
      </c>
      <c r="C34" s="58">
        <v>300</v>
      </c>
      <c r="D34" s="58">
        <v>0</v>
      </c>
      <c r="E34" s="58">
        <v>0</v>
      </c>
      <c r="F34" s="58">
        <v>0</v>
      </c>
      <c r="G34" s="58">
        <v>700</v>
      </c>
      <c r="H34" s="58">
        <v>200</v>
      </c>
      <c r="I34" s="58">
        <v>900</v>
      </c>
      <c r="J34" s="58">
        <v>1800</v>
      </c>
      <c r="K34" s="58">
        <v>200</v>
      </c>
      <c r="L34" s="58">
        <v>0</v>
      </c>
      <c r="N34">
        <f>INDEX(OutputValues,30,$M$4)</f>
        <v>8600</v>
      </c>
    </row>
    <row r="35" spans="1:14" x14ac:dyDescent="0.2">
      <c r="A35" s="25">
        <v>6000</v>
      </c>
      <c r="B35" s="57">
        <v>8600</v>
      </c>
      <c r="C35" s="58">
        <v>300</v>
      </c>
      <c r="D35" s="58">
        <v>0</v>
      </c>
      <c r="E35" s="58">
        <v>0</v>
      </c>
      <c r="F35" s="58">
        <v>0</v>
      </c>
      <c r="G35" s="58">
        <v>700</v>
      </c>
      <c r="H35" s="58">
        <v>200</v>
      </c>
      <c r="I35" s="58">
        <v>900</v>
      </c>
      <c r="J35" s="58">
        <v>1800</v>
      </c>
      <c r="K35" s="58">
        <v>200</v>
      </c>
      <c r="L35" s="58">
        <v>0</v>
      </c>
      <c r="N35">
        <f>INDEX(OutputValues,31,$M$4)</f>
        <v>8600</v>
      </c>
    </row>
  </sheetData>
  <dataValidations count="1">
    <dataValidation type="list" allowBlank="1" showInputMessage="1" showErrorMessage="1" sqref="N4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workbookViewId="0"/>
  </sheetViews>
  <sheetFormatPr defaultRowHeight="12.75" x14ac:dyDescent="0.2"/>
  <sheetData>
    <row r="1" spans="1:22" x14ac:dyDescent="0.2">
      <c r="A1" s="2" t="s">
        <v>103</v>
      </c>
      <c r="N1" s="28" t="str">
        <f>CONCATENATE("Sensitivity of ",$N$4," to ","Shipped to Bar 1")</f>
        <v>Sensitivity of $C$17 to Shipped to Bar 1</v>
      </c>
    </row>
    <row r="3" spans="1:22" x14ac:dyDescent="0.2">
      <c r="A3" t="s">
        <v>119</v>
      </c>
      <c r="N3" t="s">
        <v>105</v>
      </c>
    </row>
    <row r="4" spans="1:22" ht="33" x14ac:dyDescent="0.2">
      <c r="B4" s="26" t="s">
        <v>84</v>
      </c>
      <c r="C4" s="26" t="s">
        <v>8</v>
      </c>
      <c r="D4" s="26" t="s">
        <v>9</v>
      </c>
      <c r="E4" s="26" t="s">
        <v>16</v>
      </c>
      <c r="F4" s="26" t="s">
        <v>17</v>
      </c>
      <c r="G4" s="26" t="s">
        <v>18</v>
      </c>
      <c r="H4" s="26" t="s">
        <v>19</v>
      </c>
      <c r="I4" s="26" t="s">
        <v>85</v>
      </c>
      <c r="J4" s="26" t="s">
        <v>86</v>
      </c>
      <c r="K4" s="26" t="s">
        <v>87</v>
      </c>
      <c r="L4" s="26" t="s">
        <v>46</v>
      </c>
      <c r="M4" s="28">
        <f>MATCH($N$4,OutputAddresses,0)</f>
        <v>1</v>
      </c>
      <c r="N4" s="27" t="s">
        <v>84</v>
      </c>
    </row>
    <row r="5" spans="1:22" x14ac:dyDescent="0.2">
      <c r="A5" s="25">
        <v>100</v>
      </c>
      <c r="B5" s="57">
        <v>7600</v>
      </c>
      <c r="C5" s="58">
        <v>100</v>
      </c>
      <c r="D5" s="58">
        <v>0</v>
      </c>
      <c r="E5" s="58">
        <v>0</v>
      </c>
      <c r="F5" s="58">
        <v>200</v>
      </c>
      <c r="G5" s="58">
        <v>700</v>
      </c>
      <c r="H5" s="58">
        <v>0</v>
      </c>
      <c r="I5" s="58">
        <v>900</v>
      </c>
      <c r="J5" s="58">
        <v>1800</v>
      </c>
      <c r="K5" s="58">
        <v>0</v>
      </c>
      <c r="L5" s="58">
        <v>0</v>
      </c>
      <c r="N5">
        <f>INDEX(OutputValues,1,$M$4)</f>
        <v>7600</v>
      </c>
      <c r="V5" s="38">
        <f>B6-B5</f>
        <v>100</v>
      </c>
    </row>
    <row r="6" spans="1:22" x14ac:dyDescent="0.2">
      <c r="A6" s="25">
        <v>150</v>
      </c>
      <c r="B6" s="57">
        <v>7700</v>
      </c>
      <c r="C6" s="58">
        <v>150</v>
      </c>
      <c r="D6" s="58">
        <v>0</v>
      </c>
      <c r="E6" s="58">
        <v>0</v>
      </c>
      <c r="F6" s="58">
        <v>150</v>
      </c>
      <c r="G6" s="58">
        <v>700</v>
      </c>
      <c r="H6" s="58">
        <v>0</v>
      </c>
      <c r="I6" s="58">
        <v>900</v>
      </c>
      <c r="J6" s="58">
        <v>1800</v>
      </c>
      <c r="K6" s="58">
        <v>50</v>
      </c>
      <c r="L6" s="58">
        <v>0</v>
      </c>
      <c r="N6">
        <f>INDEX(OutputValues,2,$M$4)</f>
        <v>7700</v>
      </c>
      <c r="V6" s="38">
        <f t="shared" ref="V6:V24" si="0">B7-B6</f>
        <v>100</v>
      </c>
    </row>
    <row r="7" spans="1:22" x14ac:dyDescent="0.2">
      <c r="A7" s="25">
        <v>200</v>
      </c>
      <c r="B7" s="57">
        <v>7800</v>
      </c>
      <c r="C7" s="58">
        <v>200</v>
      </c>
      <c r="D7" s="58">
        <v>0</v>
      </c>
      <c r="E7" s="58">
        <v>0</v>
      </c>
      <c r="F7" s="58">
        <v>100</v>
      </c>
      <c r="G7" s="58">
        <v>700</v>
      </c>
      <c r="H7" s="58">
        <v>0</v>
      </c>
      <c r="I7" s="58">
        <v>900</v>
      </c>
      <c r="J7" s="58">
        <v>1800</v>
      </c>
      <c r="K7" s="58">
        <v>100</v>
      </c>
      <c r="L7" s="58">
        <v>0</v>
      </c>
      <c r="N7">
        <f>INDEX(OutputValues,3,$M$4)</f>
        <v>7800</v>
      </c>
      <c r="V7" s="38">
        <f t="shared" si="0"/>
        <v>100</v>
      </c>
    </row>
    <row r="8" spans="1:22" x14ac:dyDescent="0.2">
      <c r="A8" s="25">
        <v>250</v>
      </c>
      <c r="B8" s="57">
        <v>7900</v>
      </c>
      <c r="C8" s="58">
        <v>250</v>
      </c>
      <c r="D8" s="58">
        <v>0</v>
      </c>
      <c r="E8" s="58">
        <v>0</v>
      </c>
      <c r="F8" s="58">
        <v>50</v>
      </c>
      <c r="G8" s="58">
        <v>700</v>
      </c>
      <c r="H8" s="58">
        <v>0</v>
      </c>
      <c r="I8" s="58">
        <v>900</v>
      </c>
      <c r="J8" s="58">
        <v>1800</v>
      </c>
      <c r="K8" s="58">
        <v>150</v>
      </c>
      <c r="L8" s="58">
        <v>0</v>
      </c>
      <c r="N8">
        <f>INDEX(OutputValues,4,$M$4)</f>
        <v>7900</v>
      </c>
      <c r="V8" s="38">
        <f t="shared" si="0"/>
        <v>100</v>
      </c>
    </row>
    <row r="9" spans="1:22" x14ac:dyDescent="0.2">
      <c r="A9" s="25">
        <v>300</v>
      </c>
      <c r="B9" s="57">
        <v>8000</v>
      </c>
      <c r="C9" s="58">
        <v>300</v>
      </c>
      <c r="D9" s="58">
        <v>0</v>
      </c>
      <c r="E9" s="58">
        <v>0</v>
      </c>
      <c r="F9" s="58">
        <v>0</v>
      </c>
      <c r="G9" s="58">
        <v>700</v>
      </c>
      <c r="H9" s="58">
        <v>0</v>
      </c>
      <c r="I9" s="58">
        <v>900</v>
      </c>
      <c r="J9" s="58">
        <v>1800</v>
      </c>
      <c r="K9" s="58">
        <v>200</v>
      </c>
      <c r="L9" s="58">
        <v>0</v>
      </c>
      <c r="N9">
        <f>INDEX(OutputValues,5,$M$4)</f>
        <v>8000</v>
      </c>
      <c r="V9" s="38">
        <f t="shared" si="0"/>
        <v>150</v>
      </c>
    </row>
    <row r="10" spans="1:22" x14ac:dyDescent="0.2">
      <c r="A10" s="25">
        <v>350</v>
      </c>
      <c r="B10" s="57">
        <v>8150</v>
      </c>
      <c r="C10" s="58">
        <v>300</v>
      </c>
      <c r="D10" s="58">
        <v>0</v>
      </c>
      <c r="E10" s="58">
        <v>0</v>
      </c>
      <c r="F10" s="58">
        <v>0</v>
      </c>
      <c r="G10" s="58">
        <v>700</v>
      </c>
      <c r="H10" s="58">
        <v>50</v>
      </c>
      <c r="I10" s="58">
        <v>900</v>
      </c>
      <c r="J10" s="58">
        <v>1800</v>
      </c>
      <c r="K10" s="58">
        <v>200</v>
      </c>
      <c r="L10" s="58">
        <v>0</v>
      </c>
      <c r="N10">
        <f>INDEX(OutputValues,6,$M$4)</f>
        <v>8150</v>
      </c>
      <c r="V10" s="38">
        <f t="shared" si="0"/>
        <v>150</v>
      </c>
    </row>
    <row r="11" spans="1:22" x14ac:dyDescent="0.2">
      <c r="A11" s="25">
        <v>400</v>
      </c>
      <c r="B11" s="57">
        <v>8300</v>
      </c>
      <c r="C11" s="58">
        <v>300</v>
      </c>
      <c r="D11" s="58">
        <v>0</v>
      </c>
      <c r="E11" s="58">
        <v>0</v>
      </c>
      <c r="F11" s="58">
        <v>0</v>
      </c>
      <c r="G11" s="58">
        <v>700</v>
      </c>
      <c r="H11" s="58">
        <v>100</v>
      </c>
      <c r="I11" s="58">
        <v>900</v>
      </c>
      <c r="J11" s="58">
        <v>1800</v>
      </c>
      <c r="K11" s="58">
        <v>200</v>
      </c>
      <c r="L11" s="58">
        <v>0</v>
      </c>
      <c r="N11">
        <f>INDEX(OutputValues,7,$M$4)</f>
        <v>8300</v>
      </c>
      <c r="V11" s="38">
        <f t="shared" si="0"/>
        <v>150</v>
      </c>
    </row>
    <row r="12" spans="1:22" x14ac:dyDescent="0.2">
      <c r="A12" s="25">
        <v>450</v>
      </c>
      <c r="B12" s="57">
        <v>8450</v>
      </c>
      <c r="C12" s="58">
        <v>300</v>
      </c>
      <c r="D12" s="58">
        <v>0</v>
      </c>
      <c r="E12" s="58">
        <v>0</v>
      </c>
      <c r="F12" s="58">
        <v>0</v>
      </c>
      <c r="G12" s="58">
        <v>700</v>
      </c>
      <c r="H12" s="58">
        <v>150</v>
      </c>
      <c r="I12" s="58">
        <v>900</v>
      </c>
      <c r="J12" s="58">
        <v>1800</v>
      </c>
      <c r="K12" s="58">
        <v>200</v>
      </c>
      <c r="L12" s="58">
        <v>0</v>
      </c>
      <c r="N12">
        <f>INDEX(OutputValues,8,$M$4)</f>
        <v>8450</v>
      </c>
      <c r="V12" s="38">
        <f t="shared" si="0"/>
        <v>150</v>
      </c>
    </row>
    <row r="13" spans="1:22" x14ac:dyDescent="0.2">
      <c r="A13" s="64">
        <v>500</v>
      </c>
      <c r="B13" s="62">
        <v>8600</v>
      </c>
      <c r="C13" s="63">
        <v>300</v>
      </c>
      <c r="D13" s="63">
        <v>0</v>
      </c>
      <c r="E13" s="63">
        <v>0</v>
      </c>
      <c r="F13" s="63">
        <v>0</v>
      </c>
      <c r="G13" s="63">
        <v>700</v>
      </c>
      <c r="H13" s="63">
        <v>200</v>
      </c>
      <c r="I13" s="63">
        <v>900</v>
      </c>
      <c r="J13" s="63">
        <v>1800</v>
      </c>
      <c r="K13" s="63">
        <v>200</v>
      </c>
      <c r="L13" s="63">
        <v>0</v>
      </c>
      <c r="N13">
        <f>INDEX(OutputValues,9,$M$4)</f>
        <v>8600</v>
      </c>
      <c r="V13" s="38">
        <f t="shared" si="0"/>
        <v>150</v>
      </c>
    </row>
    <row r="14" spans="1:22" x14ac:dyDescent="0.2">
      <c r="A14" s="25">
        <v>550</v>
      </c>
      <c r="B14" s="57">
        <v>8750</v>
      </c>
      <c r="C14" s="58">
        <v>300</v>
      </c>
      <c r="D14" s="58">
        <v>0</v>
      </c>
      <c r="E14" s="58">
        <v>0</v>
      </c>
      <c r="F14" s="58">
        <v>0</v>
      </c>
      <c r="G14" s="58">
        <v>700</v>
      </c>
      <c r="H14" s="58">
        <v>250</v>
      </c>
      <c r="I14" s="58">
        <v>900</v>
      </c>
      <c r="J14" s="58">
        <v>1800</v>
      </c>
      <c r="K14" s="58">
        <v>200</v>
      </c>
      <c r="L14" s="58">
        <v>0</v>
      </c>
      <c r="N14">
        <f>INDEX(OutputValues,10,$M$4)</f>
        <v>8750</v>
      </c>
      <c r="V14" s="38">
        <f t="shared" si="0"/>
        <v>150</v>
      </c>
    </row>
    <row r="15" spans="1:22" x14ac:dyDescent="0.2">
      <c r="A15" s="25">
        <v>600</v>
      </c>
      <c r="B15" s="57">
        <v>8900</v>
      </c>
      <c r="C15" s="58">
        <v>300</v>
      </c>
      <c r="D15" s="58">
        <v>0</v>
      </c>
      <c r="E15" s="58">
        <v>0</v>
      </c>
      <c r="F15" s="58">
        <v>0</v>
      </c>
      <c r="G15" s="58">
        <v>700</v>
      </c>
      <c r="H15" s="58">
        <v>300</v>
      </c>
      <c r="I15" s="58">
        <v>900</v>
      </c>
      <c r="J15" s="58">
        <v>1800</v>
      </c>
      <c r="K15" s="58">
        <v>200</v>
      </c>
      <c r="L15" s="58">
        <v>0</v>
      </c>
      <c r="N15">
        <f>INDEX(OutputValues,11,$M$4)</f>
        <v>8900</v>
      </c>
      <c r="V15" s="38">
        <f t="shared" si="0"/>
        <v>150</v>
      </c>
    </row>
    <row r="16" spans="1:22" x14ac:dyDescent="0.2">
      <c r="A16" s="25">
        <v>650</v>
      </c>
      <c r="B16" s="57">
        <v>9050</v>
      </c>
      <c r="C16" s="58">
        <v>300</v>
      </c>
      <c r="D16" s="58">
        <v>0</v>
      </c>
      <c r="E16" s="58">
        <v>0</v>
      </c>
      <c r="F16" s="58">
        <v>0</v>
      </c>
      <c r="G16" s="58">
        <v>700</v>
      </c>
      <c r="H16" s="58">
        <v>350</v>
      </c>
      <c r="I16" s="58">
        <v>900</v>
      </c>
      <c r="J16" s="58">
        <v>1800</v>
      </c>
      <c r="K16" s="58">
        <v>200</v>
      </c>
      <c r="L16" s="58">
        <v>0</v>
      </c>
      <c r="N16">
        <f>INDEX(OutputValues,12,$M$4)</f>
        <v>9050</v>
      </c>
      <c r="V16" s="38">
        <f t="shared" si="0"/>
        <v>150</v>
      </c>
    </row>
    <row r="17" spans="1:22" x14ac:dyDescent="0.2">
      <c r="A17" s="25">
        <v>700</v>
      </c>
      <c r="B17" s="57">
        <v>9200</v>
      </c>
      <c r="C17" s="58">
        <v>300</v>
      </c>
      <c r="D17" s="58">
        <v>0</v>
      </c>
      <c r="E17" s="58">
        <v>0</v>
      </c>
      <c r="F17" s="58">
        <v>0</v>
      </c>
      <c r="G17" s="58">
        <v>700</v>
      </c>
      <c r="H17" s="58">
        <v>400</v>
      </c>
      <c r="I17" s="58">
        <v>900</v>
      </c>
      <c r="J17" s="58">
        <v>1800</v>
      </c>
      <c r="K17" s="58">
        <v>200</v>
      </c>
      <c r="L17" s="58">
        <v>0</v>
      </c>
      <c r="N17">
        <f>INDEX(OutputValues,13,$M$4)</f>
        <v>9200</v>
      </c>
      <c r="V17" s="38">
        <f t="shared" si="0"/>
        <v>150</v>
      </c>
    </row>
    <row r="18" spans="1:22" x14ac:dyDescent="0.2">
      <c r="A18" s="25">
        <v>750</v>
      </c>
      <c r="B18" s="57">
        <v>9350</v>
      </c>
      <c r="C18" s="58">
        <v>300</v>
      </c>
      <c r="D18" s="58">
        <v>0</v>
      </c>
      <c r="E18" s="58">
        <v>0</v>
      </c>
      <c r="F18" s="58">
        <v>0</v>
      </c>
      <c r="G18" s="58">
        <v>700</v>
      </c>
      <c r="H18" s="58">
        <v>450</v>
      </c>
      <c r="I18" s="58">
        <v>900</v>
      </c>
      <c r="J18" s="58">
        <v>1800</v>
      </c>
      <c r="K18" s="58">
        <v>200</v>
      </c>
      <c r="L18" s="58">
        <v>0</v>
      </c>
      <c r="N18">
        <f>INDEX(OutputValues,14,$M$4)</f>
        <v>9350</v>
      </c>
      <c r="V18" s="38">
        <f t="shared" si="0"/>
        <v>150</v>
      </c>
    </row>
    <row r="19" spans="1:22" x14ac:dyDescent="0.2">
      <c r="A19" s="25">
        <v>800</v>
      </c>
      <c r="B19" s="57">
        <v>9500</v>
      </c>
      <c r="C19" s="58">
        <v>300</v>
      </c>
      <c r="D19" s="58">
        <v>0</v>
      </c>
      <c r="E19" s="58">
        <v>0</v>
      </c>
      <c r="F19" s="58">
        <v>0</v>
      </c>
      <c r="G19" s="58">
        <v>700</v>
      </c>
      <c r="H19" s="58">
        <v>500</v>
      </c>
      <c r="I19" s="58">
        <v>900</v>
      </c>
      <c r="J19" s="58">
        <v>1800</v>
      </c>
      <c r="K19" s="58">
        <v>200</v>
      </c>
      <c r="L19" s="58">
        <v>0</v>
      </c>
      <c r="N19">
        <f>INDEX(OutputValues,15,$M$4)</f>
        <v>9500</v>
      </c>
      <c r="V19" s="38">
        <f t="shared" si="0"/>
        <v>150</v>
      </c>
    </row>
    <row r="20" spans="1:22" x14ac:dyDescent="0.2">
      <c r="A20" s="25">
        <v>850</v>
      </c>
      <c r="B20" s="57">
        <v>9650</v>
      </c>
      <c r="C20" s="58">
        <v>300</v>
      </c>
      <c r="D20" s="58">
        <v>0</v>
      </c>
      <c r="E20" s="58">
        <v>0</v>
      </c>
      <c r="F20" s="58">
        <v>0</v>
      </c>
      <c r="G20" s="58">
        <v>700</v>
      </c>
      <c r="H20" s="58">
        <v>550</v>
      </c>
      <c r="I20" s="58">
        <v>900</v>
      </c>
      <c r="J20" s="58">
        <v>1800</v>
      </c>
      <c r="K20" s="58">
        <v>200</v>
      </c>
      <c r="L20" s="58">
        <v>0</v>
      </c>
      <c r="N20">
        <f>INDEX(OutputValues,16,$M$4)</f>
        <v>9650</v>
      </c>
      <c r="V20" s="38">
        <f t="shared" si="0"/>
        <v>150</v>
      </c>
    </row>
    <row r="21" spans="1:22" x14ac:dyDescent="0.2">
      <c r="A21" s="25">
        <v>900</v>
      </c>
      <c r="B21" s="57">
        <v>9800</v>
      </c>
      <c r="C21" s="58">
        <v>300</v>
      </c>
      <c r="D21" s="58">
        <v>0</v>
      </c>
      <c r="E21" s="58">
        <v>0</v>
      </c>
      <c r="F21" s="58">
        <v>0</v>
      </c>
      <c r="G21" s="58">
        <v>700</v>
      </c>
      <c r="H21" s="58">
        <v>600</v>
      </c>
      <c r="I21" s="58">
        <v>900</v>
      </c>
      <c r="J21" s="58">
        <v>1800</v>
      </c>
      <c r="K21" s="58">
        <v>200</v>
      </c>
      <c r="L21" s="58">
        <v>0</v>
      </c>
      <c r="N21">
        <f>INDEX(OutputValues,17,$M$4)</f>
        <v>9800</v>
      </c>
      <c r="V21" s="38">
        <f t="shared" si="0"/>
        <v>150</v>
      </c>
    </row>
    <row r="22" spans="1:22" x14ac:dyDescent="0.2">
      <c r="A22" s="25">
        <v>950</v>
      </c>
      <c r="B22" s="57">
        <v>9950</v>
      </c>
      <c r="C22" s="58">
        <v>300</v>
      </c>
      <c r="D22" s="58">
        <v>0</v>
      </c>
      <c r="E22" s="58">
        <v>0</v>
      </c>
      <c r="F22" s="58">
        <v>0</v>
      </c>
      <c r="G22" s="58">
        <v>700</v>
      </c>
      <c r="H22" s="58">
        <v>650</v>
      </c>
      <c r="I22" s="58">
        <v>900</v>
      </c>
      <c r="J22" s="58">
        <v>1800</v>
      </c>
      <c r="K22" s="58">
        <v>200</v>
      </c>
      <c r="L22" s="58">
        <v>0</v>
      </c>
      <c r="N22">
        <f>INDEX(OutputValues,18,$M$4)</f>
        <v>9950</v>
      </c>
      <c r="V22" s="38">
        <f t="shared" si="0"/>
        <v>150</v>
      </c>
    </row>
    <row r="23" spans="1:22" x14ac:dyDescent="0.2">
      <c r="A23" s="25">
        <v>1000</v>
      </c>
      <c r="B23" s="57">
        <v>10100</v>
      </c>
      <c r="C23" s="58">
        <v>300</v>
      </c>
      <c r="D23" s="58">
        <v>0</v>
      </c>
      <c r="E23" s="58">
        <v>0</v>
      </c>
      <c r="F23" s="58">
        <v>0</v>
      </c>
      <c r="G23" s="58">
        <v>700</v>
      </c>
      <c r="H23" s="58">
        <v>700</v>
      </c>
      <c r="I23" s="58">
        <v>900</v>
      </c>
      <c r="J23" s="58">
        <v>1800</v>
      </c>
      <c r="K23" s="58">
        <v>200</v>
      </c>
      <c r="L23" s="58">
        <v>0</v>
      </c>
      <c r="N23">
        <f>INDEX(OutputValues,19,$M$4)</f>
        <v>10100</v>
      </c>
      <c r="V23" s="38">
        <f t="shared" si="0"/>
        <v>-10100</v>
      </c>
    </row>
    <row r="24" spans="1:22" x14ac:dyDescent="0.2">
      <c r="V24" s="38">
        <f t="shared" si="0"/>
        <v>0</v>
      </c>
    </row>
  </sheetData>
  <dataValidations count="1">
    <dataValidation type="list" allowBlank="1" showInputMessage="1" showErrorMessage="1" sqref="N4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34"/>
  <sheetViews>
    <sheetView workbookViewId="0">
      <selection activeCell="P31" sqref="P31"/>
    </sheetView>
  </sheetViews>
  <sheetFormatPr defaultRowHeight="12.75" x14ac:dyDescent="0.2"/>
  <cols>
    <col min="1" max="1" width="7.28515625" bestFit="1" customWidth="1"/>
  </cols>
  <sheetData>
    <row r="1" spans="1:52" x14ac:dyDescent="0.2">
      <c r="A1" s="2" t="s">
        <v>108</v>
      </c>
      <c r="M1" s="28" t="str">
        <f>CONCATENATE("Sensitivity of ",$M$4," to ","BAR 1")</f>
        <v>Sensitivity of $C$17 to BAR 1</v>
      </c>
      <c r="Q1" s="28" t="str">
        <f>CONCATENATE("Sensitivity of ",$Q$4," to ","Capacity A")</f>
        <v>Sensitivity of $C$5 to Capacity A</v>
      </c>
    </row>
    <row r="2" spans="1:52" x14ac:dyDescent="0.2">
      <c r="M2" t="s">
        <v>111</v>
      </c>
      <c r="Q2" t="s">
        <v>121</v>
      </c>
      <c r="AZ2" t="s">
        <v>84</v>
      </c>
    </row>
    <row r="3" spans="1:52" x14ac:dyDescent="0.2">
      <c r="A3" t="s">
        <v>120</v>
      </c>
      <c r="M3" t="s">
        <v>112</v>
      </c>
      <c r="N3" t="s">
        <v>113</v>
      </c>
      <c r="Q3" t="s">
        <v>112</v>
      </c>
      <c r="R3" t="s">
        <v>122</v>
      </c>
      <c r="AZ3" t="s">
        <v>8</v>
      </c>
    </row>
    <row r="4" spans="1:52" ht="33" x14ac:dyDescent="0.2">
      <c r="A4" s="39" t="s">
        <v>84</v>
      </c>
      <c r="B4" s="25">
        <v>100</v>
      </c>
      <c r="C4" s="25">
        <v>200</v>
      </c>
      <c r="D4" s="25">
        <v>300</v>
      </c>
      <c r="E4" s="25">
        <v>400</v>
      </c>
      <c r="F4" s="25">
        <v>500</v>
      </c>
      <c r="G4" s="25">
        <v>600</v>
      </c>
      <c r="H4" s="25">
        <v>700</v>
      </c>
      <c r="I4" s="25">
        <v>800</v>
      </c>
      <c r="J4" s="25">
        <v>900</v>
      </c>
      <c r="K4" s="25">
        <v>1000</v>
      </c>
      <c r="L4" s="28">
        <f>MATCH($M$4,OutputAddresses,0)</f>
        <v>1</v>
      </c>
      <c r="M4" s="27" t="s">
        <v>84</v>
      </c>
      <c r="N4" s="40">
        <v>100</v>
      </c>
      <c r="O4" s="28">
        <f>MATCH($N$4,InputValues1,0)</f>
        <v>1</v>
      </c>
      <c r="P4" s="28">
        <f>MATCH($Q$4,OutputAddresses,0)</f>
        <v>2</v>
      </c>
      <c r="Q4" s="27" t="s">
        <v>8</v>
      </c>
      <c r="R4" s="40">
        <v>100</v>
      </c>
      <c r="S4" s="28">
        <f>MATCH($R$4,InputValues2,0)</f>
        <v>1</v>
      </c>
      <c r="AZ4" t="s">
        <v>9</v>
      </c>
    </row>
    <row r="5" spans="1:52" x14ac:dyDescent="0.2">
      <c r="A5" s="25">
        <v>100</v>
      </c>
      <c r="B5" s="35">
        <v>8900</v>
      </c>
      <c r="C5" s="44">
        <v>9200</v>
      </c>
      <c r="D5" s="44">
        <v>9500</v>
      </c>
      <c r="E5" s="44">
        <v>9800</v>
      </c>
      <c r="F5" s="44">
        <v>10100</v>
      </c>
      <c r="G5" s="47" t="s">
        <v>106</v>
      </c>
      <c r="H5" s="47" t="s">
        <v>106</v>
      </c>
      <c r="I5" s="47" t="s">
        <v>106</v>
      </c>
      <c r="J5" s="47" t="s">
        <v>106</v>
      </c>
      <c r="K5" s="49" t="s">
        <v>106</v>
      </c>
      <c r="L5" s="28" t="str">
        <f>"OutputValues_"&amp;$L$4</f>
        <v>OutputValues_1</v>
      </c>
      <c r="M5">
        <f ca="1">INDEX(INDIRECT($L$5),$O$4,1)</f>
        <v>8900</v>
      </c>
      <c r="P5" s="28" t="str">
        <f>"OutputValues_"&amp;$P$4</f>
        <v>OutputValues_2</v>
      </c>
      <c r="Q5">
        <f ca="1">INDEX(INDIRECT($P$5),1,$S$4)</f>
        <v>0</v>
      </c>
      <c r="AZ5" t="s">
        <v>16</v>
      </c>
    </row>
    <row r="6" spans="1:52" x14ac:dyDescent="0.2">
      <c r="A6" s="25">
        <v>300</v>
      </c>
      <c r="B6" s="29">
        <v>8500</v>
      </c>
      <c r="C6" s="45">
        <v>8800</v>
      </c>
      <c r="D6" s="45">
        <v>9100</v>
      </c>
      <c r="E6" s="45">
        <v>9400</v>
      </c>
      <c r="F6" s="45">
        <v>9700</v>
      </c>
      <c r="G6" s="45">
        <v>10000</v>
      </c>
      <c r="H6" s="45">
        <v>10300</v>
      </c>
      <c r="I6" s="48" t="s">
        <v>106</v>
      </c>
      <c r="J6" s="48" t="s">
        <v>106</v>
      </c>
      <c r="K6" s="50" t="s">
        <v>106</v>
      </c>
      <c r="M6">
        <f ca="1">INDEX(INDIRECT($L$5),$O$4,2)</f>
        <v>9200</v>
      </c>
      <c r="Q6">
        <f ca="1">INDEX(INDIRECT($P$5),2,$S$4)</f>
        <v>0</v>
      </c>
      <c r="AZ6" t="s">
        <v>17</v>
      </c>
    </row>
    <row r="7" spans="1:52" x14ac:dyDescent="0.2">
      <c r="A7" s="25">
        <v>500</v>
      </c>
      <c r="B7" s="29">
        <v>8100</v>
      </c>
      <c r="C7" s="45">
        <v>8400</v>
      </c>
      <c r="D7" s="45">
        <v>8700</v>
      </c>
      <c r="E7" s="45">
        <v>9000</v>
      </c>
      <c r="F7" s="45">
        <v>9300</v>
      </c>
      <c r="G7" s="45">
        <v>9600</v>
      </c>
      <c r="H7" s="45">
        <v>9900</v>
      </c>
      <c r="I7" s="45">
        <v>10200</v>
      </c>
      <c r="J7" s="45">
        <v>10500</v>
      </c>
      <c r="K7" s="50" t="s">
        <v>106</v>
      </c>
      <c r="M7">
        <f ca="1">INDEX(INDIRECT($L$5),$O$4,3)</f>
        <v>9500</v>
      </c>
      <c r="Q7">
        <f ca="1">INDEX(INDIRECT($P$5),3,$S$4)</f>
        <v>0</v>
      </c>
      <c r="AZ7" t="s">
        <v>18</v>
      </c>
    </row>
    <row r="8" spans="1:52" x14ac:dyDescent="0.2">
      <c r="A8" s="25">
        <v>700</v>
      </c>
      <c r="B8" s="29">
        <v>7700</v>
      </c>
      <c r="C8" s="45">
        <v>8000</v>
      </c>
      <c r="D8" s="45">
        <v>8300</v>
      </c>
      <c r="E8" s="45">
        <v>8600</v>
      </c>
      <c r="F8" s="45">
        <v>8900</v>
      </c>
      <c r="G8" s="45">
        <v>9200</v>
      </c>
      <c r="H8" s="45">
        <v>9500</v>
      </c>
      <c r="I8" s="45">
        <v>9800</v>
      </c>
      <c r="J8" s="45">
        <v>10100</v>
      </c>
      <c r="K8" s="51">
        <v>10400</v>
      </c>
      <c r="M8">
        <f ca="1">INDEX(INDIRECT($L$5),$O$4,4)</f>
        <v>9800</v>
      </c>
      <c r="Q8">
        <f ca="1">INDEX(INDIRECT($P$5),4,$S$4)</f>
        <v>0</v>
      </c>
      <c r="AZ8" t="s">
        <v>19</v>
      </c>
    </row>
    <row r="9" spans="1:52" x14ac:dyDescent="0.2">
      <c r="A9" s="25">
        <v>900</v>
      </c>
      <c r="B9" s="29">
        <v>7600</v>
      </c>
      <c r="C9" s="45">
        <v>7800</v>
      </c>
      <c r="D9" s="45">
        <v>8100</v>
      </c>
      <c r="E9" s="45">
        <v>8400</v>
      </c>
      <c r="F9" s="45">
        <v>8700</v>
      </c>
      <c r="G9" s="45">
        <v>9000</v>
      </c>
      <c r="H9" s="45">
        <v>9300</v>
      </c>
      <c r="I9" s="45">
        <v>9600</v>
      </c>
      <c r="J9" s="45">
        <v>9900</v>
      </c>
      <c r="K9" s="51">
        <v>10200</v>
      </c>
      <c r="M9">
        <f ca="1">INDEX(INDIRECT($L$5),$O$4,5)</f>
        <v>10100</v>
      </c>
      <c r="Q9">
        <f ca="1">INDEX(INDIRECT($P$5),5,$S$4)</f>
        <v>100</v>
      </c>
      <c r="AZ9" t="s">
        <v>85</v>
      </c>
    </row>
    <row r="10" spans="1:52" x14ac:dyDescent="0.2">
      <c r="A10" s="25">
        <v>1100</v>
      </c>
      <c r="B10" s="29">
        <v>7600</v>
      </c>
      <c r="C10" s="45">
        <v>7800</v>
      </c>
      <c r="D10" s="45">
        <v>8000</v>
      </c>
      <c r="E10" s="45">
        <v>8200</v>
      </c>
      <c r="F10" s="45">
        <v>8500</v>
      </c>
      <c r="G10" s="45">
        <v>8800</v>
      </c>
      <c r="H10" s="45">
        <v>9100</v>
      </c>
      <c r="I10" s="45">
        <v>9400</v>
      </c>
      <c r="J10" s="45">
        <v>9700</v>
      </c>
      <c r="K10" s="51">
        <v>10000</v>
      </c>
      <c r="M10" t="str">
        <f ca="1">INDEX(INDIRECT($L$5),$O$4,6)</f>
        <v>Not feasible</v>
      </c>
      <c r="Q10">
        <f ca="1">INDEX(INDIRECT($P$5),6,$S$4)</f>
        <v>100</v>
      </c>
      <c r="AZ10" t="s">
        <v>86</v>
      </c>
    </row>
    <row r="11" spans="1:52" x14ac:dyDescent="0.2">
      <c r="A11" s="25">
        <v>1300</v>
      </c>
      <c r="B11" s="29">
        <v>7600</v>
      </c>
      <c r="C11" s="45">
        <v>7800</v>
      </c>
      <c r="D11" s="45">
        <v>8000</v>
      </c>
      <c r="E11" s="45">
        <v>8200</v>
      </c>
      <c r="F11" s="45">
        <v>8400</v>
      </c>
      <c r="G11" s="45">
        <v>8600</v>
      </c>
      <c r="H11" s="45">
        <v>8900</v>
      </c>
      <c r="I11" s="45">
        <v>9200</v>
      </c>
      <c r="J11" s="45">
        <v>9500</v>
      </c>
      <c r="K11" s="51">
        <v>9800</v>
      </c>
      <c r="M11" t="str">
        <f ca="1">INDEX(INDIRECT($L$5),$O$4,7)</f>
        <v>Not feasible</v>
      </c>
      <c r="Q11">
        <f ca="1">INDEX(INDIRECT($P$5),7,$S$4)</f>
        <v>100</v>
      </c>
      <c r="AZ11" t="s">
        <v>87</v>
      </c>
    </row>
    <row r="12" spans="1:52" x14ac:dyDescent="0.2">
      <c r="A12" s="25">
        <v>1500</v>
      </c>
      <c r="B12" s="29">
        <v>7600</v>
      </c>
      <c r="C12" s="45">
        <v>7800</v>
      </c>
      <c r="D12" s="45">
        <v>8000</v>
      </c>
      <c r="E12" s="45">
        <v>8200</v>
      </c>
      <c r="F12" s="45">
        <v>8400</v>
      </c>
      <c r="G12" s="45">
        <v>8600</v>
      </c>
      <c r="H12" s="45">
        <v>8800</v>
      </c>
      <c r="I12" s="45">
        <v>9000</v>
      </c>
      <c r="J12" s="45">
        <v>9300</v>
      </c>
      <c r="K12" s="51">
        <v>9600</v>
      </c>
      <c r="M12" t="str">
        <f ca="1">INDEX(INDIRECT($L$5),$O$4,8)</f>
        <v>Not feasible</v>
      </c>
      <c r="Q12">
        <f ca="1">INDEX(INDIRECT($P$5),8,$S$4)</f>
        <v>100</v>
      </c>
      <c r="AZ12" t="s">
        <v>46</v>
      </c>
    </row>
    <row r="13" spans="1:52" x14ac:dyDescent="0.2">
      <c r="A13" s="25">
        <v>1700</v>
      </c>
      <c r="B13" s="29">
        <v>7600</v>
      </c>
      <c r="C13" s="45">
        <v>7800</v>
      </c>
      <c r="D13" s="45">
        <v>8000</v>
      </c>
      <c r="E13" s="45">
        <v>8200</v>
      </c>
      <c r="F13" s="45">
        <v>8400</v>
      </c>
      <c r="G13" s="45">
        <v>8600</v>
      </c>
      <c r="H13" s="45">
        <v>8800</v>
      </c>
      <c r="I13" s="45">
        <v>9000</v>
      </c>
      <c r="J13" s="45">
        <v>9200</v>
      </c>
      <c r="K13" s="51">
        <v>9400</v>
      </c>
      <c r="M13" t="str">
        <f ca="1">INDEX(INDIRECT($L$5),$O$4,9)</f>
        <v>Not feasible</v>
      </c>
      <c r="Q13">
        <f ca="1">INDEX(INDIRECT($P$5),9,$S$4)</f>
        <v>100</v>
      </c>
    </row>
    <row r="14" spans="1:52" x14ac:dyDescent="0.2">
      <c r="A14" s="25">
        <v>1900</v>
      </c>
      <c r="B14" s="32">
        <v>7600</v>
      </c>
      <c r="C14" s="46">
        <v>7800</v>
      </c>
      <c r="D14" s="46">
        <v>8000</v>
      </c>
      <c r="E14" s="46">
        <v>8200</v>
      </c>
      <c r="F14" s="46">
        <v>8400</v>
      </c>
      <c r="G14" s="46">
        <v>8600</v>
      </c>
      <c r="H14" s="46">
        <v>8800</v>
      </c>
      <c r="I14" s="46">
        <v>9000</v>
      </c>
      <c r="J14" s="46">
        <v>9200</v>
      </c>
      <c r="K14" s="52">
        <v>9400</v>
      </c>
      <c r="M14" t="str">
        <f ca="1">INDEX(INDIRECT($L$5),$O$4,10)</f>
        <v>Not feasible</v>
      </c>
      <c r="Q14">
        <f ca="1">INDEX(INDIRECT($P$5),10,$S$4)</f>
        <v>100</v>
      </c>
    </row>
    <row r="16" spans="1:52" x14ac:dyDescent="0.2">
      <c r="A16" s="39" t="s">
        <v>8</v>
      </c>
      <c r="B16" s="25">
        <v>100</v>
      </c>
      <c r="C16" s="25">
        <v>200</v>
      </c>
      <c r="D16" s="25">
        <v>300</v>
      </c>
      <c r="E16" s="25">
        <v>400</v>
      </c>
      <c r="F16" s="25">
        <v>500</v>
      </c>
      <c r="G16" s="25">
        <v>600</v>
      </c>
      <c r="H16" s="25">
        <v>700</v>
      </c>
      <c r="I16" s="25">
        <v>800</v>
      </c>
      <c r="J16" s="25">
        <v>900</v>
      </c>
      <c r="K16" s="25">
        <v>1000</v>
      </c>
    </row>
    <row r="17" spans="1:11" x14ac:dyDescent="0.2">
      <c r="A17" s="25">
        <v>100</v>
      </c>
      <c r="B17" s="41">
        <v>0</v>
      </c>
      <c r="C17" s="36">
        <v>0</v>
      </c>
      <c r="D17" s="36">
        <v>0</v>
      </c>
      <c r="E17" s="36">
        <v>0</v>
      </c>
      <c r="F17" s="36">
        <v>0</v>
      </c>
      <c r="G17" s="47" t="s">
        <v>106</v>
      </c>
      <c r="H17" s="47" t="s">
        <v>106</v>
      </c>
      <c r="I17" s="47" t="s">
        <v>106</v>
      </c>
      <c r="J17" s="47" t="s">
        <v>106</v>
      </c>
      <c r="K17" s="49" t="s">
        <v>106</v>
      </c>
    </row>
    <row r="18" spans="1:11" x14ac:dyDescent="0.2">
      <c r="A18" s="25">
        <v>300</v>
      </c>
      <c r="B18" s="42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48" t="s">
        <v>106</v>
      </c>
      <c r="J18" s="48" t="s">
        <v>106</v>
      </c>
      <c r="K18" s="50" t="s">
        <v>106</v>
      </c>
    </row>
    <row r="19" spans="1:11" x14ac:dyDescent="0.2">
      <c r="A19" s="25">
        <v>500</v>
      </c>
      <c r="B19" s="42">
        <v>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50" t="s">
        <v>106</v>
      </c>
    </row>
    <row r="20" spans="1:11" x14ac:dyDescent="0.2">
      <c r="A20" s="25">
        <v>700</v>
      </c>
      <c r="B20" s="42">
        <v>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1">
        <v>0</v>
      </c>
    </row>
    <row r="21" spans="1:11" x14ac:dyDescent="0.2">
      <c r="A21" s="25">
        <v>900</v>
      </c>
      <c r="B21" s="42">
        <v>100</v>
      </c>
      <c r="C21" s="30">
        <v>200</v>
      </c>
      <c r="D21" s="30">
        <v>200</v>
      </c>
      <c r="E21" s="30">
        <v>200</v>
      </c>
      <c r="F21" s="30">
        <v>200</v>
      </c>
      <c r="G21" s="30">
        <v>200</v>
      </c>
      <c r="H21" s="30">
        <v>200</v>
      </c>
      <c r="I21" s="30">
        <v>200</v>
      </c>
      <c r="J21" s="30">
        <v>200</v>
      </c>
      <c r="K21" s="31">
        <v>200</v>
      </c>
    </row>
    <row r="22" spans="1:11" x14ac:dyDescent="0.2">
      <c r="A22" s="25">
        <v>1100</v>
      </c>
      <c r="B22" s="42">
        <v>100</v>
      </c>
      <c r="C22" s="30">
        <v>200</v>
      </c>
      <c r="D22" s="30">
        <v>300</v>
      </c>
      <c r="E22" s="30">
        <v>400</v>
      </c>
      <c r="F22" s="30">
        <v>400</v>
      </c>
      <c r="G22" s="30">
        <v>400</v>
      </c>
      <c r="H22" s="30">
        <v>400</v>
      </c>
      <c r="I22" s="30">
        <v>400</v>
      </c>
      <c r="J22" s="30">
        <v>400</v>
      </c>
      <c r="K22" s="31">
        <v>400</v>
      </c>
    </row>
    <row r="23" spans="1:11" x14ac:dyDescent="0.2">
      <c r="A23" s="25">
        <v>1300</v>
      </c>
      <c r="B23" s="42">
        <v>100</v>
      </c>
      <c r="C23" s="30">
        <v>200</v>
      </c>
      <c r="D23" s="30">
        <v>300</v>
      </c>
      <c r="E23" s="30">
        <v>400</v>
      </c>
      <c r="F23" s="30">
        <v>500</v>
      </c>
      <c r="G23" s="30">
        <v>600</v>
      </c>
      <c r="H23" s="30">
        <v>600</v>
      </c>
      <c r="I23" s="30">
        <v>600</v>
      </c>
      <c r="J23" s="30">
        <v>600</v>
      </c>
      <c r="K23" s="31">
        <v>600</v>
      </c>
    </row>
    <row r="24" spans="1:11" x14ac:dyDescent="0.2">
      <c r="A24" s="25">
        <v>1500</v>
      </c>
      <c r="B24" s="42">
        <v>100</v>
      </c>
      <c r="C24" s="30">
        <v>200</v>
      </c>
      <c r="D24" s="30">
        <v>300</v>
      </c>
      <c r="E24" s="30">
        <v>400</v>
      </c>
      <c r="F24" s="30">
        <v>500</v>
      </c>
      <c r="G24" s="30">
        <v>600</v>
      </c>
      <c r="H24" s="30">
        <v>700</v>
      </c>
      <c r="I24" s="30">
        <v>800</v>
      </c>
      <c r="J24" s="30">
        <v>800</v>
      </c>
      <c r="K24" s="31">
        <v>800</v>
      </c>
    </row>
    <row r="25" spans="1:11" x14ac:dyDescent="0.2">
      <c r="A25" s="25">
        <v>1700</v>
      </c>
      <c r="B25" s="42">
        <v>100</v>
      </c>
      <c r="C25" s="30">
        <v>200</v>
      </c>
      <c r="D25" s="30">
        <v>300</v>
      </c>
      <c r="E25" s="30">
        <v>400</v>
      </c>
      <c r="F25" s="30">
        <v>500</v>
      </c>
      <c r="G25" s="30">
        <v>600</v>
      </c>
      <c r="H25" s="30">
        <v>700</v>
      </c>
      <c r="I25" s="30">
        <v>800</v>
      </c>
      <c r="J25" s="30">
        <v>900</v>
      </c>
      <c r="K25" s="31">
        <v>1000</v>
      </c>
    </row>
    <row r="26" spans="1:11" x14ac:dyDescent="0.2">
      <c r="A26" s="25">
        <v>1900</v>
      </c>
      <c r="B26" s="43">
        <v>100</v>
      </c>
      <c r="C26" s="33">
        <v>200</v>
      </c>
      <c r="D26" s="33">
        <v>300</v>
      </c>
      <c r="E26" s="33">
        <v>400</v>
      </c>
      <c r="F26" s="33">
        <v>500</v>
      </c>
      <c r="G26" s="33">
        <v>600</v>
      </c>
      <c r="H26" s="33">
        <v>700</v>
      </c>
      <c r="I26" s="33">
        <v>800</v>
      </c>
      <c r="J26" s="33">
        <v>900</v>
      </c>
      <c r="K26" s="34">
        <v>1000</v>
      </c>
    </row>
    <row r="28" spans="1:11" x14ac:dyDescent="0.2">
      <c r="A28" s="39" t="s">
        <v>9</v>
      </c>
      <c r="B28" s="25">
        <v>100</v>
      </c>
      <c r="C28" s="25">
        <v>200</v>
      </c>
      <c r="D28" s="25">
        <v>300</v>
      </c>
      <c r="E28" s="25">
        <v>400</v>
      </c>
      <c r="F28" s="25">
        <v>500</v>
      </c>
      <c r="G28" s="25">
        <v>600</v>
      </c>
      <c r="H28" s="25">
        <v>700</v>
      </c>
      <c r="I28" s="25">
        <v>800</v>
      </c>
      <c r="J28" s="25">
        <v>900</v>
      </c>
      <c r="K28" s="25">
        <v>1000</v>
      </c>
    </row>
    <row r="29" spans="1:11" x14ac:dyDescent="0.2">
      <c r="A29" s="25">
        <v>100</v>
      </c>
      <c r="B29" s="41">
        <v>0</v>
      </c>
      <c r="C29" s="36">
        <v>0</v>
      </c>
      <c r="D29" s="36">
        <v>0</v>
      </c>
      <c r="E29" s="36">
        <v>0</v>
      </c>
      <c r="F29" s="36">
        <v>0</v>
      </c>
      <c r="G29" s="47" t="s">
        <v>106</v>
      </c>
      <c r="H29" s="47" t="s">
        <v>106</v>
      </c>
      <c r="I29" s="47" t="s">
        <v>106</v>
      </c>
      <c r="J29" s="47" t="s">
        <v>106</v>
      </c>
      <c r="K29" s="49" t="s">
        <v>106</v>
      </c>
    </row>
    <row r="30" spans="1:11" x14ac:dyDescent="0.2">
      <c r="A30" s="25">
        <v>300</v>
      </c>
      <c r="B30" s="42">
        <v>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48" t="s">
        <v>106</v>
      </c>
      <c r="J30" s="48" t="s">
        <v>106</v>
      </c>
      <c r="K30" s="50" t="s">
        <v>106</v>
      </c>
    </row>
    <row r="31" spans="1:11" x14ac:dyDescent="0.2">
      <c r="A31" s="25">
        <v>500</v>
      </c>
      <c r="B31" s="42">
        <v>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50" t="s">
        <v>106</v>
      </c>
    </row>
    <row r="32" spans="1:11" x14ac:dyDescent="0.2">
      <c r="A32" s="25">
        <v>700</v>
      </c>
      <c r="B32" s="42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1">
        <v>0</v>
      </c>
    </row>
    <row r="33" spans="1:11" x14ac:dyDescent="0.2">
      <c r="A33" s="25">
        <v>900</v>
      </c>
      <c r="B33" s="42">
        <v>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1">
        <v>0</v>
      </c>
    </row>
    <row r="34" spans="1:11" x14ac:dyDescent="0.2">
      <c r="A34" s="25">
        <v>1100</v>
      </c>
      <c r="B34" s="42">
        <v>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1">
        <v>0</v>
      </c>
    </row>
    <row r="35" spans="1:11" x14ac:dyDescent="0.2">
      <c r="A35" s="25">
        <v>1300</v>
      </c>
      <c r="B35" s="42">
        <v>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1">
        <v>0</v>
      </c>
    </row>
    <row r="36" spans="1:11" x14ac:dyDescent="0.2">
      <c r="A36" s="25">
        <v>1500</v>
      </c>
      <c r="B36" s="42">
        <v>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1">
        <v>0</v>
      </c>
    </row>
    <row r="37" spans="1:11" x14ac:dyDescent="0.2">
      <c r="A37" s="25">
        <v>1700</v>
      </c>
      <c r="B37" s="42">
        <v>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1">
        <v>0</v>
      </c>
    </row>
    <row r="38" spans="1:11" x14ac:dyDescent="0.2">
      <c r="A38" s="25">
        <v>1900</v>
      </c>
      <c r="B38" s="43">
        <v>0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4">
        <v>0</v>
      </c>
    </row>
    <row r="40" spans="1:11" x14ac:dyDescent="0.2">
      <c r="A40" s="39" t="s">
        <v>16</v>
      </c>
      <c r="B40" s="25">
        <v>100</v>
      </c>
      <c r="C40" s="25">
        <v>200</v>
      </c>
      <c r="D40" s="25">
        <v>300</v>
      </c>
      <c r="E40" s="25">
        <v>400</v>
      </c>
      <c r="F40" s="25">
        <v>500</v>
      </c>
      <c r="G40" s="25">
        <v>600</v>
      </c>
      <c r="H40" s="25">
        <v>700</v>
      </c>
      <c r="I40" s="25">
        <v>800</v>
      </c>
      <c r="J40" s="25">
        <v>900</v>
      </c>
      <c r="K40" s="25">
        <v>1000</v>
      </c>
    </row>
    <row r="41" spans="1:11" x14ac:dyDescent="0.2">
      <c r="A41" s="25">
        <v>100</v>
      </c>
      <c r="B41" s="41">
        <v>0</v>
      </c>
      <c r="C41" s="36">
        <v>0</v>
      </c>
      <c r="D41" s="36">
        <v>0</v>
      </c>
      <c r="E41" s="36">
        <v>0</v>
      </c>
      <c r="F41" s="36">
        <v>0</v>
      </c>
      <c r="G41" s="47" t="s">
        <v>106</v>
      </c>
      <c r="H41" s="47" t="s">
        <v>106</v>
      </c>
      <c r="I41" s="47" t="s">
        <v>106</v>
      </c>
      <c r="J41" s="47" t="s">
        <v>106</v>
      </c>
      <c r="K41" s="49" t="s">
        <v>106</v>
      </c>
    </row>
    <row r="42" spans="1:11" x14ac:dyDescent="0.2">
      <c r="A42" s="25">
        <v>300</v>
      </c>
      <c r="B42" s="42">
        <v>0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48" t="s">
        <v>106</v>
      </c>
      <c r="J42" s="48" t="s">
        <v>106</v>
      </c>
      <c r="K42" s="50" t="s">
        <v>106</v>
      </c>
    </row>
    <row r="43" spans="1:11" x14ac:dyDescent="0.2">
      <c r="A43" s="25">
        <v>500</v>
      </c>
      <c r="B43" s="42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50" t="s">
        <v>106</v>
      </c>
    </row>
    <row r="44" spans="1:11" x14ac:dyDescent="0.2">
      <c r="A44" s="25">
        <v>700</v>
      </c>
      <c r="B44" s="42">
        <v>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1">
        <v>0</v>
      </c>
    </row>
    <row r="45" spans="1:11" x14ac:dyDescent="0.2">
      <c r="A45" s="25">
        <v>900</v>
      </c>
      <c r="B45" s="4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1">
        <v>0</v>
      </c>
    </row>
    <row r="46" spans="1:11" x14ac:dyDescent="0.2">
      <c r="A46" s="25">
        <v>1100</v>
      </c>
      <c r="B46" s="42">
        <v>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1">
        <v>0</v>
      </c>
    </row>
    <row r="47" spans="1:11" x14ac:dyDescent="0.2">
      <c r="A47" s="25">
        <v>1300</v>
      </c>
      <c r="B47" s="4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1">
        <v>0</v>
      </c>
    </row>
    <row r="48" spans="1:11" x14ac:dyDescent="0.2">
      <c r="A48" s="25">
        <v>1500</v>
      </c>
      <c r="B48" s="4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1">
        <v>0</v>
      </c>
    </row>
    <row r="49" spans="1:11" x14ac:dyDescent="0.2">
      <c r="A49" s="25">
        <v>1700</v>
      </c>
      <c r="B49" s="4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1">
        <v>0</v>
      </c>
    </row>
    <row r="50" spans="1:11" x14ac:dyDescent="0.2">
      <c r="A50" s="25">
        <v>1900</v>
      </c>
      <c r="B50" s="43">
        <v>0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4">
        <v>0</v>
      </c>
    </row>
    <row r="52" spans="1:11" x14ac:dyDescent="0.2">
      <c r="A52" s="39" t="s">
        <v>17</v>
      </c>
      <c r="B52" s="25">
        <v>100</v>
      </c>
      <c r="C52" s="25">
        <v>200</v>
      </c>
      <c r="D52" s="25">
        <v>300</v>
      </c>
      <c r="E52" s="25">
        <v>400</v>
      </c>
      <c r="F52" s="25">
        <v>500</v>
      </c>
      <c r="G52" s="25">
        <v>600</v>
      </c>
      <c r="H52" s="25">
        <v>700</v>
      </c>
      <c r="I52" s="25">
        <v>800</v>
      </c>
      <c r="J52" s="25">
        <v>900</v>
      </c>
      <c r="K52" s="25">
        <v>1000</v>
      </c>
    </row>
    <row r="53" spans="1:11" x14ac:dyDescent="0.2">
      <c r="A53" s="25">
        <v>100</v>
      </c>
      <c r="B53" s="41">
        <v>0</v>
      </c>
      <c r="C53" s="36">
        <v>0</v>
      </c>
      <c r="D53" s="36">
        <v>0</v>
      </c>
      <c r="E53" s="36">
        <v>0</v>
      </c>
      <c r="F53" s="36">
        <v>0</v>
      </c>
      <c r="G53" s="47" t="s">
        <v>106</v>
      </c>
      <c r="H53" s="47" t="s">
        <v>106</v>
      </c>
      <c r="I53" s="47" t="s">
        <v>106</v>
      </c>
      <c r="J53" s="47" t="s">
        <v>106</v>
      </c>
      <c r="K53" s="49" t="s">
        <v>106</v>
      </c>
    </row>
    <row r="54" spans="1:11" x14ac:dyDescent="0.2">
      <c r="A54" s="25">
        <v>300</v>
      </c>
      <c r="B54" s="42">
        <v>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48" t="s">
        <v>106</v>
      </c>
      <c r="J54" s="48" t="s">
        <v>106</v>
      </c>
      <c r="K54" s="50" t="s">
        <v>106</v>
      </c>
    </row>
    <row r="55" spans="1:11" x14ac:dyDescent="0.2">
      <c r="A55" s="25">
        <v>500</v>
      </c>
      <c r="B55" s="42">
        <v>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50" t="s">
        <v>106</v>
      </c>
    </row>
    <row r="56" spans="1:11" x14ac:dyDescent="0.2">
      <c r="A56" s="25">
        <v>700</v>
      </c>
      <c r="B56" s="42">
        <v>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1">
        <v>0</v>
      </c>
    </row>
    <row r="57" spans="1:11" x14ac:dyDescent="0.2">
      <c r="A57" s="25">
        <v>900</v>
      </c>
      <c r="B57" s="42">
        <v>100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1">
        <v>0</v>
      </c>
    </row>
    <row r="58" spans="1:11" x14ac:dyDescent="0.2">
      <c r="A58" s="25">
        <v>1100</v>
      </c>
      <c r="B58" s="42">
        <v>200</v>
      </c>
      <c r="C58" s="30">
        <v>200</v>
      </c>
      <c r="D58" s="30">
        <v>100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1">
        <v>0</v>
      </c>
    </row>
    <row r="59" spans="1:11" x14ac:dyDescent="0.2">
      <c r="A59" s="25">
        <v>1300</v>
      </c>
      <c r="B59" s="42">
        <v>200</v>
      </c>
      <c r="C59" s="30">
        <v>200</v>
      </c>
      <c r="D59" s="30">
        <v>200</v>
      </c>
      <c r="E59" s="30">
        <v>200</v>
      </c>
      <c r="F59" s="30">
        <v>100</v>
      </c>
      <c r="G59" s="30">
        <v>0</v>
      </c>
      <c r="H59" s="30">
        <v>0</v>
      </c>
      <c r="I59" s="30">
        <v>0</v>
      </c>
      <c r="J59" s="30">
        <v>0</v>
      </c>
      <c r="K59" s="31">
        <v>0</v>
      </c>
    </row>
    <row r="60" spans="1:11" x14ac:dyDescent="0.2">
      <c r="A60" s="25">
        <v>1500</v>
      </c>
      <c r="B60" s="42">
        <v>200</v>
      </c>
      <c r="C60" s="30">
        <v>200</v>
      </c>
      <c r="D60" s="30">
        <v>200</v>
      </c>
      <c r="E60" s="30">
        <v>200</v>
      </c>
      <c r="F60" s="30">
        <v>200</v>
      </c>
      <c r="G60" s="30">
        <v>200</v>
      </c>
      <c r="H60" s="30">
        <v>100</v>
      </c>
      <c r="I60" s="30">
        <v>0</v>
      </c>
      <c r="J60" s="30">
        <v>0</v>
      </c>
      <c r="K60" s="31">
        <v>0</v>
      </c>
    </row>
    <row r="61" spans="1:11" x14ac:dyDescent="0.2">
      <c r="A61" s="25">
        <v>1700</v>
      </c>
      <c r="B61" s="42">
        <v>200</v>
      </c>
      <c r="C61" s="30">
        <v>200</v>
      </c>
      <c r="D61" s="30">
        <v>200</v>
      </c>
      <c r="E61" s="30">
        <v>200</v>
      </c>
      <c r="F61" s="30">
        <v>200</v>
      </c>
      <c r="G61" s="30">
        <v>200</v>
      </c>
      <c r="H61" s="30">
        <v>200</v>
      </c>
      <c r="I61" s="30">
        <v>200</v>
      </c>
      <c r="J61" s="30">
        <v>100</v>
      </c>
      <c r="K61" s="31">
        <v>0</v>
      </c>
    </row>
    <row r="62" spans="1:11" x14ac:dyDescent="0.2">
      <c r="A62" s="25">
        <v>1900</v>
      </c>
      <c r="B62" s="43">
        <v>200</v>
      </c>
      <c r="C62" s="33">
        <v>200</v>
      </c>
      <c r="D62" s="33">
        <v>200</v>
      </c>
      <c r="E62" s="33">
        <v>200</v>
      </c>
      <c r="F62" s="33">
        <v>200</v>
      </c>
      <c r="G62" s="33">
        <v>200</v>
      </c>
      <c r="H62" s="33">
        <v>200</v>
      </c>
      <c r="I62" s="33">
        <v>200</v>
      </c>
      <c r="J62" s="33">
        <v>200</v>
      </c>
      <c r="K62" s="34">
        <v>200</v>
      </c>
    </row>
    <row r="64" spans="1:11" x14ac:dyDescent="0.2">
      <c r="A64" s="39" t="s">
        <v>18</v>
      </c>
      <c r="B64" s="25">
        <v>100</v>
      </c>
      <c r="C64" s="25">
        <v>200</v>
      </c>
      <c r="D64" s="25">
        <v>300</v>
      </c>
      <c r="E64" s="25">
        <v>400</v>
      </c>
      <c r="F64" s="25">
        <v>500</v>
      </c>
      <c r="G64" s="25">
        <v>600</v>
      </c>
      <c r="H64" s="25">
        <v>700</v>
      </c>
      <c r="I64" s="25">
        <v>800</v>
      </c>
      <c r="J64" s="25">
        <v>900</v>
      </c>
      <c r="K64" s="25">
        <v>1000</v>
      </c>
    </row>
    <row r="65" spans="1:11" x14ac:dyDescent="0.2">
      <c r="A65" s="25">
        <v>100</v>
      </c>
      <c r="B65" s="41">
        <v>100</v>
      </c>
      <c r="C65" s="36">
        <v>100</v>
      </c>
      <c r="D65" s="36">
        <v>100</v>
      </c>
      <c r="E65" s="36">
        <v>100</v>
      </c>
      <c r="F65" s="36">
        <v>100</v>
      </c>
      <c r="G65" s="47" t="s">
        <v>106</v>
      </c>
      <c r="H65" s="47" t="s">
        <v>106</v>
      </c>
      <c r="I65" s="47" t="s">
        <v>106</v>
      </c>
      <c r="J65" s="47" t="s">
        <v>106</v>
      </c>
      <c r="K65" s="49" t="s">
        <v>106</v>
      </c>
    </row>
    <row r="66" spans="1:11" x14ac:dyDescent="0.2">
      <c r="A66" s="25">
        <v>300</v>
      </c>
      <c r="B66" s="42">
        <v>300</v>
      </c>
      <c r="C66" s="30">
        <v>300</v>
      </c>
      <c r="D66" s="30">
        <v>300</v>
      </c>
      <c r="E66" s="30">
        <v>300</v>
      </c>
      <c r="F66" s="30">
        <v>300</v>
      </c>
      <c r="G66" s="30">
        <v>300</v>
      </c>
      <c r="H66" s="30">
        <v>300</v>
      </c>
      <c r="I66" s="48" t="s">
        <v>106</v>
      </c>
      <c r="J66" s="48" t="s">
        <v>106</v>
      </c>
      <c r="K66" s="50" t="s">
        <v>106</v>
      </c>
    </row>
    <row r="67" spans="1:11" x14ac:dyDescent="0.2">
      <c r="A67" s="25">
        <v>500</v>
      </c>
      <c r="B67" s="42">
        <v>500</v>
      </c>
      <c r="C67" s="30">
        <v>500</v>
      </c>
      <c r="D67" s="30">
        <v>500</v>
      </c>
      <c r="E67" s="30">
        <v>500</v>
      </c>
      <c r="F67" s="30">
        <v>500</v>
      </c>
      <c r="G67" s="30">
        <v>500</v>
      </c>
      <c r="H67" s="30">
        <v>500</v>
      </c>
      <c r="I67" s="30">
        <v>500</v>
      </c>
      <c r="J67" s="30">
        <v>500</v>
      </c>
      <c r="K67" s="50" t="s">
        <v>106</v>
      </c>
    </row>
    <row r="68" spans="1:11" x14ac:dyDescent="0.2">
      <c r="A68" s="25">
        <v>700</v>
      </c>
      <c r="B68" s="42">
        <v>700</v>
      </c>
      <c r="C68" s="30">
        <v>700</v>
      </c>
      <c r="D68" s="30">
        <v>700</v>
      </c>
      <c r="E68" s="30">
        <v>700</v>
      </c>
      <c r="F68" s="30">
        <v>700</v>
      </c>
      <c r="G68" s="30">
        <v>700</v>
      </c>
      <c r="H68" s="30">
        <v>700</v>
      </c>
      <c r="I68" s="30">
        <v>700</v>
      </c>
      <c r="J68" s="30">
        <v>700</v>
      </c>
      <c r="K68" s="31">
        <v>700</v>
      </c>
    </row>
    <row r="69" spans="1:11" x14ac:dyDescent="0.2">
      <c r="A69" s="25">
        <v>900</v>
      </c>
      <c r="B69" s="42">
        <v>700</v>
      </c>
      <c r="C69" s="30">
        <v>700</v>
      </c>
      <c r="D69" s="30">
        <v>700</v>
      </c>
      <c r="E69" s="30">
        <v>700</v>
      </c>
      <c r="F69" s="30">
        <v>700</v>
      </c>
      <c r="G69" s="30">
        <v>700</v>
      </c>
      <c r="H69" s="30">
        <v>700</v>
      </c>
      <c r="I69" s="30">
        <v>700</v>
      </c>
      <c r="J69" s="30">
        <v>700</v>
      </c>
      <c r="K69" s="31">
        <v>700</v>
      </c>
    </row>
    <row r="70" spans="1:11" x14ac:dyDescent="0.2">
      <c r="A70" s="25">
        <v>1100</v>
      </c>
      <c r="B70" s="42">
        <v>700</v>
      </c>
      <c r="C70" s="30">
        <v>700</v>
      </c>
      <c r="D70" s="30">
        <v>700</v>
      </c>
      <c r="E70" s="30">
        <v>700</v>
      </c>
      <c r="F70" s="30">
        <v>700</v>
      </c>
      <c r="G70" s="30">
        <v>700</v>
      </c>
      <c r="H70" s="30">
        <v>700</v>
      </c>
      <c r="I70" s="30">
        <v>700</v>
      </c>
      <c r="J70" s="30">
        <v>700</v>
      </c>
      <c r="K70" s="31">
        <v>700</v>
      </c>
    </row>
    <row r="71" spans="1:11" x14ac:dyDescent="0.2">
      <c r="A71" s="25">
        <v>1300</v>
      </c>
      <c r="B71" s="42">
        <v>700</v>
      </c>
      <c r="C71" s="30">
        <v>700</v>
      </c>
      <c r="D71" s="30">
        <v>700</v>
      </c>
      <c r="E71" s="30">
        <v>700</v>
      </c>
      <c r="F71" s="30">
        <v>700</v>
      </c>
      <c r="G71" s="30">
        <v>700</v>
      </c>
      <c r="H71" s="30">
        <v>700</v>
      </c>
      <c r="I71" s="30">
        <v>700</v>
      </c>
      <c r="J71" s="30">
        <v>700</v>
      </c>
      <c r="K71" s="31">
        <v>700</v>
      </c>
    </row>
    <row r="72" spans="1:11" x14ac:dyDescent="0.2">
      <c r="A72" s="25">
        <v>1500</v>
      </c>
      <c r="B72" s="42">
        <v>700</v>
      </c>
      <c r="C72" s="30">
        <v>700</v>
      </c>
      <c r="D72" s="30">
        <v>700</v>
      </c>
      <c r="E72" s="30">
        <v>700</v>
      </c>
      <c r="F72" s="30">
        <v>700</v>
      </c>
      <c r="G72" s="30">
        <v>700</v>
      </c>
      <c r="H72" s="30">
        <v>700</v>
      </c>
      <c r="I72" s="30">
        <v>700</v>
      </c>
      <c r="J72" s="30">
        <v>700</v>
      </c>
      <c r="K72" s="31">
        <v>700</v>
      </c>
    </row>
    <row r="73" spans="1:11" x14ac:dyDescent="0.2">
      <c r="A73" s="25">
        <v>1700</v>
      </c>
      <c r="B73" s="42">
        <v>700</v>
      </c>
      <c r="C73" s="30">
        <v>700</v>
      </c>
      <c r="D73" s="30">
        <v>700</v>
      </c>
      <c r="E73" s="30">
        <v>700</v>
      </c>
      <c r="F73" s="30">
        <v>700</v>
      </c>
      <c r="G73" s="30">
        <v>700</v>
      </c>
      <c r="H73" s="30">
        <v>700</v>
      </c>
      <c r="I73" s="30">
        <v>700</v>
      </c>
      <c r="J73" s="30">
        <v>700</v>
      </c>
      <c r="K73" s="31">
        <v>700</v>
      </c>
    </row>
    <row r="74" spans="1:11" x14ac:dyDescent="0.2">
      <c r="A74" s="25">
        <v>1900</v>
      </c>
      <c r="B74" s="43">
        <v>700</v>
      </c>
      <c r="C74" s="33">
        <v>700</v>
      </c>
      <c r="D74" s="33">
        <v>700</v>
      </c>
      <c r="E74" s="33">
        <v>700</v>
      </c>
      <c r="F74" s="33">
        <v>700</v>
      </c>
      <c r="G74" s="33">
        <v>700</v>
      </c>
      <c r="H74" s="33">
        <v>700</v>
      </c>
      <c r="I74" s="33">
        <v>700</v>
      </c>
      <c r="J74" s="33">
        <v>700</v>
      </c>
      <c r="K74" s="34">
        <v>700</v>
      </c>
    </row>
    <row r="76" spans="1:11" x14ac:dyDescent="0.2">
      <c r="A76" s="39" t="s">
        <v>19</v>
      </c>
      <c r="B76" s="25">
        <v>100</v>
      </c>
      <c r="C76" s="25">
        <v>200</v>
      </c>
      <c r="D76" s="25">
        <v>300</v>
      </c>
      <c r="E76" s="25">
        <v>400</v>
      </c>
      <c r="F76" s="25">
        <v>500</v>
      </c>
      <c r="G76" s="25">
        <v>600</v>
      </c>
      <c r="H76" s="25">
        <v>700</v>
      </c>
      <c r="I76" s="25">
        <v>800</v>
      </c>
      <c r="J76" s="25">
        <v>900</v>
      </c>
      <c r="K76" s="25">
        <v>1000</v>
      </c>
    </row>
    <row r="77" spans="1:11" x14ac:dyDescent="0.2">
      <c r="A77" s="25">
        <v>100</v>
      </c>
      <c r="B77" s="41">
        <v>100</v>
      </c>
      <c r="C77" s="36">
        <v>200</v>
      </c>
      <c r="D77" s="36">
        <v>300</v>
      </c>
      <c r="E77" s="36">
        <v>400</v>
      </c>
      <c r="F77" s="36">
        <v>500</v>
      </c>
      <c r="G77" s="47" t="s">
        <v>106</v>
      </c>
      <c r="H77" s="47" t="s">
        <v>106</v>
      </c>
      <c r="I77" s="47" t="s">
        <v>106</v>
      </c>
      <c r="J77" s="47" t="s">
        <v>106</v>
      </c>
      <c r="K77" s="49" t="s">
        <v>106</v>
      </c>
    </row>
    <row r="78" spans="1:11" x14ac:dyDescent="0.2">
      <c r="A78" s="25">
        <v>300</v>
      </c>
      <c r="B78" s="42">
        <v>100</v>
      </c>
      <c r="C78" s="30">
        <v>200</v>
      </c>
      <c r="D78" s="30">
        <v>300</v>
      </c>
      <c r="E78" s="30">
        <v>400</v>
      </c>
      <c r="F78" s="30">
        <v>500</v>
      </c>
      <c r="G78" s="30">
        <v>600</v>
      </c>
      <c r="H78" s="30">
        <v>700</v>
      </c>
      <c r="I78" s="48" t="s">
        <v>106</v>
      </c>
      <c r="J78" s="48" t="s">
        <v>106</v>
      </c>
      <c r="K78" s="50" t="s">
        <v>106</v>
      </c>
    </row>
    <row r="79" spans="1:11" x14ac:dyDescent="0.2">
      <c r="A79" s="25">
        <v>500</v>
      </c>
      <c r="B79" s="42">
        <v>100</v>
      </c>
      <c r="C79" s="30">
        <v>200</v>
      </c>
      <c r="D79" s="30">
        <v>300</v>
      </c>
      <c r="E79" s="30">
        <v>400</v>
      </c>
      <c r="F79" s="30">
        <v>500</v>
      </c>
      <c r="G79" s="30">
        <v>600</v>
      </c>
      <c r="H79" s="30">
        <v>700</v>
      </c>
      <c r="I79" s="30">
        <v>800</v>
      </c>
      <c r="J79" s="30">
        <v>900</v>
      </c>
      <c r="K79" s="50" t="s">
        <v>106</v>
      </c>
    </row>
    <row r="80" spans="1:11" x14ac:dyDescent="0.2">
      <c r="A80" s="25">
        <v>700</v>
      </c>
      <c r="B80" s="42">
        <v>100</v>
      </c>
      <c r="C80" s="30">
        <v>200</v>
      </c>
      <c r="D80" s="30">
        <v>300</v>
      </c>
      <c r="E80" s="30">
        <v>400</v>
      </c>
      <c r="F80" s="30">
        <v>500</v>
      </c>
      <c r="G80" s="30">
        <v>600</v>
      </c>
      <c r="H80" s="30">
        <v>700</v>
      </c>
      <c r="I80" s="30">
        <v>800</v>
      </c>
      <c r="J80" s="30">
        <v>900</v>
      </c>
      <c r="K80" s="31">
        <v>1000</v>
      </c>
    </row>
    <row r="81" spans="1:11" x14ac:dyDescent="0.2">
      <c r="A81" s="25">
        <v>900</v>
      </c>
      <c r="B81" s="42">
        <v>0</v>
      </c>
      <c r="C81" s="30">
        <v>0</v>
      </c>
      <c r="D81" s="30">
        <v>100</v>
      </c>
      <c r="E81" s="30">
        <v>200</v>
      </c>
      <c r="F81" s="30">
        <v>300</v>
      </c>
      <c r="G81" s="30">
        <v>400</v>
      </c>
      <c r="H81" s="30">
        <v>500</v>
      </c>
      <c r="I81" s="30">
        <v>600</v>
      </c>
      <c r="J81" s="30">
        <v>700</v>
      </c>
      <c r="K81" s="31">
        <v>800</v>
      </c>
    </row>
    <row r="82" spans="1:11" x14ac:dyDescent="0.2">
      <c r="A82" s="25">
        <v>1100</v>
      </c>
      <c r="B82" s="42">
        <v>0</v>
      </c>
      <c r="C82" s="30">
        <v>0</v>
      </c>
      <c r="D82" s="30">
        <v>0</v>
      </c>
      <c r="E82" s="30">
        <v>0</v>
      </c>
      <c r="F82" s="30">
        <v>100</v>
      </c>
      <c r="G82" s="30">
        <v>200</v>
      </c>
      <c r="H82" s="30">
        <v>300</v>
      </c>
      <c r="I82" s="30">
        <v>400</v>
      </c>
      <c r="J82" s="30">
        <v>500</v>
      </c>
      <c r="K82" s="31">
        <v>600</v>
      </c>
    </row>
    <row r="83" spans="1:11" x14ac:dyDescent="0.2">
      <c r="A83" s="25">
        <v>1300</v>
      </c>
      <c r="B83" s="42">
        <v>0</v>
      </c>
      <c r="C83" s="30">
        <v>0</v>
      </c>
      <c r="D83" s="30">
        <v>0</v>
      </c>
      <c r="E83" s="30">
        <v>0</v>
      </c>
      <c r="F83" s="30">
        <v>0</v>
      </c>
      <c r="G83" s="30">
        <v>0</v>
      </c>
      <c r="H83" s="30">
        <v>100</v>
      </c>
      <c r="I83" s="30">
        <v>200</v>
      </c>
      <c r="J83" s="30">
        <v>300</v>
      </c>
      <c r="K83" s="31">
        <v>400</v>
      </c>
    </row>
    <row r="84" spans="1:11" x14ac:dyDescent="0.2">
      <c r="A84" s="25">
        <v>1500</v>
      </c>
      <c r="B84" s="4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100</v>
      </c>
      <c r="K84" s="31">
        <v>200</v>
      </c>
    </row>
    <row r="85" spans="1:11" x14ac:dyDescent="0.2">
      <c r="A85" s="25">
        <v>1700</v>
      </c>
      <c r="B85" s="42">
        <v>0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1">
        <v>0</v>
      </c>
    </row>
    <row r="86" spans="1:11" x14ac:dyDescent="0.2">
      <c r="A86" s="25">
        <v>1900</v>
      </c>
      <c r="B86" s="43">
        <v>0</v>
      </c>
      <c r="C86" s="33">
        <v>0</v>
      </c>
      <c r="D86" s="33">
        <v>0</v>
      </c>
      <c r="E86" s="33">
        <v>0</v>
      </c>
      <c r="F86" s="33">
        <v>0</v>
      </c>
      <c r="G86" s="33">
        <v>0</v>
      </c>
      <c r="H86" s="33">
        <v>0</v>
      </c>
      <c r="I86" s="33">
        <v>0</v>
      </c>
      <c r="J86" s="33">
        <v>0</v>
      </c>
      <c r="K86" s="34">
        <v>0</v>
      </c>
    </row>
    <row r="88" spans="1:11" x14ac:dyDescent="0.2">
      <c r="A88" s="39" t="s">
        <v>85</v>
      </c>
      <c r="B88" s="25">
        <v>100</v>
      </c>
      <c r="C88" s="25">
        <v>200</v>
      </c>
      <c r="D88" s="25">
        <v>300</v>
      </c>
      <c r="E88" s="25">
        <v>400</v>
      </c>
      <c r="F88" s="25">
        <v>500</v>
      </c>
      <c r="G88" s="25">
        <v>600</v>
      </c>
      <c r="H88" s="25">
        <v>700</v>
      </c>
      <c r="I88" s="25">
        <v>800</v>
      </c>
      <c r="J88" s="25">
        <v>900</v>
      </c>
      <c r="K88" s="25">
        <v>1000</v>
      </c>
    </row>
    <row r="89" spans="1:11" x14ac:dyDescent="0.2">
      <c r="A89" s="25">
        <v>100</v>
      </c>
      <c r="B89" s="41">
        <v>900</v>
      </c>
      <c r="C89" s="36">
        <v>900</v>
      </c>
      <c r="D89" s="36">
        <v>900</v>
      </c>
      <c r="E89" s="36">
        <v>900</v>
      </c>
      <c r="F89" s="36">
        <v>900</v>
      </c>
      <c r="G89" s="47" t="s">
        <v>106</v>
      </c>
      <c r="H89" s="47" t="s">
        <v>106</v>
      </c>
      <c r="I89" s="47" t="s">
        <v>106</v>
      </c>
      <c r="J89" s="47" t="s">
        <v>106</v>
      </c>
      <c r="K89" s="49" t="s">
        <v>106</v>
      </c>
    </row>
    <row r="90" spans="1:11" x14ac:dyDescent="0.2">
      <c r="A90" s="25">
        <v>300</v>
      </c>
      <c r="B90" s="42">
        <v>900</v>
      </c>
      <c r="C90" s="30">
        <v>900</v>
      </c>
      <c r="D90" s="30">
        <v>900</v>
      </c>
      <c r="E90" s="30">
        <v>900</v>
      </c>
      <c r="F90" s="30">
        <v>900</v>
      </c>
      <c r="G90" s="30">
        <v>900</v>
      </c>
      <c r="H90" s="30">
        <v>900</v>
      </c>
      <c r="I90" s="48" t="s">
        <v>106</v>
      </c>
      <c r="J90" s="48" t="s">
        <v>106</v>
      </c>
      <c r="K90" s="50" t="s">
        <v>106</v>
      </c>
    </row>
    <row r="91" spans="1:11" x14ac:dyDescent="0.2">
      <c r="A91" s="25">
        <v>500</v>
      </c>
      <c r="B91" s="42">
        <v>900</v>
      </c>
      <c r="C91" s="30">
        <v>900</v>
      </c>
      <c r="D91" s="30">
        <v>900</v>
      </c>
      <c r="E91" s="30">
        <v>900</v>
      </c>
      <c r="F91" s="30">
        <v>900</v>
      </c>
      <c r="G91" s="30">
        <v>900</v>
      </c>
      <c r="H91" s="30">
        <v>900</v>
      </c>
      <c r="I91" s="30">
        <v>900</v>
      </c>
      <c r="J91" s="30">
        <v>900</v>
      </c>
      <c r="K91" s="50" t="s">
        <v>106</v>
      </c>
    </row>
    <row r="92" spans="1:11" x14ac:dyDescent="0.2">
      <c r="A92" s="25">
        <v>700</v>
      </c>
      <c r="B92" s="42">
        <v>900</v>
      </c>
      <c r="C92" s="30">
        <v>900</v>
      </c>
      <c r="D92" s="30">
        <v>900</v>
      </c>
      <c r="E92" s="30">
        <v>900</v>
      </c>
      <c r="F92" s="30">
        <v>900</v>
      </c>
      <c r="G92" s="30">
        <v>900</v>
      </c>
      <c r="H92" s="30">
        <v>900</v>
      </c>
      <c r="I92" s="30">
        <v>900</v>
      </c>
      <c r="J92" s="30">
        <v>900</v>
      </c>
      <c r="K92" s="31">
        <v>900</v>
      </c>
    </row>
    <row r="93" spans="1:11" x14ac:dyDescent="0.2">
      <c r="A93" s="25">
        <v>900</v>
      </c>
      <c r="B93" s="42">
        <v>900</v>
      </c>
      <c r="C93" s="30">
        <v>900</v>
      </c>
      <c r="D93" s="30">
        <v>900</v>
      </c>
      <c r="E93" s="30">
        <v>900</v>
      </c>
      <c r="F93" s="30">
        <v>900</v>
      </c>
      <c r="G93" s="30">
        <v>900</v>
      </c>
      <c r="H93" s="30">
        <v>900</v>
      </c>
      <c r="I93" s="30">
        <v>900</v>
      </c>
      <c r="J93" s="30">
        <v>900</v>
      </c>
      <c r="K93" s="31">
        <v>900</v>
      </c>
    </row>
    <row r="94" spans="1:11" x14ac:dyDescent="0.2">
      <c r="A94" s="25">
        <v>1100</v>
      </c>
      <c r="B94" s="42">
        <v>900</v>
      </c>
      <c r="C94" s="30">
        <v>900</v>
      </c>
      <c r="D94" s="30">
        <v>900</v>
      </c>
      <c r="E94" s="30">
        <v>900</v>
      </c>
      <c r="F94" s="30">
        <v>900</v>
      </c>
      <c r="G94" s="30">
        <v>900</v>
      </c>
      <c r="H94" s="30">
        <v>900</v>
      </c>
      <c r="I94" s="30">
        <v>900</v>
      </c>
      <c r="J94" s="30">
        <v>900</v>
      </c>
      <c r="K94" s="31">
        <v>900</v>
      </c>
    </row>
    <row r="95" spans="1:11" x14ac:dyDescent="0.2">
      <c r="A95" s="25">
        <v>1300</v>
      </c>
      <c r="B95" s="42">
        <v>900</v>
      </c>
      <c r="C95" s="30">
        <v>900</v>
      </c>
      <c r="D95" s="30">
        <v>900</v>
      </c>
      <c r="E95" s="30">
        <v>900</v>
      </c>
      <c r="F95" s="30">
        <v>900</v>
      </c>
      <c r="G95" s="30">
        <v>900</v>
      </c>
      <c r="H95" s="30">
        <v>900</v>
      </c>
      <c r="I95" s="30">
        <v>900</v>
      </c>
      <c r="J95" s="30">
        <v>900</v>
      </c>
      <c r="K95" s="31">
        <v>900</v>
      </c>
    </row>
    <row r="96" spans="1:11" x14ac:dyDescent="0.2">
      <c r="A96" s="25">
        <v>1500</v>
      </c>
      <c r="B96" s="42">
        <v>900</v>
      </c>
      <c r="C96" s="30">
        <v>900</v>
      </c>
      <c r="D96" s="30">
        <v>900</v>
      </c>
      <c r="E96" s="30">
        <v>900</v>
      </c>
      <c r="F96" s="30">
        <v>900</v>
      </c>
      <c r="G96" s="30">
        <v>900</v>
      </c>
      <c r="H96" s="30">
        <v>900</v>
      </c>
      <c r="I96" s="30">
        <v>900</v>
      </c>
      <c r="J96" s="30">
        <v>900</v>
      </c>
      <c r="K96" s="31">
        <v>900</v>
      </c>
    </row>
    <row r="97" spans="1:11" x14ac:dyDescent="0.2">
      <c r="A97" s="25">
        <v>1700</v>
      </c>
      <c r="B97" s="42">
        <v>900</v>
      </c>
      <c r="C97" s="30">
        <v>900</v>
      </c>
      <c r="D97" s="30">
        <v>900</v>
      </c>
      <c r="E97" s="30">
        <v>900</v>
      </c>
      <c r="F97" s="30">
        <v>900</v>
      </c>
      <c r="G97" s="30">
        <v>900</v>
      </c>
      <c r="H97" s="30">
        <v>900</v>
      </c>
      <c r="I97" s="30">
        <v>900</v>
      </c>
      <c r="J97" s="30">
        <v>900</v>
      </c>
      <c r="K97" s="31">
        <v>900</v>
      </c>
    </row>
    <row r="98" spans="1:11" x14ac:dyDescent="0.2">
      <c r="A98" s="25">
        <v>1900</v>
      </c>
      <c r="B98" s="43">
        <v>900</v>
      </c>
      <c r="C98" s="33">
        <v>900</v>
      </c>
      <c r="D98" s="33">
        <v>900</v>
      </c>
      <c r="E98" s="33">
        <v>900</v>
      </c>
      <c r="F98" s="33">
        <v>900</v>
      </c>
      <c r="G98" s="33">
        <v>900</v>
      </c>
      <c r="H98" s="33">
        <v>900</v>
      </c>
      <c r="I98" s="33">
        <v>900</v>
      </c>
      <c r="J98" s="33">
        <v>900</v>
      </c>
      <c r="K98" s="34">
        <v>900</v>
      </c>
    </row>
    <row r="100" spans="1:11" x14ac:dyDescent="0.2">
      <c r="A100" s="39" t="s">
        <v>86</v>
      </c>
      <c r="B100" s="25">
        <v>100</v>
      </c>
      <c r="C100" s="25">
        <v>200</v>
      </c>
      <c r="D100" s="25">
        <v>300</v>
      </c>
      <c r="E100" s="25">
        <v>400</v>
      </c>
      <c r="F100" s="25">
        <v>500</v>
      </c>
      <c r="G100" s="25">
        <v>600</v>
      </c>
      <c r="H100" s="25">
        <v>700</v>
      </c>
      <c r="I100" s="25">
        <v>800</v>
      </c>
      <c r="J100" s="25">
        <v>900</v>
      </c>
      <c r="K100" s="25">
        <v>1000</v>
      </c>
    </row>
    <row r="101" spans="1:11" x14ac:dyDescent="0.2">
      <c r="A101" s="25">
        <v>100</v>
      </c>
      <c r="B101" s="41">
        <v>1800</v>
      </c>
      <c r="C101" s="36">
        <v>1800</v>
      </c>
      <c r="D101" s="36">
        <v>1800</v>
      </c>
      <c r="E101" s="36">
        <v>1800</v>
      </c>
      <c r="F101" s="36">
        <v>1800</v>
      </c>
      <c r="G101" s="47" t="s">
        <v>106</v>
      </c>
      <c r="H101" s="47" t="s">
        <v>106</v>
      </c>
      <c r="I101" s="47" t="s">
        <v>106</v>
      </c>
      <c r="J101" s="47" t="s">
        <v>106</v>
      </c>
      <c r="K101" s="49" t="s">
        <v>106</v>
      </c>
    </row>
    <row r="102" spans="1:11" x14ac:dyDescent="0.2">
      <c r="A102" s="25">
        <v>300</v>
      </c>
      <c r="B102" s="42">
        <v>1800</v>
      </c>
      <c r="C102" s="30">
        <v>1800</v>
      </c>
      <c r="D102" s="30">
        <v>1800</v>
      </c>
      <c r="E102" s="30">
        <v>1800</v>
      </c>
      <c r="F102" s="30">
        <v>1800</v>
      </c>
      <c r="G102" s="30">
        <v>1800</v>
      </c>
      <c r="H102" s="30">
        <v>1800</v>
      </c>
      <c r="I102" s="48" t="s">
        <v>106</v>
      </c>
      <c r="J102" s="48" t="s">
        <v>106</v>
      </c>
      <c r="K102" s="50" t="s">
        <v>106</v>
      </c>
    </row>
    <row r="103" spans="1:11" x14ac:dyDescent="0.2">
      <c r="A103" s="25">
        <v>500</v>
      </c>
      <c r="B103" s="42">
        <v>1800</v>
      </c>
      <c r="C103" s="30">
        <v>1800</v>
      </c>
      <c r="D103" s="30">
        <v>1800</v>
      </c>
      <c r="E103" s="30">
        <v>1800</v>
      </c>
      <c r="F103" s="30">
        <v>1800</v>
      </c>
      <c r="G103" s="30">
        <v>1800</v>
      </c>
      <c r="H103" s="30">
        <v>1800</v>
      </c>
      <c r="I103" s="30">
        <v>1800</v>
      </c>
      <c r="J103" s="30">
        <v>1800</v>
      </c>
      <c r="K103" s="50" t="s">
        <v>106</v>
      </c>
    </row>
    <row r="104" spans="1:11" x14ac:dyDescent="0.2">
      <c r="A104" s="25">
        <v>700</v>
      </c>
      <c r="B104" s="42">
        <v>1800</v>
      </c>
      <c r="C104" s="30">
        <v>1800</v>
      </c>
      <c r="D104" s="30">
        <v>1800</v>
      </c>
      <c r="E104" s="30">
        <v>1800</v>
      </c>
      <c r="F104" s="30">
        <v>1800</v>
      </c>
      <c r="G104" s="30">
        <v>1800</v>
      </c>
      <c r="H104" s="30">
        <v>1800</v>
      </c>
      <c r="I104" s="30">
        <v>1800</v>
      </c>
      <c r="J104" s="30">
        <v>1800</v>
      </c>
      <c r="K104" s="31">
        <v>1800</v>
      </c>
    </row>
    <row r="105" spans="1:11" x14ac:dyDescent="0.2">
      <c r="A105" s="25">
        <v>900</v>
      </c>
      <c r="B105" s="42">
        <v>1800</v>
      </c>
      <c r="C105" s="30">
        <v>1800</v>
      </c>
      <c r="D105" s="30">
        <v>1800</v>
      </c>
      <c r="E105" s="30">
        <v>1800</v>
      </c>
      <c r="F105" s="30">
        <v>1800</v>
      </c>
      <c r="G105" s="30">
        <v>1800</v>
      </c>
      <c r="H105" s="30">
        <v>1800</v>
      </c>
      <c r="I105" s="30">
        <v>1800</v>
      </c>
      <c r="J105" s="30">
        <v>1800</v>
      </c>
      <c r="K105" s="31">
        <v>1800</v>
      </c>
    </row>
    <row r="106" spans="1:11" x14ac:dyDescent="0.2">
      <c r="A106" s="25">
        <v>1100</v>
      </c>
      <c r="B106" s="42">
        <v>1800</v>
      </c>
      <c r="C106" s="30">
        <v>1800</v>
      </c>
      <c r="D106" s="30">
        <v>1800</v>
      </c>
      <c r="E106" s="30">
        <v>1800</v>
      </c>
      <c r="F106" s="30">
        <v>1800</v>
      </c>
      <c r="G106" s="30">
        <v>1800</v>
      </c>
      <c r="H106" s="30">
        <v>1800</v>
      </c>
      <c r="I106" s="30">
        <v>1800</v>
      </c>
      <c r="J106" s="30">
        <v>1800</v>
      </c>
      <c r="K106" s="31">
        <v>1800</v>
      </c>
    </row>
    <row r="107" spans="1:11" x14ac:dyDescent="0.2">
      <c r="A107" s="25">
        <v>1300</v>
      </c>
      <c r="B107" s="42">
        <v>1800</v>
      </c>
      <c r="C107" s="30">
        <v>1800</v>
      </c>
      <c r="D107" s="30">
        <v>1800</v>
      </c>
      <c r="E107" s="30">
        <v>1800</v>
      </c>
      <c r="F107" s="30">
        <v>1800</v>
      </c>
      <c r="G107" s="30">
        <v>1800</v>
      </c>
      <c r="H107" s="30">
        <v>1800</v>
      </c>
      <c r="I107" s="30">
        <v>1800</v>
      </c>
      <c r="J107" s="30">
        <v>1800</v>
      </c>
      <c r="K107" s="31">
        <v>1800</v>
      </c>
    </row>
    <row r="108" spans="1:11" x14ac:dyDescent="0.2">
      <c r="A108" s="25">
        <v>1500</v>
      </c>
      <c r="B108" s="42">
        <v>1800</v>
      </c>
      <c r="C108" s="30">
        <v>1800</v>
      </c>
      <c r="D108" s="30">
        <v>1800</v>
      </c>
      <c r="E108" s="30">
        <v>1800</v>
      </c>
      <c r="F108" s="30">
        <v>1800</v>
      </c>
      <c r="G108" s="30">
        <v>1800</v>
      </c>
      <c r="H108" s="30">
        <v>1800</v>
      </c>
      <c r="I108" s="30">
        <v>1800</v>
      </c>
      <c r="J108" s="30">
        <v>1800</v>
      </c>
      <c r="K108" s="31">
        <v>1800</v>
      </c>
    </row>
    <row r="109" spans="1:11" x14ac:dyDescent="0.2">
      <c r="A109" s="25">
        <v>1700</v>
      </c>
      <c r="B109" s="42">
        <v>1800</v>
      </c>
      <c r="C109" s="30">
        <v>1800</v>
      </c>
      <c r="D109" s="30">
        <v>1800</v>
      </c>
      <c r="E109" s="30">
        <v>1800</v>
      </c>
      <c r="F109" s="30">
        <v>1800</v>
      </c>
      <c r="G109" s="30">
        <v>1800</v>
      </c>
      <c r="H109" s="30">
        <v>1800</v>
      </c>
      <c r="I109" s="30">
        <v>1800</v>
      </c>
      <c r="J109" s="30">
        <v>1800</v>
      </c>
      <c r="K109" s="31">
        <v>1800</v>
      </c>
    </row>
    <row r="110" spans="1:11" x14ac:dyDescent="0.2">
      <c r="A110" s="25">
        <v>1900</v>
      </c>
      <c r="B110" s="43">
        <v>1800</v>
      </c>
      <c r="C110" s="33">
        <v>1800</v>
      </c>
      <c r="D110" s="33">
        <v>1800</v>
      </c>
      <c r="E110" s="33">
        <v>1800</v>
      </c>
      <c r="F110" s="33">
        <v>1800</v>
      </c>
      <c r="G110" s="33">
        <v>1800</v>
      </c>
      <c r="H110" s="33">
        <v>1800</v>
      </c>
      <c r="I110" s="33">
        <v>1800</v>
      </c>
      <c r="J110" s="33">
        <v>1800</v>
      </c>
      <c r="K110" s="34">
        <v>1800</v>
      </c>
    </row>
    <row r="112" spans="1:11" x14ac:dyDescent="0.2">
      <c r="A112" s="39" t="s">
        <v>87</v>
      </c>
      <c r="B112" s="25">
        <v>100</v>
      </c>
      <c r="C112" s="25">
        <v>200</v>
      </c>
      <c r="D112" s="25">
        <v>300</v>
      </c>
      <c r="E112" s="25">
        <v>400</v>
      </c>
      <c r="F112" s="25">
        <v>500</v>
      </c>
      <c r="G112" s="25">
        <v>600</v>
      </c>
      <c r="H112" s="25">
        <v>700</v>
      </c>
      <c r="I112" s="25">
        <v>800</v>
      </c>
      <c r="J112" s="25">
        <v>900</v>
      </c>
      <c r="K112" s="25">
        <v>1000</v>
      </c>
    </row>
    <row r="113" spans="1:11" x14ac:dyDescent="0.2">
      <c r="A113" s="25">
        <v>100</v>
      </c>
      <c r="B113" s="41">
        <v>200</v>
      </c>
      <c r="C113" s="36">
        <v>200</v>
      </c>
      <c r="D113" s="36">
        <v>200</v>
      </c>
      <c r="E113" s="36">
        <v>200</v>
      </c>
      <c r="F113" s="36">
        <v>200</v>
      </c>
      <c r="G113" s="47" t="s">
        <v>106</v>
      </c>
      <c r="H113" s="47" t="s">
        <v>106</v>
      </c>
      <c r="I113" s="47" t="s">
        <v>106</v>
      </c>
      <c r="J113" s="47" t="s">
        <v>106</v>
      </c>
      <c r="K113" s="49" t="s">
        <v>106</v>
      </c>
    </row>
    <row r="114" spans="1:11" x14ac:dyDescent="0.2">
      <c r="A114" s="25">
        <v>300</v>
      </c>
      <c r="B114" s="42">
        <v>200</v>
      </c>
      <c r="C114" s="30">
        <v>200</v>
      </c>
      <c r="D114" s="30">
        <v>200</v>
      </c>
      <c r="E114" s="30">
        <v>200</v>
      </c>
      <c r="F114" s="30">
        <v>200</v>
      </c>
      <c r="G114" s="30">
        <v>200</v>
      </c>
      <c r="H114" s="30">
        <v>200</v>
      </c>
      <c r="I114" s="48" t="s">
        <v>106</v>
      </c>
      <c r="J114" s="48" t="s">
        <v>106</v>
      </c>
      <c r="K114" s="50" t="s">
        <v>106</v>
      </c>
    </row>
    <row r="115" spans="1:11" x14ac:dyDescent="0.2">
      <c r="A115" s="25">
        <v>500</v>
      </c>
      <c r="B115" s="42">
        <v>200</v>
      </c>
      <c r="C115" s="30">
        <v>200</v>
      </c>
      <c r="D115" s="30">
        <v>200</v>
      </c>
      <c r="E115" s="30">
        <v>200</v>
      </c>
      <c r="F115" s="30">
        <v>200</v>
      </c>
      <c r="G115" s="30">
        <v>200</v>
      </c>
      <c r="H115" s="30">
        <v>200</v>
      </c>
      <c r="I115" s="30">
        <v>200</v>
      </c>
      <c r="J115" s="30">
        <v>200</v>
      </c>
      <c r="K115" s="50" t="s">
        <v>106</v>
      </c>
    </row>
    <row r="116" spans="1:11" x14ac:dyDescent="0.2">
      <c r="A116" s="25">
        <v>700</v>
      </c>
      <c r="B116" s="42">
        <v>200</v>
      </c>
      <c r="C116" s="30">
        <v>200</v>
      </c>
      <c r="D116" s="30">
        <v>200</v>
      </c>
      <c r="E116" s="30">
        <v>200</v>
      </c>
      <c r="F116" s="30">
        <v>200</v>
      </c>
      <c r="G116" s="30">
        <v>200</v>
      </c>
      <c r="H116" s="30">
        <v>200</v>
      </c>
      <c r="I116" s="30">
        <v>200</v>
      </c>
      <c r="J116" s="30">
        <v>200</v>
      </c>
      <c r="K116" s="31">
        <v>200</v>
      </c>
    </row>
    <row r="117" spans="1:11" x14ac:dyDescent="0.2">
      <c r="A117" s="25">
        <v>900</v>
      </c>
      <c r="B117" s="42">
        <v>100</v>
      </c>
      <c r="C117" s="30">
        <v>200</v>
      </c>
      <c r="D117" s="30">
        <v>200</v>
      </c>
      <c r="E117" s="30">
        <v>200</v>
      </c>
      <c r="F117" s="30">
        <v>200</v>
      </c>
      <c r="G117" s="30">
        <v>200</v>
      </c>
      <c r="H117" s="30">
        <v>200</v>
      </c>
      <c r="I117" s="30">
        <v>200</v>
      </c>
      <c r="J117" s="30">
        <v>200</v>
      </c>
      <c r="K117" s="31">
        <v>200</v>
      </c>
    </row>
    <row r="118" spans="1:11" x14ac:dyDescent="0.2">
      <c r="A118" s="25">
        <v>1100</v>
      </c>
      <c r="B118" s="42">
        <v>0</v>
      </c>
      <c r="C118" s="30">
        <v>0</v>
      </c>
      <c r="D118" s="30">
        <v>100</v>
      </c>
      <c r="E118" s="30">
        <v>200</v>
      </c>
      <c r="F118" s="30">
        <v>200</v>
      </c>
      <c r="G118" s="30">
        <v>200</v>
      </c>
      <c r="H118" s="30">
        <v>200</v>
      </c>
      <c r="I118" s="30">
        <v>200</v>
      </c>
      <c r="J118" s="30">
        <v>200</v>
      </c>
      <c r="K118" s="31">
        <v>200</v>
      </c>
    </row>
    <row r="119" spans="1:11" x14ac:dyDescent="0.2">
      <c r="A119" s="25">
        <v>1300</v>
      </c>
      <c r="B119" s="42">
        <v>0</v>
      </c>
      <c r="C119" s="30">
        <v>0</v>
      </c>
      <c r="D119" s="30">
        <v>0</v>
      </c>
      <c r="E119" s="30">
        <v>0</v>
      </c>
      <c r="F119" s="30">
        <v>100</v>
      </c>
      <c r="G119" s="30">
        <v>200</v>
      </c>
      <c r="H119" s="30">
        <v>200</v>
      </c>
      <c r="I119" s="30">
        <v>200</v>
      </c>
      <c r="J119" s="30">
        <v>200</v>
      </c>
      <c r="K119" s="31">
        <v>200</v>
      </c>
    </row>
    <row r="120" spans="1:11" x14ac:dyDescent="0.2">
      <c r="A120" s="25">
        <v>1500</v>
      </c>
      <c r="B120" s="42">
        <v>0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100</v>
      </c>
      <c r="I120" s="30">
        <v>200</v>
      </c>
      <c r="J120" s="30">
        <v>200</v>
      </c>
      <c r="K120" s="31">
        <v>200</v>
      </c>
    </row>
    <row r="121" spans="1:11" x14ac:dyDescent="0.2">
      <c r="A121" s="25">
        <v>1700</v>
      </c>
      <c r="B121" s="4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100</v>
      </c>
      <c r="K121" s="31">
        <v>200</v>
      </c>
    </row>
    <row r="122" spans="1:11" x14ac:dyDescent="0.2">
      <c r="A122" s="25">
        <v>1900</v>
      </c>
      <c r="B122" s="43">
        <v>0</v>
      </c>
      <c r="C122" s="33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4">
        <v>0</v>
      </c>
    </row>
    <row r="124" spans="1:11" x14ac:dyDescent="0.2">
      <c r="A124" s="39" t="s">
        <v>46</v>
      </c>
      <c r="B124" s="25">
        <v>100</v>
      </c>
      <c r="C124" s="25">
        <v>200</v>
      </c>
      <c r="D124" s="25">
        <v>300</v>
      </c>
      <c r="E124" s="25">
        <v>400</v>
      </c>
      <c r="F124" s="25">
        <v>500</v>
      </c>
      <c r="G124" s="25">
        <v>600</v>
      </c>
      <c r="H124" s="25">
        <v>700</v>
      </c>
      <c r="I124" s="25">
        <v>800</v>
      </c>
      <c r="J124" s="25">
        <v>900</v>
      </c>
      <c r="K124" s="25">
        <v>1000</v>
      </c>
    </row>
    <row r="125" spans="1:11" x14ac:dyDescent="0.2">
      <c r="A125" s="25">
        <v>100</v>
      </c>
      <c r="B125" s="41">
        <v>600</v>
      </c>
      <c r="C125" s="36">
        <v>600</v>
      </c>
      <c r="D125" s="36">
        <v>600</v>
      </c>
      <c r="E125" s="36">
        <v>600</v>
      </c>
      <c r="F125" s="36">
        <v>600</v>
      </c>
      <c r="G125" s="47" t="s">
        <v>106</v>
      </c>
      <c r="H125" s="47" t="s">
        <v>106</v>
      </c>
      <c r="I125" s="47" t="s">
        <v>106</v>
      </c>
      <c r="J125" s="47" t="s">
        <v>106</v>
      </c>
      <c r="K125" s="49" t="s">
        <v>106</v>
      </c>
    </row>
    <row r="126" spans="1:11" x14ac:dyDescent="0.2">
      <c r="A126" s="25">
        <v>300</v>
      </c>
      <c r="B126" s="42">
        <v>400</v>
      </c>
      <c r="C126" s="30">
        <v>400</v>
      </c>
      <c r="D126" s="30">
        <v>400</v>
      </c>
      <c r="E126" s="30">
        <v>400</v>
      </c>
      <c r="F126" s="30">
        <v>400</v>
      </c>
      <c r="G126" s="30">
        <v>400</v>
      </c>
      <c r="H126" s="30">
        <v>400</v>
      </c>
      <c r="I126" s="48" t="s">
        <v>106</v>
      </c>
      <c r="J126" s="48" t="s">
        <v>106</v>
      </c>
      <c r="K126" s="50" t="s">
        <v>106</v>
      </c>
    </row>
    <row r="127" spans="1:11" x14ac:dyDescent="0.2">
      <c r="A127" s="25">
        <v>500</v>
      </c>
      <c r="B127" s="42">
        <v>200</v>
      </c>
      <c r="C127" s="30">
        <v>200</v>
      </c>
      <c r="D127" s="30">
        <v>200</v>
      </c>
      <c r="E127" s="30">
        <v>200</v>
      </c>
      <c r="F127" s="30">
        <v>200</v>
      </c>
      <c r="G127" s="30">
        <v>200</v>
      </c>
      <c r="H127" s="30">
        <v>200</v>
      </c>
      <c r="I127" s="30">
        <v>200</v>
      </c>
      <c r="J127" s="30">
        <v>200</v>
      </c>
      <c r="K127" s="50" t="s">
        <v>106</v>
      </c>
    </row>
    <row r="128" spans="1:11" x14ac:dyDescent="0.2">
      <c r="A128" s="25">
        <v>700</v>
      </c>
      <c r="B128" s="42">
        <v>0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30">
        <v>0</v>
      </c>
      <c r="I128" s="30">
        <v>0</v>
      </c>
      <c r="J128" s="30">
        <v>0</v>
      </c>
      <c r="K128" s="31">
        <v>0</v>
      </c>
    </row>
    <row r="129" spans="1:11" x14ac:dyDescent="0.2">
      <c r="A129" s="25">
        <v>900</v>
      </c>
      <c r="B129" s="42">
        <v>0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30">
        <v>0</v>
      </c>
      <c r="I129" s="30">
        <v>0</v>
      </c>
      <c r="J129" s="30">
        <v>0</v>
      </c>
      <c r="K129" s="31">
        <v>0</v>
      </c>
    </row>
    <row r="130" spans="1:11" x14ac:dyDescent="0.2">
      <c r="A130" s="25">
        <v>1100</v>
      </c>
      <c r="B130" s="42">
        <v>0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30">
        <v>0</v>
      </c>
      <c r="I130" s="30">
        <v>0</v>
      </c>
      <c r="J130" s="30">
        <v>0</v>
      </c>
      <c r="K130" s="31">
        <v>0</v>
      </c>
    </row>
    <row r="131" spans="1:11" x14ac:dyDescent="0.2">
      <c r="A131" s="25">
        <v>1300</v>
      </c>
      <c r="B131" s="42">
        <v>0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30">
        <v>0</v>
      </c>
      <c r="I131" s="30">
        <v>0</v>
      </c>
      <c r="J131" s="30">
        <v>0</v>
      </c>
      <c r="K131" s="31">
        <v>0</v>
      </c>
    </row>
    <row r="132" spans="1:11" x14ac:dyDescent="0.2">
      <c r="A132" s="25">
        <v>1500</v>
      </c>
      <c r="B132" s="42">
        <v>0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30">
        <v>0</v>
      </c>
      <c r="I132" s="30">
        <v>0</v>
      </c>
      <c r="J132" s="30">
        <v>0</v>
      </c>
      <c r="K132" s="31">
        <v>0</v>
      </c>
    </row>
    <row r="133" spans="1:11" x14ac:dyDescent="0.2">
      <c r="A133" s="25">
        <v>1700</v>
      </c>
      <c r="B133" s="42">
        <v>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1">
        <v>0</v>
      </c>
    </row>
    <row r="134" spans="1:11" x14ac:dyDescent="0.2">
      <c r="A134" s="25">
        <v>1900</v>
      </c>
      <c r="B134" s="43">
        <v>0</v>
      </c>
      <c r="C134" s="33">
        <v>0</v>
      </c>
      <c r="D134" s="33">
        <v>0</v>
      </c>
      <c r="E134" s="33">
        <v>0</v>
      </c>
      <c r="F134" s="33">
        <v>0</v>
      </c>
      <c r="G134" s="33">
        <v>0</v>
      </c>
      <c r="H134" s="33">
        <v>0</v>
      </c>
      <c r="I134" s="33">
        <v>0</v>
      </c>
      <c r="J134" s="33">
        <v>0</v>
      </c>
      <c r="K134" s="34">
        <v>0</v>
      </c>
    </row>
  </sheetData>
  <dataValidations count="3">
    <dataValidation type="list" allowBlank="1" showInputMessage="1" showErrorMessage="1" sqref="M4 Q4">
      <formula1>OutputAddresses</formula1>
    </dataValidation>
    <dataValidation type="list" allowBlank="1" showInputMessage="1" showErrorMessage="1" sqref="N4">
      <formula1>InputValues1</formula1>
    </dataValidation>
    <dataValidation type="list" allowBlank="1" showInputMessage="1" showErrorMessage="1" sqref="R4">
      <formula1>InputValues2</formula1>
    </dataValidation>
  </dataValidation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01"/>
  <sheetViews>
    <sheetView workbookViewId="0"/>
  </sheetViews>
  <sheetFormatPr defaultRowHeight="12.75" x14ac:dyDescent="0.2"/>
  <cols>
    <col min="1" max="1" width="7.28515625" bestFit="1" customWidth="1"/>
  </cols>
  <sheetData>
    <row r="1" spans="1:52" x14ac:dyDescent="0.2">
      <c r="A1" s="59" t="s">
        <v>108</v>
      </c>
      <c r="B1" s="60"/>
      <c r="C1" s="60"/>
      <c r="D1" s="60"/>
      <c r="E1" s="60"/>
      <c r="F1" s="60"/>
      <c r="G1" s="60"/>
      <c r="K1" s="28" t="str">
        <f>CONCATENATE("Sensitivity of ",$K$4," to ","BAR 3")</f>
        <v>Sensitivity of $C$17 to BAR 3</v>
      </c>
      <c r="O1" s="28" t="str">
        <f>CONCATENATE("Sensitivity of ",$O$4," to ","Bar2")</f>
        <v>Sensitivity of $C$17 to Bar2</v>
      </c>
    </row>
    <row r="2" spans="1:52" x14ac:dyDescent="0.2">
      <c r="K2" t="s">
        <v>124</v>
      </c>
      <c r="O2" t="s">
        <v>114</v>
      </c>
      <c r="AZ2" t="s">
        <v>84</v>
      </c>
    </row>
    <row r="3" spans="1:52" x14ac:dyDescent="0.2">
      <c r="A3" s="60" t="s">
        <v>123</v>
      </c>
      <c r="B3" s="60"/>
      <c r="C3" s="60"/>
      <c r="D3" s="60"/>
      <c r="E3" s="60"/>
      <c r="F3" s="60"/>
      <c r="G3" s="60"/>
      <c r="H3" s="60"/>
      <c r="I3" s="60"/>
      <c r="K3" t="s">
        <v>112</v>
      </c>
      <c r="L3" t="s">
        <v>125</v>
      </c>
      <c r="O3" t="s">
        <v>112</v>
      </c>
      <c r="P3" t="s">
        <v>115</v>
      </c>
      <c r="AZ3" t="s">
        <v>8</v>
      </c>
    </row>
    <row r="4" spans="1:52" ht="33" x14ac:dyDescent="0.2">
      <c r="A4" s="39" t="s">
        <v>84</v>
      </c>
      <c r="B4" s="25">
        <v>1000</v>
      </c>
      <c r="C4" s="25">
        <v>1300</v>
      </c>
      <c r="D4" s="25">
        <v>1600</v>
      </c>
      <c r="E4" s="25">
        <v>1900</v>
      </c>
      <c r="F4" s="25">
        <v>2200</v>
      </c>
      <c r="G4" s="25">
        <v>2500</v>
      </c>
      <c r="H4" s="25">
        <v>2800</v>
      </c>
      <c r="J4" s="28">
        <f>MATCH($K$4,OutputAddresses,0)</f>
        <v>1</v>
      </c>
      <c r="K4" s="27" t="s">
        <v>84</v>
      </c>
      <c r="L4" s="40">
        <v>100</v>
      </c>
      <c r="M4" s="28">
        <f>MATCH($L$4,InputValues1,0)</f>
        <v>1</v>
      </c>
      <c r="N4" s="28">
        <f>MATCH($O$4,OutputAddresses,0)</f>
        <v>1</v>
      </c>
      <c r="O4" s="27" t="s">
        <v>84</v>
      </c>
      <c r="P4" s="40">
        <v>1000</v>
      </c>
      <c r="Q4" s="28">
        <f>MATCH($P$4,InputValues2,0)</f>
        <v>1</v>
      </c>
      <c r="AZ4" t="s">
        <v>9</v>
      </c>
    </row>
    <row r="5" spans="1:52" x14ac:dyDescent="0.2">
      <c r="A5" s="25">
        <v>100</v>
      </c>
      <c r="B5" s="57">
        <v>5400</v>
      </c>
      <c r="C5" s="57">
        <v>6300</v>
      </c>
      <c r="D5" s="57">
        <v>7200</v>
      </c>
      <c r="E5" s="57">
        <v>8100</v>
      </c>
      <c r="F5" s="57">
        <v>9000</v>
      </c>
      <c r="G5" s="57">
        <v>9900</v>
      </c>
      <c r="H5" s="57">
        <v>10800</v>
      </c>
      <c r="J5" s="28" t="str">
        <f>"OutputValues_"&amp;$J$4</f>
        <v>OutputValues_1</v>
      </c>
      <c r="K5">
        <f ca="1">INDEX(INDIRECT($J$5),$M$4,1)</f>
        <v>5400</v>
      </c>
      <c r="N5" s="28" t="str">
        <f>"OutputValues_"&amp;$N$4</f>
        <v>OutputValues_1</v>
      </c>
      <c r="O5">
        <f ca="1">INDEX(INDIRECT($N$5),1,$Q$4)</f>
        <v>5400</v>
      </c>
      <c r="AZ5" t="s">
        <v>16</v>
      </c>
    </row>
    <row r="6" spans="1:52" x14ac:dyDescent="0.2">
      <c r="A6" s="25">
        <v>400</v>
      </c>
      <c r="B6" s="57">
        <v>5700</v>
      </c>
      <c r="C6" s="57">
        <v>6600</v>
      </c>
      <c r="D6" s="57">
        <v>7500</v>
      </c>
      <c r="E6" s="57">
        <v>8400</v>
      </c>
      <c r="F6" s="57">
        <v>9300</v>
      </c>
      <c r="G6" s="57">
        <v>10200</v>
      </c>
      <c r="H6" s="57">
        <v>11100</v>
      </c>
      <c r="K6">
        <f ca="1">INDEX(INDIRECT($J$5),$M$4,2)</f>
        <v>6300</v>
      </c>
      <c r="O6">
        <f ca="1">INDEX(INDIRECT($N$5),2,$Q$4)</f>
        <v>5700</v>
      </c>
      <c r="AZ6" t="s">
        <v>17</v>
      </c>
    </row>
    <row r="7" spans="1:52" x14ac:dyDescent="0.2">
      <c r="A7" s="25">
        <v>700</v>
      </c>
      <c r="B7" s="57">
        <v>6000</v>
      </c>
      <c r="C7" s="57">
        <v>6900</v>
      </c>
      <c r="D7" s="57">
        <v>7800</v>
      </c>
      <c r="E7" s="57">
        <v>8700</v>
      </c>
      <c r="F7" s="57">
        <v>9600</v>
      </c>
      <c r="G7" s="57">
        <v>10500</v>
      </c>
      <c r="H7" s="57">
        <v>11400</v>
      </c>
      <c r="K7">
        <f ca="1">INDEX(INDIRECT($J$5),$M$4,3)</f>
        <v>7200</v>
      </c>
      <c r="O7">
        <f ca="1">INDEX(INDIRECT($N$5),3,$Q$4)</f>
        <v>6000</v>
      </c>
      <c r="AZ7" t="s">
        <v>18</v>
      </c>
    </row>
    <row r="8" spans="1:52" x14ac:dyDescent="0.2">
      <c r="A8" s="25">
        <v>1000</v>
      </c>
      <c r="B8" s="57">
        <v>6300</v>
      </c>
      <c r="C8" s="57">
        <v>7200</v>
      </c>
      <c r="D8" s="57">
        <v>8100</v>
      </c>
      <c r="E8" s="57">
        <v>9000</v>
      </c>
      <c r="F8" s="57">
        <v>9900</v>
      </c>
      <c r="G8" s="57">
        <v>10800</v>
      </c>
      <c r="H8" s="61" t="s">
        <v>106</v>
      </c>
      <c r="K8">
        <f ca="1">INDEX(INDIRECT($J$5),$M$4,4)</f>
        <v>8100</v>
      </c>
      <c r="O8">
        <f ca="1">INDEX(INDIRECT($N$5),4,$Q$4)</f>
        <v>6300</v>
      </c>
      <c r="AZ8" t="s">
        <v>19</v>
      </c>
    </row>
    <row r="9" spans="1:52" x14ac:dyDescent="0.2">
      <c r="A9" s="25">
        <v>1300</v>
      </c>
      <c r="B9" s="57">
        <v>6600</v>
      </c>
      <c r="C9" s="57">
        <v>7500</v>
      </c>
      <c r="D9" s="57">
        <v>8400</v>
      </c>
      <c r="E9" s="57">
        <v>9300</v>
      </c>
      <c r="F9" s="57">
        <v>10200</v>
      </c>
      <c r="G9" s="61" t="s">
        <v>106</v>
      </c>
      <c r="H9" s="61" t="s">
        <v>106</v>
      </c>
      <c r="K9">
        <f ca="1">INDEX(INDIRECT($J$5),$M$4,5)</f>
        <v>9000</v>
      </c>
      <c r="O9">
        <f ca="1">INDEX(INDIRECT($N$5),5,$Q$4)</f>
        <v>6600</v>
      </c>
      <c r="AZ9" t="s">
        <v>85</v>
      </c>
    </row>
    <row r="10" spans="1:52" x14ac:dyDescent="0.2">
      <c r="A10" s="25">
        <v>1600</v>
      </c>
      <c r="B10" s="57">
        <v>6900</v>
      </c>
      <c r="C10" s="57">
        <v>7800</v>
      </c>
      <c r="D10" s="57">
        <v>8700</v>
      </c>
      <c r="E10" s="57">
        <v>9600</v>
      </c>
      <c r="F10" s="61" t="s">
        <v>106</v>
      </c>
      <c r="G10" s="61" t="s">
        <v>106</v>
      </c>
      <c r="H10" s="61" t="s">
        <v>106</v>
      </c>
      <c r="K10">
        <f ca="1">INDEX(INDIRECT($J$5),$M$4,6)</f>
        <v>9900</v>
      </c>
      <c r="O10">
        <f ca="1">INDEX(INDIRECT($N$5),6,$Q$4)</f>
        <v>6900</v>
      </c>
      <c r="AZ10" t="s">
        <v>86</v>
      </c>
    </row>
    <row r="11" spans="1:52" x14ac:dyDescent="0.2">
      <c r="A11" s="25">
        <v>1900</v>
      </c>
      <c r="B11" s="57">
        <v>7200</v>
      </c>
      <c r="C11" s="57">
        <v>8100</v>
      </c>
      <c r="D11" s="57">
        <v>9000</v>
      </c>
      <c r="E11" s="61" t="s">
        <v>106</v>
      </c>
      <c r="F11" s="61" t="s">
        <v>106</v>
      </c>
      <c r="G11" s="61" t="s">
        <v>106</v>
      </c>
      <c r="H11" s="61" t="s">
        <v>106</v>
      </c>
      <c r="K11">
        <f ca="1">INDEX(INDIRECT($J$5),$M$4,7)</f>
        <v>10800</v>
      </c>
      <c r="O11">
        <f ca="1">INDEX(INDIRECT($N$5),7,$Q$4)</f>
        <v>7200</v>
      </c>
      <c r="AZ11" t="s">
        <v>87</v>
      </c>
    </row>
    <row r="12" spans="1:52" x14ac:dyDescent="0.2">
      <c r="AZ12" t="s">
        <v>46</v>
      </c>
    </row>
    <row r="13" spans="1:52" x14ac:dyDescent="0.2">
      <c r="A13" s="39" t="s">
        <v>8</v>
      </c>
      <c r="B13" s="25">
        <v>1000</v>
      </c>
      <c r="C13" s="25">
        <v>1300</v>
      </c>
      <c r="D13" s="25">
        <v>1600</v>
      </c>
      <c r="E13" s="25">
        <v>1900</v>
      </c>
      <c r="F13" s="25">
        <v>2200</v>
      </c>
      <c r="G13" s="25">
        <v>2500</v>
      </c>
      <c r="H13" s="25">
        <v>2800</v>
      </c>
    </row>
    <row r="14" spans="1:52" x14ac:dyDescent="0.2">
      <c r="A14" s="25">
        <v>100</v>
      </c>
      <c r="B14" s="58">
        <v>300</v>
      </c>
      <c r="C14" s="58">
        <v>300</v>
      </c>
      <c r="D14" s="58">
        <v>300</v>
      </c>
      <c r="E14" s="58">
        <v>300</v>
      </c>
      <c r="F14" s="58">
        <v>300</v>
      </c>
      <c r="G14" s="58">
        <v>300</v>
      </c>
      <c r="H14" s="58">
        <v>300</v>
      </c>
    </row>
    <row r="15" spans="1:52" x14ac:dyDescent="0.2">
      <c r="A15" s="25">
        <v>400</v>
      </c>
      <c r="B15" s="58">
        <v>300</v>
      </c>
      <c r="C15" s="58">
        <v>300</v>
      </c>
      <c r="D15" s="58">
        <v>300</v>
      </c>
      <c r="E15" s="58">
        <v>300</v>
      </c>
      <c r="F15" s="58">
        <v>300</v>
      </c>
      <c r="G15" s="58">
        <v>300</v>
      </c>
      <c r="H15" s="58">
        <v>300</v>
      </c>
    </row>
    <row r="16" spans="1:52" x14ac:dyDescent="0.2">
      <c r="A16" s="25">
        <v>700</v>
      </c>
      <c r="B16" s="58">
        <v>300</v>
      </c>
      <c r="C16" s="58">
        <v>300</v>
      </c>
      <c r="D16" s="58">
        <v>300</v>
      </c>
      <c r="E16" s="58">
        <v>300</v>
      </c>
      <c r="F16" s="58">
        <v>300</v>
      </c>
      <c r="G16" s="58">
        <v>300</v>
      </c>
      <c r="H16" s="58">
        <v>300</v>
      </c>
    </row>
    <row r="17" spans="1:8" x14ac:dyDescent="0.2">
      <c r="A17" s="25">
        <v>1000</v>
      </c>
      <c r="B17" s="58">
        <v>300</v>
      </c>
      <c r="C17" s="58">
        <v>300</v>
      </c>
      <c r="D17" s="58">
        <v>300</v>
      </c>
      <c r="E17" s="58">
        <v>300</v>
      </c>
      <c r="F17" s="58">
        <v>300</v>
      </c>
      <c r="G17" s="58">
        <v>300</v>
      </c>
      <c r="H17" s="61" t="s">
        <v>106</v>
      </c>
    </row>
    <row r="18" spans="1:8" x14ac:dyDescent="0.2">
      <c r="A18" s="25">
        <v>1300</v>
      </c>
      <c r="B18" s="58">
        <v>300</v>
      </c>
      <c r="C18" s="58">
        <v>300</v>
      </c>
      <c r="D18" s="58">
        <v>300</v>
      </c>
      <c r="E18" s="58">
        <v>300</v>
      </c>
      <c r="F18" s="58">
        <v>300</v>
      </c>
      <c r="G18" s="61" t="s">
        <v>106</v>
      </c>
      <c r="H18" s="61" t="s">
        <v>106</v>
      </c>
    </row>
    <row r="19" spans="1:8" x14ac:dyDescent="0.2">
      <c r="A19" s="25">
        <v>1600</v>
      </c>
      <c r="B19" s="58">
        <v>300</v>
      </c>
      <c r="C19" s="58">
        <v>300</v>
      </c>
      <c r="D19" s="58">
        <v>300</v>
      </c>
      <c r="E19" s="58">
        <v>300</v>
      </c>
      <c r="F19" s="61" t="s">
        <v>106</v>
      </c>
      <c r="G19" s="61" t="s">
        <v>106</v>
      </c>
      <c r="H19" s="61" t="s">
        <v>106</v>
      </c>
    </row>
    <row r="20" spans="1:8" x14ac:dyDescent="0.2">
      <c r="A20" s="25">
        <v>1900</v>
      </c>
      <c r="B20" s="58">
        <v>300</v>
      </c>
      <c r="C20" s="58">
        <v>300</v>
      </c>
      <c r="D20" s="58">
        <v>300</v>
      </c>
      <c r="E20" s="61" t="s">
        <v>106</v>
      </c>
      <c r="F20" s="61" t="s">
        <v>106</v>
      </c>
      <c r="G20" s="61" t="s">
        <v>106</v>
      </c>
      <c r="H20" s="61" t="s">
        <v>106</v>
      </c>
    </row>
    <row r="22" spans="1:8" x14ac:dyDescent="0.2">
      <c r="A22" s="39" t="s">
        <v>9</v>
      </c>
      <c r="B22" s="25">
        <v>1000</v>
      </c>
      <c r="C22" s="25">
        <v>1300</v>
      </c>
      <c r="D22" s="25">
        <v>1600</v>
      </c>
      <c r="E22" s="25">
        <v>1900</v>
      </c>
      <c r="F22" s="25">
        <v>2200</v>
      </c>
      <c r="G22" s="25">
        <v>2500</v>
      </c>
      <c r="H22" s="25">
        <v>2800</v>
      </c>
    </row>
    <row r="23" spans="1:8" x14ac:dyDescent="0.2">
      <c r="A23" s="25">
        <v>100</v>
      </c>
      <c r="B23" s="58">
        <v>0</v>
      </c>
      <c r="C23" s="58">
        <v>0</v>
      </c>
      <c r="D23" s="58">
        <v>0</v>
      </c>
      <c r="E23" s="58">
        <v>0</v>
      </c>
      <c r="F23" s="58">
        <v>0</v>
      </c>
      <c r="G23" s="58">
        <v>0</v>
      </c>
      <c r="H23" s="58">
        <v>0</v>
      </c>
    </row>
    <row r="24" spans="1:8" x14ac:dyDescent="0.2">
      <c r="A24" s="25">
        <v>400</v>
      </c>
      <c r="B24" s="58">
        <v>0</v>
      </c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</row>
    <row r="25" spans="1:8" x14ac:dyDescent="0.2">
      <c r="A25" s="25">
        <v>700</v>
      </c>
      <c r="B25" s="58">
        <v>0</v>
      </c>
      <c r="C25" s="58">
        <v>0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</row>
    <row r="26" spans="1:8" x14ac:dyDescent="0.2">
      <c r="A26" s="25">
        <v>1000</v>
      </c>
      <c r="B26" s="58">
        <v>0</v>
      </c>
      <c r="C26" s="58">
        <v>0</v>
      </c>
      <c r="D26" s="58">
        <v>0</v>
      </c>
      <c r="E26" s="58">
        <v>0</v>
      </c>
      <c r="F26" s="58">
        <v>0</v>
      </c>
      <c r="G26" s="58">
        <v>0</v>
      </c>
      <c r="H26" s="61" t="s">
        <v>106</v>
      </c>
    </row>
    <row r="27" spans="1:8" x14ac:dyDescent="0.2">
      <c r="A27" s="25">
        <v>1300</v>
      </c>
      <c r="B27" s="58">
        <v>0</v>
      </c>
      <c r="C27" s="58">
        <v>0</v>
      </c>
      <c r="D27" s="58">
        <v>0</v>
      </c>
      <c r="E27" s="58">
        <v>0</v>
      </c>
      <c r="F27" s="58">
        <v>0</v>
      </c>
      <c r="G27" s="61" t="s">
        <v>106</v>
      </c>
      <c r="H27" s="61" t="s">
        <v>106</v>
      </c>
    </row>
    <row r="28" spans="1:8" x14ac:dyDescent="0.2">
      <c r="A28" s="25">
        <v>1600</v>
      </c>
      <c r="B28" s="58">
        <v>0</v>
      </c>
      <c r="C28" s="58">
        <v>0</v>
      </c>
      <c r="D28" s="58">
        <v>0</v>
      </c>
      <c r="E28" s="58">
        <v>0</v>
      </c>
      <c r="F28" s="61" t="s">
        <v>106</v>
      </c>
      <c r="G28" s="61" t="s">
        <v>106</v>
      </c>
      <c r="H28" s="61" t="s">
        <v>106</v>
      </c>
    </row>
    <row r="29" spans="1:8" x14ac:dyDescent="0.2">
      <c r="A29" s="25">
        <v>1900</v>
      </c>
      <c r="B29" s="58">
        <v>0</v>
      </c>
      <c r="C29" s="58">
        <v>0</v>
      </c>
      <c r="D29" s="58">
        <v>0</v>
      </c>
      <c r="E29" s="61" t="s">
        <v>106</v>
      </c>
      <c r="F29" s="61" t="s">
        <v>106</v>
      </c>
      <c r="G29" s="61" t="s">
        <v>106</v>
      </c>
      <c r="H29" s="61" t="s">
        <v>106</v>
      </c>
    </row>
    <row r="31" spans="1:8" x14ac:dyDescent="0.2">
      <c r="A31" s="39" t="s">
        <v>16</v>
      </c>
      <c r="B31" s="25">
        <v>1000</v>
      </c>
      <c r="C31" s="25">
        <v>1300</v>
      </c>
      <c r="D31" s="25">
        <v>1600</v>
      </c>
      <c r="E31" s="25">
        <v>1900</v>
      </c>
      <c r="F31" s="25">
        <v>2200</v>
      </c>
      <c r="G31" s="25">
        <v>2500</v>
      </c>
      <c r="H31" s="25">
        <v>2800</v>
      </c>
    </row>
    <row r="32" spans="1:8" x14ac:dyDescent="0.2">
      <c r="A32" s="25">
        <v>100</v>
      </c>
      <c r="B32" s="58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</row>
    <row r="33" spans="1:8" x14ac:dyDescent="0.2">
      <c r="A33" s="25">
        <v>400</v>
      </c>
      <c r="B33" s="58">
        <v>0</v>
      </c>
      <c r="C33" s="58">
        <v>0</v>
      </c>
      <c r="D33" s="58">
        <v>0</v>
      </c>
      <c r="E33" s="58">
        <v>0</v>
      </c>
      <c r="F33" s="58">
        <v>0</v>
      </c>
      <c r="G33" s="58">
        <v>0</v>
      </c>
      <c r="H33" s="58">
        <v>0</v>
      </c>
    </row>
    <row r="34" spans="1:8" x14ac:dyDescent="0.2">
      <c r="A34" s="25">
        <v>700</v>
      </c>
      <c r="B34" s="58">
        <v>0</v>
      </c>
      <c r="C34" s="58">
        <v>0</v>
      </c>
      <c r="D34" s="58">
        <v>0</v>
      </c>
      <c r="E34" s="58">
        <v>0</v>
      </c>
      <c r="F34" s="58">
        <v>0</v>
      </c>
      <c r="G34" s="58">
        <v>0</v>
      </c>
      <c r="H34" s="58">
        <v>0</v>
      </c>
    </row>
    <row r="35" spans="1:8" x14ac:dyDescent="0.2">
      <c r="A35" s="25">
        <v>1000</v>
      </c>
      <c r="B35" s="58">
        <v>0</v>
      </c>
      <c r="C35" s="58">
        <v>0</v>
      </c>
      <c r="D35" s="58">
        <v>0</v>
      </c>
      <c r="E35" s="58">
        <v>0</v>
      </c>
      <c r="F35" s="58">
        <v>0</v>
      </c>
      <c r="G35" s="58">
        <v>0</v>
      </c>
      <c r="H35" s="61" t="s">
        <v>106</v>
      </c>
    </row>
    <row r="36" spans="1:8" x14ac:dyDescent="0.2">
      <c r="A36" s="25">
        <v>1300</v>
      </c>
      <c r="B36" s="58">
        <v>0</v>
      </c>
      <c r="C36" s="58">
        <v>0</v>
      </c>
      <c r="D36" s="58">
        <v>0</v>
      </c>
      <c r="E36" s="58">
        <v>0</v>
      </c>
      <c r="F36" s="58">
        <v>0</v>
      </c>
      <c r="G36" s="61" t="s">
        <v>106</v>
      </c>
      <c r="H36" s="61" t="s">
        <v>106</v>
      </c>
    </row>
    <row r="37" spans="1:8" x14ac:dyDescent="0.2">
      <c r="A37" s="25">
        <v>1600</v>
      </c>
      <c r="B37" s="58">
        <v>0</v>
      </c>
      <c r="C37" s="58">
        <v>0</v>
      </c>
      <c r="D37" s="58">
        <v>0</v>
      </c>
      <c r="E37" s="58">
        <v>0</v>
      </c>
      <c r="F37" s="61" t="s">
        <v>106</v>
      </c>
      <c r="G37" s="61" t="s">
        <v>106</v>
      </c>
      <c r="H37" s="61" t="s">
        <v>106</v>
      </c>
    </row>
    <row r="38" spans="1:8" x14ac:dyDescent="0.2">
      <c r="A38" s="25">
        <v>1900</v>
      </c>
      <c r="B38" s="58">
        <v>0</v>
      </c>
      <c r="C38" s="58">
        <v>0</v>
      </c>
      <c r="D38" s="58">
        <v>0</v>
      </c>
      <c r="E38" s="61" t="s">
        <v>106</v>
      </c>
      <c r="F38" s="61" t="s">
        <v>106</v>
      </c>
      <c r="G38" s="61" t="s">
        <v>106</v>
      </c>
      <c r="H38" s="61" t="s">
        <v>106</v>
      </c>
    </row>
    <row r="40" spans="1:8" x14ac:dyDescent="0.2">
      <c r="A40" s="39" t="s">
        <v>17</v>
      </c>
      <c r="B40" s="25">
        <v>1000</v>
      </c>
      <c r="C40" s="25">
        <v>1300</v>
      </c>
      <c r="D40" s="25">
        <v>1600</v>
      </c>
      <c r="E40" s="25">
        <v>1900</v>
      </c>
      <c r="F40" s="25">
        <v>2200</v>
      </c>
      <c r="G40" s="25">
        <v>2500</v>
      </c>
      <c r="H40" s="25">
        <v>2800</v>
      </c>
    </row>
    <row r="41" spans="1:8" x14ac:dyDescent="0.2">
      <c r="A41" s="25">
        <v>100</v>
      </c>
      <c r="B41" s="58">
        <v>0</v>
      </c>
      <c r="C41" s="58">
        <v>0</v>
      </c>
      <c r="D41" s="58">
        <v>0</v>
      </c>
      <c r="E41" s="58">
        <v>0</v>
      </c>
      <c r="F41" s="58">
        <v>0</v>
      </c>
      <c r="G41" s="58">
        <v>0</v>
      </c>
      <c r="H41" s="58">
        <v>0</v>
      </c>
    </row>
    <row r="42" spans="1:8" x14ac:dyDescent="0.2">
      <c r="A42" s="25">
        <v>400</v>
      </c>
      <c r="B42" s="58">
        <v>0</v>
      </c>
      <c r="C42" s="58">
        <v>0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</row>
    <row r="43" spans="1:8" x14ac:dyDescent="0.2">
      <c r="A43" s="25">
        <v>700</v>
      </c>
      <c r="B43" s="58">
        <v>0</v>
      </c>
      <c r="C43" s="58">
        <v>0</v>
      </c>
      <c r="D43" s="58">
        <v>0</v>
      </c>
      <c r="E43" s="58">
        <v>0</v>
      </c>
      <c r="F43" s="58">
        <v>0</v>
      </c>
      <c r="G43" s="58">
        <v>0</v>
      </c>
      <c r="H43" s="58">
        <v>0</v>
      </c>
    </row>
    <row r="44" spans="1:8" x14ac:dyDescent="0.2">
      <c r="A44" s="25">
        <v>1000</v>
      </c>
      <c r="B44" s="58">
        <v>0</v>
      </c>
      <c r="C44" s="58">
        <v>0</v>
      </c>
      <c r="D44" s="58">
        <v>0</v>
      </c>
      <c r="E44" s="58">
        <v>0</v>
      </c>
      <c r="F44" s="58">
        <v>0</v>
      </c>
      <c r="G44" s="58">
        <v>0</v>
      </c>
      <c r="H44" s="61" t="s">
        <v>106</v>
      </c>
    </row>
    <row r="45" spans="1:8" x14ac:dyDescent="0.2">
      <c r="A45" s="25">
        <v>1300</v>
      </c>
      <c r="B45" s="58">
        <v>0</v>
      </c>
      <c r="C45" s="58">
        <v>0</v>
      </c>
      <c r="D45" s="58">
        <v>0</v>
      </c>
      <c r="E45" s="58">
        <v>0</v>
      </c>
      <c r="F45" s="58">
        <v>0</v>
      </c>
      <c r="G45" s="61" t="s">
        <v>106</v>
      </c>
      <c r="H45" s="61" t="s">
        <v>106</v>
      </c>
    </row>
    <row r="46" spans="1:8" x14ac:dyDescent="0.2">
      <c r="A46" s="25">
        <v>1600</v>
      </c>
      <c r="B46" s="58">
        <v>0</v>
      </c>
      <c r="C46" s="58">
        <v>0</v>
      </c>
      <c r="D46" s="58">
        <v>0</v>
      </c>
      <c r="E46" s="58">
        <v>0</v>
      </c>
      <c r="F46" s="61" t="s">
        <v>106</v>
      </c>
      <c r="G46" s="61" t="s">
        <v>106</v>
      </c>
      <c r="H46" s="61" t="s">
        <v>106</v>
      </c>
    </row>
    <row r="47" spans="1:8" x14ac:dyDescent="0.2">
      <c r="A47" s="25">
        <v>1900</v>
      </c>
      <c r="B47" s="58">
        <v>0</v>
      </c>
      <c r="C47" s="58">
        <v>0</v>
      </c>
      <c r="D47" s="58">
        <v>0</v>
      </c>
      <c r="E47" s="61" t="s">
        <v>106</v>
      </c>
      <c r="F47" s="61" t="s">
        <v>106</v>
      </c>
      <c r="G47" s="61" t="s">
        <v>106</v>
      </c>
      <c r="H47" s="61" t="s">
        <v>106</v>
      </c>
    </row>
    <row r="49" spans="1:8" x14ac:dyDescent="0.2">
      <c r="A49" s="39" t="s">
        <v>18</v>
      </c>
      <c r="B49" s="25">
        <v>1000</v>
      </c>
      <c r="C49" s="25">
        <v>1300</v>
      </c>
      <c r="D49" s="25">
        <v>1600</v>
      </c>
      <c r="E49" s="25">
        <v>1900</v>
      </c>
      <c r="F49" s="25">
        <v>2200</v>
      </c>
      <c r="G49" s="25">
        <v>2500</v>
      </c>
      <c r="H49" s="25">
        <v>2800</v>
      </c>
    </row>
    <row r="50" spans="1:8" x14ac:dyDescent="0.2">
      <c r="A50" s="25">
        <v>100</v>
      </c>
      <c r="B50" s="58">
        <v>700</v>
      </c>
      <c r="C50" s="58">
        <v>700</v>
      </c>
      <c r="D50" s="58">
        <v>700</v>
      </c>
      <c r="E50" s="58">
        <v>700</v>
      </c>
      <c r="F50" s="58">
        <v>700</v>
      </c>
      <c r="G50" s="58">
        <v>700</v>
      </c>
      <c r="H50" s="58">
        <v>700</v>
      </c>
    </row>
    <row r="51" spans="1:8" x14ac:dyDescent="0.2">
      <c r="A51" s="25">
        <v>400</v>
      </c>
      <c r="B51" s="58">
        <v>700</v>
      </c>
      <c r="C51" s="58">
        <v>700</v>
      </c>
      <c r="D51" s="58">
        <v>700</v>
      </c>
      <c r="E51" s="58">
        <v>700</v>
      </c>
      <c r="F51" s="58">
        <v>700</v>
      </c>
      <c r="G51" s="58">
        <v>700</v>
      </c>
      <c r="H51" s="58">
        <v>700</v>
      </c>
    </row>
    <row r="52" spans="1:8" x14ac:dyDescent="0.2">
      <c r="A52" s="25">
        <v>700</v>
      </c>
      <c r="B52" s="58">
        <v>700</v>
      </c>
      <c r="C52" s="58">
        <v>700</v>
      </c>
      <c r="D52" s="58">
        <v>700</v>
      </c>
      <c r="E52" s="58">
        <v>700</v>
      </c>
      <c r="F52" s="58">
        <v>700</v>
      </c>
      <c r="G52" s="58">
        <v>700</v>
      </c>
      <c r="H52" s="58">
        <v>700</v>
      </c>
    </row>
    <row r="53" spans="1:8" x14ac:dyDescent="0.2">
      <c r="A53" s="25">
        <v>1000</v>
      </c>
      <c r="B53" s="58">
        <v>700</v>
      </c>
      <c r="C53" s="58">
        <v>700</v>
      </c>
      <c r="D53" s="58">
        <v>700</v>
      </c>
      <c r="E53" s="58">
        <v>700</v>
      </c>
      <c r="F53" s="58">
        <v>700</v>
      </c>
      <c r="G53" s="58">
        <v>700</v>
      </c>
      <c r="H53" s="61" t="s">
        <v>106</v>
      </c>
    </row>
    <row r="54" spans="1:8" x14ac:dyDescent="0.2">
      <c r="A54" s="25">
        <v>1300</v>
      </c>
      <c r="B54" s="58">
        <v>700</v>
      </c>
      <c r="C54" s="58">
        <v>700</v>
      </c>
      <c r="D54" s="58">
        <v>700</v>
      </c>
      <c r="E54" s="58">
        <v>700</v>
      </c>
      <c r="F54" s="58">
        <v>700</v>
      </c>
      <c r="G54" s="61" t="s">
        <v>106</v>
      </c>
      <c r="H54" s="61" t="s">
        <v>106</v>
      </c>
    </row>
    <row r="55" spans="1:8" x14ac:dyDescent="0.2">
      <c r="A55" s="25">
        <v>1600</v>
      </c>
      <c r="B55" s="58">
        <v>700</v>
      </c>
      <c r="C55" s="58">
        <v>700</v>
      </c>
      <c r="D55" s="58">
        <v>700</v>
      </c>
      <c r="E55" s="58">
        <v>700</v>
      </c>
      <c r="F55" s="61" t="s">
        <v>106</v>
      </c>
      <c r="G55" s="61" t="s">
        <v>106</v>
      </c>
      <c r="H55" s="61" t="s">
        <v>106</v>
      </c>
    </row>
    <row r="56" spans="1:8" x14ac:dyDescent="0.2">
      <c r="A56" s="25">
        <v>1900</v>
      </c>
      <c r="B56" s="58">
        <v>700</v>
      </c>
      <c r="C56" s="58">
        <v>700</v>
      </c>
      <c r="D56" s="58">
        <v>700</v>
      </c>
      <c r="E56" s="61" t="s">
        <v>106</v>
      </c>
      <c r="F56" s="61" t="s">
        <v>106</v>
      </c>
      <c r="G56" s="61" t="s">
        <v>106</v>
      </c>
      <c r="H56" s="61" t="s">
        <v>106</v>
      </c>
    </row>
    <row r="58" spans="1:8" x14ac:dyDescent="0.2">
      <c r="A58" s="39" t="s">
        <v>19</v>
      </c>
      <c r="B58" s="25">
        <v>1000</v>
      </c>
      <c r="C58" s="25">
        <v>1300</v>
      </c>
      <c r="D58" s="25">
        <v>1600</v>
      </c>
      <c r="E58" s="25">
        <v>1900</v>
      </c>
      <c r="F58" s="25">
        <v>2200</v>
      </c>
      <c r="G58" s="25">
        <v>2500</v>
      </c>
      <c r="H58" s="25">
        <v>2800</v>
      </c>
    </row>
    <row r="59" spans="1:8" x14ac:dyDescent="0.2">
      <c r="A59" s="25">
        <v>100</v>
      </c>
      <c r="B59" s="41">
        <v>200</v>
      </c>
      <c r="C59" s="36">
        <v>200</v>
      </c>
      <c r="D59" s="36">
        <v>200</v>
      </c>
      <c r="E59" s="36">
        <v>200</v>
      </c>
      <c r="F59" s="36">
        <v>200</v>
      </c>
      <c r="G59" s="36">
        <v>200</v>
      </c>
      <c r="H59" s="37">
        <v>200</v>
      </c>
    </row>
    <row r="60" spans="1:8" x14ac:dyDescent="0.2">
      <c r="A60" s="25">
        <v>400</v>
      </c>
      <c r="B60" s="42">
        <v>200</v>
      </c>
      <c r="C60" s="30">
        <v>200</v>
      </c>
      <c r="D60" s="30">
        <v>200</v>
      </c>
      <c r="E60" s="30">
        <v>200</v>
      </c>
      <c r="F60" s="30">
        <v>200</v>
      </c>
      <c r="G60" s="30">
        <v>200</v>
      </c>
      <c r="H60" s="31">
        <v>200</v>
      </c>
    </row>
    <row r="61" spans="1:8" x14ac:dyDescent="0.2">
      <c r="A61" s="25">
        <v>700</v>
      </c>
      <c r="B61" s="42">
        <v>200</v>
      </c>
      <c r="C61" s="30">
        <v>200</v>
      </c>
      <c r="D61" s="30">
        <v>200</v>
      </c>
      <c r="E61" s="30">
        <v>200</v>
      </c>
      <c r="F61" s="30">
        <v>200</v>
      </c>
      <c r="G61" s="30">
        <v>200</v>
      </c>
      <c r="H61" s="31">
        <v>200</v>
      </c>
    </row>
    <row r="62" spans="1:8" x14ac:dyDescent="0.2">
      <c r="A62" s="25">
        <v>1000</v>
      </c>
      <c r="B62" s="42">
        <v>200</v>
      </c>
      <c r="C62" s="30">
        <v>200</v>
      </c>
      <c r="D62" s="30">
        <v>200</v>
      </c>
      <c r="E62" s="30">
        <v>200</v>
      </c>
      <c r="F62" s="30">
        <v>200</v>
      </c>
      <c r="G62" s="30">
        <v>200</v>
      </c>
      <c r="H62" s="50" t="s">
        <v>106</v>
      </c>
    </row>
    <row r="63" spans="1:8" x14ac:dyDescent="0.2">
      <c r="A63" s="25">
        <v>1300</v>
      </c>
      <c r="B63" s="42">
        <v>200</v>
      </c>
      <c r="C63" s="30">
        <v>200</v>
      </c>
      <c r="D63" s="30">
        <v>200</v>
      </c>
      <c r="E63" s="30">
        <v>200</v>
      </c>
      <c r="F63" s="30">
        <v>200</v>
      </c>
      <c r="G63" s="48" t="s">
        <v>106</v>
      </c>
      <c r="H63" s="50" t="s">
        <v>106</v>
      </c>
    </row>
    <row r="64" spans="1:8" x14ac:dyDescent="0.2">
      <c r="A64" s="25">
        <v>1600</v>
      </c>
      <c r="B64" s="42">
        <v>200</v>
      </c>
      <c r="C64" s="30">
        <v>200</v>
      </c>
      <c r="D64" s="30">
        <v>200</v>
      </c>
      <c r="E64" s="30">
        <v>200</v>
      </c>
      <c r="F64" s="48" t="s">
        <v>106</v>
      </c>
      <c r="G64" s="48" t="s">
        <v>106</v>
      </c>
      <c r="H64" s="50" t="s">
        <v>106</v>
      </c>
    </row>
    <row r="65" spans="1:8" x14ac:dyDescent="0.2">
      <c r="A65" s="25">
        <v>1900</v>
      </c>
      <c r="B65" s="43">
        <v>200</v>
      </c>
      <c r="C65" s="33">
        <v>200</v>
      </c>
      <c r="D65" s="33">
        <v>200</v>
      </c>
      <c r="E65" s="53" t="s">
        <v>106</v>
      </c>
      <c r="F65" s="53" t="s">
        <v>106</v>
      </c>
      <c r="G65" s="53" t="s">
        <v>106</v>
      </c>
      <c r="H65" s="54" t="s">
        <v>106</v>
      </c>
    </row>
    <row r="67" spans="1:8" x14ac:dyDescent="0.2">
      <c r="A67" s="39" t="s">
        <v>85</v>
      </c>
      <c r="B67" s="25">
        <v>1000</v>
      </c>
      <c r="C67" s="25">
        <v>1300</v>
      </c>
      <c r="D67" s="25">
        <v>1600</v>
      </c>
      <c r="E67" s="25">
        <v>1900</v>
      </c>
      <c r="F67" s="25">
        <v>2200</v>
      </c>
      <c r="G67" s="25">
        <v>2500</v>
      </c>
      <c r="H67" s="25">
        <v>2800</v>
      </c>
    </row>
    <row r="68" spans="1:8" x14ac:dyDescent="0.2">
      <c r="A68" s="25">
        <v>100</v>
      </c>
      <c r="B68" s="58">
        <v>100</v>
      </c>
      <c r="C68" s="58">
        <v>100</v>
      </c>
      <c r="D68" s="58">
        <v>100</v>
      </c>
      <c r="E68" s="58">
        <v>100</v>
      </c>
      <c r="F68" s="58">
        <v>100</v>
      </c>
      <c r="G68" s="58">
        <v>100</v>
      </c>
      <c r="H68" s="58">
        <v>100</v>
      </c>
    </row>
    <row r="69" spans="1:8" x14ac:dyDescent="0.2">
      <c r="A69" s="25">
        <v>400</v>
      </c>
      <c r="B69" s="58">
        <v>400</v>
      </c>
      <c r="C69" s="58">
        <v>400</v>
      </c>
      <c r="D69" s="58">
        <v>400</v>
      </c>
      <c r="E69" s="58">
        <v>400</v>
      </c>
      <c r="F69" s="58">
        <v>400</v>
      </c>
      <c r="G69" s="58">
        <v>400</v>
      </c>
      <c r="H69" s="58">
        <v>400</v>
      </c>
    </row>
    <row r="70" spans="1:8" x14ac:dyDescent="0.2">
      <c r="A70" s="25">
        <v>700</v>
      </c>
      <c r="B70" s="58">
        <v>700</v>
      </c>
      <c r="C70" s="58">
        <v>700</v>
      </c>
      <c r="D70" s="58">
        <v>700</v>
      </c>
      <c r="E70" s="58">
        <v>700</v>
      </c>
      <c r="F70" s="58">
        <v>700</v>
      </c>
      <c r="G70" s="58">
        <v>700</v>
      </c>
      <c r="H70" s="58">
        <v>700</v>
      </c>
    </row>
    <row r="71" spans="1:8" x14ac:dyDescent="0.2">
      <c r="A71" s="25">
        <v>1000</v>
      </c>
      <c r="B71" s="58">
        <v>1000</v>
      </c>
      <c r="C71" s="58">
        <v>1000</v>
      </c>
      <c r="D71" s="58">
        <v>1000</v>
      </c>
      <c r="E71" s="58">
        <v>1000</v>
      </c>
      <c r="F71" s="58">
        <v>1000</v>
      </c>
      <c r="G71" s="58">
        <v>1000</v>
      </c>
      <c r="H71" s="61" t="s">
        <v>106</v>
      </c>
    </row>
    <row r="72" spans="1:8" x14ac:dyDescent="0.2">
      <c r="A72" s="25">
        <v>1300</v>
      </c>
      <c r="B72" s="58">
        <v>1300</v>
      </c>
      <c r="C72" s="58">
        <v>1300</v>
      </c>
      <c r="D72" s="58">
        <v>1300</v>
      </c>
      <c r="E72" s="58">
        <v>1300</v>
      </c>
      <c r="F72" s="58">
        <v>1300</v>
      </c>
      <c r="G72" s="61" t="s">
        <v>106</v>
      </c>
      <c r="H72" s="61" t="s">
        <v>106</v>
      </c>
    </row>
    <row r="73" spans="1:8" x14ac:dyDescent="0.2">
      <c r="A73" s="25">
        <v>1600</v>
      </c>
      <c r="B73" s="58">
        <v>1600</v>
      </c>
      <c r="C73" s="58">
        <v>1600</v>
      </c>
      <c r="D73" s="58">
        <v>1600</v>
      </c>
      <c r="E73" s="58">
        <v>1600</v>
      </c>
      <c r="F73" s="61" t="s">
        <v>106</v>
      </c>
      <c r="G73" s="61" t="s">
        <v>106</v>
      </c>
      <c r="H73" s="61" t="s">
        <v>106</v>
      </c>
    </row>
    <row r="74" spans="1:8" x14ac:dyDescent="0.2">
      <c r="A74" s="25">
        <v>1900</v>
      </c>
      <c r="B74" s="58">
        <v>1900</v>
      </c>
      <c r="C74" s="58">
        <v>1900</v>
      </c>
      <c r="D74" s="58">
        <v>1900</v>
      </c>
      <c r="E74" s="61" t="s">
        <v>106</v>
      </c>
      <c r="F74" s="61" t="s">
        <v>106</v>
      </c>
      <c r="G74" s="61" t="s">
        <v>106</v>
      </c>
      <c r="H74" s="61" t="s">
        <v>106</v>
      </c>
    </row>
    <row r="76" spans="1:8" x14ac:dyDescent="0.2">
      <c r="A76" s="39" t="s">
        <v>86</v>
      </c>
      <c r="B76" s="25">
        <v>1000</v>
      </c>
      <c r="C76" s="25">
        <v>1300</v>
      </c>
      <c r="D76" s="25">
        <v>1600</v>
      </c>
      <c r="E76" s="25">
        <v>1900</v>
      </c>
      <c r="F76" s="25">
        <v>2200</v>
      </c>
      <c r="G76" s="25">
        <v>2500</v>
      </c>
      <c r="H76" s="25">
        <v>2800</v>
      </c>
    </row>
    <row r="77" spans="1:8" x14ac:dyDescent="0.2">
      <c r="A77" s="25">
        <v>100</v>
      </c>
      <c r="B77" s="58">
        <v>1000</v>
      </c>
      <c r="C77" s="58">
        <v>1300</v>
      </c>
      <c r="D77" s="58">
        <v>1600</v>
      </c>
      <c r="E77" s="58">
        <v>1900</v>
      </c>
      <c r="F77" s="58">
        <v>2200</v>
      </c>
      <c r="G77" s="58">
        <v>2500</v>
      </c>
      <c r="H77" s="58">
        <v>2800</v>
      </c>
    </row>
    <row r="78" spans="1:8" x14ac:dyDescent="0.2">
      <c r="A78" s="25">
        <v>400</v>
      </c>
      <c r="B78" s="58">
        <v>1000</v>
      </c>
      <c r="C78" s="58">
        <v>1300</v>
      </c>
      <c r="D78" s="58">
        <v>1600</v>
      </c>
      <c r="E78" s="58">
        <v>1900</v>
      </c>
      <c r="F78" s="58">
        <v>2200</v>
      </c>
      <c r="G78" s="58">
        <v>2500</v>
      </c>
      <c r="H78" s="58">
        <v>2800</v>
      </c>
    </row>
    <row r="79" spans="1:8" x14ac:dyDescent="0.2">
      <c r="A79" s="25">
        <v>700</v>
      </c>
      <c r="B79" s="58">
        <v>1000</v>
      </c>
      <c r="C79" s="58">
        <v>1300</v>
      </c>
      <c r="D79" s="58">
        <v>1600</v>
      </c>
      <c r="E79" s="58">
        <v>1900</v>
      </c>
      <c r="F79" s="58">
        <v>2200</v>
      </c>
      <c r="G79" s="58">
        <v>2500</v>
      </c>
      <c r="H79" s="58">
        <v>2800</v>
      </c>
    </row>
    <row r="80" spans="1:8" x14ac:dyDescent="0.2">
      <c r="A80" s="25">
        <v>1000</v>
      </c>
      <c r="B80" s="58">
        <v>1000</v>
      </c>
      <c r="C80" s="58">
        <v>1300</v>
      </c>
      <c r="D80" s="58">
        <v>1600</v>
      </c>
      <c r="E80" s="58">
        <v>1900</v>
      </c>
      <c r="F80" s="58">
        <v>2200</v>
      </c>
      <c r="G80" s="58">
        <v>2500</v>
      </c>
      <c r="H80" s="61" t="s">
        <v>106</v>
      </c>
    </row>
    <row r="81" spans="1:8" x14ac:dyDescent="0.2">
      <c r="A81" s="25">
        <v>1300</v>
      </c>
      <c r="B81" s="58">
        <v>1000</v>
      </c>
      <c r="C81" s="58">
        <v>1300</v>
      </c>
      <c r="D81" s="58">
        <v>1600</v>
      </c>
      <c r="E81" s="58">
        <v>1900</v>
      </c>
      <c r="F81" s="58">
        <v>2200</v>
      </c>
      <c r="G81" s="61" t="s">
        <v>106</v>
      </c>
      <c r="H81" s="61" t="s">
        <v>106</v>
      </c>
    </row>
    <row r="82" spans="1:8" x14ac:dyDescent="0.2">
      <c r="A82" s="25">
        <v>1600</v>
      </c>
      <c r="B82" s="58">
        <v>1000</v>
      </c>
      <c r="C82" s="58">
        <v>1300</v>
      </c>
      <c r="D82" s="58">
        <v>1600</v>
      </c>
      <c r="E82" s="58">
        <v>1900</v>
      </c>
      <c r="F82" s="61" t="s">
        <v>106</v>
      </c>
      <c r="G82" s="61" t="s">
        <v>106</v>
      </c>
      <c r="H82" s="61" t="s">
        <v>106</v>
      </c>
    </row>
    <row r="83" spans="1:8" x14ac:dyDescent="0.2">
      <c r="A83" s="25">
        <v>1900</v>
      </c>
      <c r="B83" s="58">
        <v>1000</v>
      </c>
      <c r="C83" s="58">
        <v>1300</v>
      </c>
      <c r="D83" s="58">
        <v>1600</v>
      </c>
      <c r="E83" s="61" t="s">
        <v>106</v>
      </c>
      <c r="F83" s="61" t="s">
        <v>106</v>
      </c>
      <c r="G83" s="61" t="s">
        <v>106</v>
      </c>
      <c r="H83" s="61" t="s">
        <v>106</v>
      </c>
    </row>
    <row r="85" spans="1:8" x14ac:dyDescent="0.2">
      <c r="A85" s="39" t="s">
        <v>87</v>
      </c>
      <c r="B85" s="25">
        <v>1000</v>
      </c>
      <c r="C85" s="25">
        <v>1300</v>
      </c>
      <c r="D85" s="25">
        <v>1600</v>
      </c>
      <c r="E85" s="25">
        <v>1900</v>
      </c>
      <c r="F85" s="25">
        <v>2200</v>
      </c>
      <c r="G85" s="25">
        <v>2500</v>
      </c>
      <c r="H85" s="25">
        <v>2800</v>
      </c>
    </row>
    <row r="86" spans="1:8" x14ac:dyDescent="0.2">
      <c r="A86" s="25">
        <v>100</v>
      </c>
      <c r="B86" s="58">
        <v>200</v>
      </c>
      <c r="C86" s="58">
        <v>200</v>
      </c>
      <c r="D86" s="58">
        <v>200</v>
      </c>
      <c r="E86" s="58">
        <v>200</v>
      </c>
      <c r="F86" s="58">
        <v>200</v>
      </c>
      <c r="G86" s="58">
        <v>200</v>
      </c>
      <c r="H86" s="58">
        <v>200</v>
      </c>
    </row>
    <row r="87" spans="1:8" x14ac:dyDescent="0.2">
      <c r="A87" s="25">
        <v>400</v>
      </c>
      <c r="B87" s="58">
        <v>200</v>
      </c>
      <c r="C87" s="58">
        <v>200</v>
      </c>
      <c r="D87" s="58">
        <v>200</v>
      </c>
      <c r="E87" s="58">
        <v>200</v>
      </c>
      <c r="F87" s="58">
        <v>200</v>
      </c>
      <c r="G87" s="58">
        <v>200</v>
      </c>
      <c r="H87" s="58">
        <v>200</v>
      </c>
    </row>
    <row r="88" spans="1:8" x14ac:dyDescent="0.2">
      <c r="A88" s="25">
        <v>700</v>
      </c>
      <c r="B88" s="58">
        <v>200</v>
      </c>
      <c r="C88" s="58">
        <v>200</v>
      </c>
      <c r="D88" s="58">
        <v>200</v>
      </c>
      <c r="E88" s="58">
        <v>200</v>
      </c>
      <c r="F88" s="58">
        <v>200</v>
      </c>
      <c r="G88" s="58">
        <v>200</v>
      </c>
      <c r="H88" s="58">
        <v>200</v>
      </c>
    </row>
    <row r="89" spans="1:8" x14ac:dyDescent="0.2">
      <c r="A89" s="25">
        <v>1000</v>
      </c>
      <c r="B89" s="58">
        <v>200</v>
      </c>
      <c r="C89" s="58">
        <v>200</v>
      </c>
      <c r="D89" s="58">
        <v>200</v>
      </c>
      <c r="E89" s="58">
        <v>200</v>
      </c>
      <c r="F89" s="58">
        <v>200</v>
      </c>
      <c r="G89" s="58">
        <v>200</v>
      </c>
      <c r="H89" s="61" t="s">
        <v>106</v>
      </c>
    </row>
    <row r="90" spans="1:8" x14ac:dyDescent="0.2">
      <c r="A90" s="25">
        <v>1300</v>
      </c>
      <c r="B90" s="58">
        <v>200</v>
      </c>
      <c r="C90" s="58">
        <v>200</v>
      </c>
      <c r="D90" s="58">
        <v>200</v>
      </c>
      <c r="E90" s="58">
        <v>200</v>
      </c>
      <c r="F90" s="58">
        <v>200</v>
      </c>
      <c r="G90" s="61" t="s">
        <v>106</v>
      </c>
      <c r="H90" s="61" t="s">
        <v>106</v>
      </c>
    </row>
    <row r="91" spans="1:8" x14ac:dyDescent="0.2">
      <c r="A91" s="25">
        <v>1600</v>
      </c>
      <c r="B91" s="58">
        <v>200</v>
      </c>
      <c r="C91" s="58">
        <v>200</v>
      </c>
      <c r="D91" s="58">
        <v>200</v>
      </c>
      <c r="E91" s="58">
        <v>200</v>
      </c>
      <c r="F91" s="61" t="s">
        <v>106</v>
      </c>
      <c r="G91" s="61" t="s">
        <v>106</v>
      </c>
      <c r="H91" s="61" t="s">
        <v>106</v>
      </c>
    </row>
    <row r="92" spans="1:8" x14ac:dyDescent="0.2">
      <c r="A92" s="25">
        <v>1900</v>
      </c>
      <c r="B92" s="58">
        <v>200</v>
      </c>
      <c r="C92" s="58">
        <v>200</v>
      </c>
      <c r="D92" s="58">
        <v>200</v>
      </c>
      <c r="E92" s="61" t="s">
        <v>106</v>
      </c>
      <c r="F92" s="61" t="s">
        <v>106</v>
      </c>
      <c r="G92" s="61" t="s">
        <v>106</v>
      </c>
      <c r="H92" s="61" t="s">
        <v>106</v>
      </c>
    </row>
    <row r="94" spans="1:8" x14ac:dyDescent="0.2">
      <c r="A94" s="39" t="s">
        <v>46</v>
      </c>
      <c r="B94" s="25">
        <v>1000</v>
      </c>
      <c r="C94" s="25">
        <v>1300</v>
      </c>
      <c r="D94" s="25">
        <v>1600</v>
      </c>
      <c r="E94" s="25">
        <v>1900</v>
      </c>
      <c r="F94" s="25">
        <v>2200</v>
      </c>
      <c r="G94" s="25">
        <v>2500</v>
      </c>
      <c r="H94" s="25">
        <v>2800</v>
      </c>
    </row>
    <row r="95" spans="1:8" x14ac:dyDescent="0.2">
      <c r="A95" s="25">
        <v>100</v>
      </c>
      <c r="B95" s="58">
        <v>0</v>
      </c>
      <c r="C95" s="58">
        <v>0</v>
      </c>
      <c r="D95" s="58">
        <v>0</v>
      </c>
      <c r="E95" s="58">
        <v>0</v>
      </c>
      <c r="F95" s="58">
        <v>0</v>
      </c>
      <c r="G95" s="58">
        <v>0</v>
      </c>
      <c r="H95" s="58">
        <v>0</v>
      </c>
    </row>
    <row r="96" spans="1:8" x14ac:dyDescent="0.2">
      <c r="A96" s="25">
        <v>400</v>
      </c>
      <c r="B96" s="58">
        <v>0</v>
      </c>
      <c r="C96" s="58">
        <v>0</v>
      </c>
      <c r="D96" s="58">
        <v>0</v>
      </c>
      <c r="E96" s="58">
        <v>0</v>
      </c>
      <c r="F96" s="58">
        <v>0</v>
      </c>
      <c r="G96" s="58">
        <v>0</v>
      </c>
      <c r="H96" s="58">
        <v>0</v>
      </c>
    </row>
    <row r="97" spans="1:8" x14ac:dyDescent="0.2">
      <c r="A97" s="25">
        <v>700</v>
      </c>
      <c r="B97" s="58">
        <v>0</v>
      </c>
      <c r="C97" s="58">
        <v>0</v>
      </c>
      <c r="D97" s="58">
        <v>0</v>
      </c>
      <c r="E97" s="58">
        <v>0</v>
      </c>
      <c r="F97" s="58">
        <v>0</v>
      </c>
      <c r="G97" s="58">
        <v>0</v>
      </c>
      <c r="H97" s="58">
        <v>0</v>
      </c>
    </row>
    <row r="98" spans="1:8" x14ac:dyDescent="0.2">
      <c r="A98" s="25">
        <v>1000</v>
      </c>
      <c r="B98" s="58">
        <v>0</v>
      </c>
      <c r="C98" s="58">
        <v>0</v>
      </c>
      <c r="D98" s="58">
        <v>0</v>
      </c>
      <c r="E98" s="58">
        <v>0</v>
      </c>
      <c r="F98" s="58">
        <v>0</v>
      </c>
      <c r="G98" s="58">
        <v>0</v>
      </c>
      <c r="H98" s="61" t="s">
        <v>106</v>
      </c>
    </row>
    <row r="99" spans="1:8" x14ac:dyDescent="0.2">
      <c r="A99" s="25">
        <v>1300</v>
      </c>
      <c r="B99" s="58">
        <v>0</v>
      </c>
      <c r="C99" s="58">
        <v>0</v>
      </c>
      <c r="D99" s="58">
        <v>0</v>
      </c>
      <c r="E99" s="58">
        <v>0</v>
      </c>
      <c r="F99" s="58">
        <v>0</v>
      </c>
      <c r="G99" s="61" t="s">
        <v>106</v>
      </c>
      <c r="H99" s="61" t="s">
        <v>106</v>
      </c>
    </row>
    <row r="100" spans="1:8" x14ac:dyDescent="0.2">
      <c r="A100" s="25">
        <v>1600</v>
      </c>
      <c r="B100" s="58">
        <v>0</v>
      </c>
      <c r="C100" s="58">
        <v>0</v>
      </c>
      <c r="D100" s="58">
        <v>0</v>
      </c>
      <c r="E100" s="58">
        <v>0</v>
      </c>
      <c r="F100" s="61" t="s">
        <v>106</v>
      </c>
      <c r="G100" s="61" t="s">
        <v>106</v>
      </c>
      <c r="H100" s="61" t="s">
        <v>106</v>
      </c>
    </row>
    <row r="101" spans="1:8" x14ac:dyDescent="0.2">
      <c r="A101" s="25">
        <v>1900</v>
      </c>
      <c r="B101" s="58">
        <v>0</v>
      </c>
      <c r="C101" s="58">
        <v>0</v>
      </c>
      <c r="D101" s="58">
        <v>0</v>
      </c>
      <c r="E101" s="61" t="s">
        <v>106</v>
      </c>
      <c r="F101" s="61" t="s">
        <v>106</v>
      </c>
      <c r="G101" s="61" t="s">
        <v>106</v>
      </c>
      <c r="H101" s="61" t="s">
        <v>106</v>
      </c>
    </row>
  </sheetData>
  <dataValidations count="3">
    <dataValidation type="list" allowBlank="1" showInputMessage="1" showErrorMessage="1" sqref="K4 O4">
      <formula1>OutputAddresses</formula1>
    </dataValidation>
    <dataValidation type="list" allowBlank="1" showInputMessage="1" showErrorMessage="1" sqref="L4">
      <formula1>InputValues1</formula1>
    </dataValidation>
    <dataValidation type="list" allowBlank="1" showInputMessage="1" showErrorMessage="1" sqref="P4">
      <formula1>InputValues2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zoomScale="90" zoomScaleNormal="90" workbookViewId="0"/>
  </sheetViews>
  <sheetFormatPr defaultColWidth="8.85546875" defaultRowHeight="12.75" x14ac:dyDescent="0.2"/>
  <cols>
    <col min="1" max="1" width="54.85546875" style="3" customWidth="1"/>
    <col min="2" max="2" width="12.28515625" style="3" customWidth="1"/>
    <col min="3" max="3" width="18.28515625" style="3" customWidth="1"/>
    <col min="4" max="4" width="20.7109375" style="3" customWidth="1"/>
    <col min="5" max="5" width="2.85546875" style="3" customWidth="1"/>
    <col min="6" max="16384" width="8.85546875" style="3"/>
  </cols>
  <sheetData>
    <row r="1" spans="1:4" x14ac:dyDescent="0.2">
      <c r="A1" s="15" t="s">
        <v>135</v>
      </c>
    </row>
    <row r="2" spans="1:4" x14ac:dyDescent="0.2">
      <c r="A2" s="15"/>
    </row>
    <row r="3" spans="1:4" x14ac:dyDescent="0.2">
      <c r="A3" s="4"/>
      <c r="B3" s="4"/>
      <c r="C3" s="4"/>
      <c r="D3" s="22" t="s">
        <v>82</v>
      </c>
    </row>
    <row r="4" spans="1:4" x14ac:dyDescent="0.2">
      <c r="A4" s="9" t="s">
        <v>6</v>
      </c>
      <c r="B4" s="10"/>
      <c r="C4" s="10"/>
      <c r="D4" s="9" t="s">
        <v>83</v>
      </c>
    </row>
    <row r="5" spans="1:4" x14ac:dyDescent="0.2">
      <c r="A5" s="5" t="s">
        <v>67</v>
      </c>
      <c r="B5" s="7" t="s">
        <v>62</v>
      </c>
      <c r="C5" s="24">
        <v>300</v>
      </c>
      <c r="D5" s="12">
        <v>2</v>
      </c>
    </row>
    <row r="6" spans="1:4" x14ac:dyDescent="0.2">
      <c r="A6" s="5" t="s">
        <v>68</v>
      </c>
      <c r="B6" s="7" t="s">
        <v>63</v>
      </c>
      <c r="C6" s="24">
        <v>0</v>
      </c>
      <c r="D6" s="12">
        <v>4</v>
      </c>
    </row>
    <row r="7" spans="1:4" x14ac:dyDescent="0.2">
      <c r="A7" s="5" t="s">
        <v>69</v>
      </c>
      <c r="B7" s="7" t="s">
        <v>64</v>
      </c>
      <c r="C7" s="24">
        <v>0</v>
      </c>
      <c r="D7" s="12">
        <v>5</v>
      </c>
    </row>
    <row r="8" spans="1:4" x14ac:dyDescent="0.2">
      <c r="A8" s="5" t="s">
        <v>70</v>
      </c>
      <c r="B8" s="7" t="s">
        <v>65</v>
      </c>
      <c r="C8" s="24">
        <v>0</v>
      </c>
      <c r="D8" s="12">
        <v>2</v>
      </c>
    </row>
    <row r="9" spans="1:4" x14ac:dyDescent="0.2">
      <c r="A9" s="5" t="s">
        <v>71</v>
      </c>
      <c r="B9" s="7" t="s">
        <v>66</v>
      </c>
      <c r="C9" s="24">
        <v>700</v>
      </c>
      <c r="D9" s="12">
        <v>1</v>
      </c>
    </row>
    <row r="10" spans="1:4" x14ac:dyDescent="0.2">
      <c r="A10" s="5" t="s">
        <v>72</v>
      </c>
      <c r="B10" s="7" t="s">
        <v>77</v>
      </c>
      <c r="C10" s="24">
        <v>200</v>
      </c>
      <c r="D10" s="12">
        <v>3</v>
      </c>
    </row>
    <row r="11" spans="1:4" x14ac:dyDescent="0.2">
      <c r="A11" s="5" t="s">
        <v>73</v>
      </c>
      <c r="B11" s="7" t="s">
        <v>78</v>
      </c>
      <c r="C11" s="24">
        <v>900</v>
      </c>
      <c r="D11" s="12">
        <v>1</v>
      </c>
    </row>
    <row r="12" spans="1:4" x14ac:dyDescent="0.2">
      <c r="A12" s="5" t="s">
        <v>74</v>
      </c>
      <c r="B12" s="7" t="s">
        <v>79</v>
      </c>
      <c r="C12" s="24">
        <v>1800</v>
      </c>
      <c r="D12" s="12">
        <v>3</v>
      </c>
    </row>
    <row r="13" spans="1:4" x14ac:dyDescent="0.2">
      <c r="A13" s="5" t="s">
        <v>75</v>
      </c>
      <c r="B13" s="7" t="s">
        <v>80</v>
      </c>
      <c r="C13" s="24">
        <v>200</v>
      </c>
      <c r="D13" s="12">
        <v>2</v>
      </c>
    </row>
    <row r="14" spans="1:4" x14ac:dyDescent="0.2">
      <c r="A14" s="5" t="s">
        <v>76</v>
      </c>
      <c r="B14" s="7" t="s">
        <v>81</v>
      </c>
      <c r="C14" s="24">
        <v>0</v>
      </c>
      <c r="D14" s="12">
        <v>3</v>
      </c>
    </row>
    <row r="15" spans="1:4" x14ac:dyDescent="0.2">
      <c r="A15" s="4"/>
      <c r="B15" s="4"/>
      <c r="C15" s="4">
        <v>0</v>
      </c>
      <c r="D15" s="11"/>
    </row>
    <row r="16" spans="1:4" x14ac:dyDescent="0.2">
      <c r="A16" s="9" t="s">
        <v>4</v>
      </c>
      <c r="B16" s="5"/>
      <c r="C16" s="5"/>
      <c r="D16" s="5"/>
    </row>
    <row r="17" spans="1:4" x14ac:dyDescent="0.2">
      <c r="A17" s="5" t="s">
        <v>138</v>
      </c>
      <c r="B17" s="5"/>
      <c r="C17" s="19">
        <f>SUMPRODUCT(D5:D14,C5:C14)</f>
        <v>8600</v>
      </c>
      <c r="D17" s="17"/>
    </row>
    <row r="18" spans="1:4" x14ac:dyDescent="0.2">
      <c r="A18" s="5"/>
      <c r="B18" s="5"/>
      <c r="C18" s="5"/>
      <c r="D18" s="5"/>
    </row>
    <row r="19" spans="1:4" x14ac:dyDescent="0.2">
      <c r="A19" s="8" t="s">
        <v>5</v>
      </c>
      <c r="B19" s="5"/>
      <c r="C19" s="5"/>
      <c r="D19" s="5"/>
    </row>
    <row r="20" spans="1:4" x14ac:dyDescent="0.2">
      <c r="A20" s="5" t="s">
        <v>55</v>
      </c>
      <c r="B20" s="13">
        <f>SUM(C5:C9)</f>
        <v>1000</v>
      </c>
      <c r="C20" s="6" t="s">
        <v>7</v>
      </c>
      <c r="D20" s="14">
        <v>1000</v>
      </c>
    </row>
    <row r="21" spans="1:4" x14ac:dyDescent="0.2">
      <c r="A21" s="5" t="s">
        <v>56</v>
      </c>
      <c r="B21" s="13">
        <f>SUM(C10:C14)</f>
        <v>3100</v>
      </c>
      <c r="C21" s="6" t="s">
        <v>7</v>
      </c>
      <c r="D21" s="14">
        <v>4000</v>
      </c>
    </row>
    <row r="22" spans="1:4" x14ac:dyDescent="0.2">
      <c r="A22" s="5" t="s">
        <v>57</v>
      </c>
      <c r="B22" s="13">
        <f>C5+C10</f>
        <v>500</v>
      </c>
      <c r="C22" s="6" t="s">
        <v>0</v>
      </c>
      <c r="D22" s="14">
        <v>500</v>
      </c>
    </row>
    <row r="23" spans="1:4" x14ac:dyDescent="0.2">
      <c r="A23" s="5" t="s">
        <v>58</v>
      </c>
      <c r="B23" s="13">
        <f>C6+C11</f>
        <v>900</v>
      </c>
      <c r="C23" s="6" t="s">
        <v>0</v>
      </c>
      <c r="D23" s="14">
        <v>900</v>
      </c>
    </row>
    <row r="24" spans="1:4" x14ac:dyDescent="0.2">
      <c r="A24" s="5" t="s">
        <v>59</v>
      </c>
      <c r="B24" s="13">
        <f t="shared" ref="B24:B26" si="0">C7+C12</f>
        <v>1800</v>
      </c>
      <c r="C24" s="6" t="s">
        <v>0</v>
      </c>
      <c r="D24" s="14">
        <v>1800</v>
      </c>
    </row>
    <row r="25" spans="1:4" x14ac:dyDescent="0.2">
      <c r="A25" s="5" t="s">
        <v>60</v>
      </c>
      <c r="B25" s="13">
        <f t="shared" si="0"/>
        <v>200</v>
      </c>
      <c r="C25" s="6" t="s">
        <v>0</v>
      </c>
      <c r="D25" s="14">
        <v>200</v>
      </c>
    </row>
    <row r="26" spans="1:4" x14ac:dyDescent="0.2">
      <c r="A26" s="5" t="s">
        <v>61</v>
      </c>
      <c r="B26" s="13">
        <f t="shared" si="0"/>
        <v>700</v>
      </c>
      <c r="C26" s="6" t="s">
        <v>0</v>
      </c>
      <c r="D26" s="14">
        <v>700</v>
      </c>
    </row>
    <row r="32" spans="1:4" x14ac:dyDescent="0.2">
      <c r="C32" s="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I15" sqref="I15"/>
    </sheetView>
  </sheetViews>
  <sheetFormatPr defaultColWidth="8.7109375" defaultRowHeight="12.75" x14ac:dyDescent="0.2"/>
  <cols>
    <col min="1" max="1" width="20.7109375" style="16" customWidth="1"/>
    <col min="2" max="16384" width="8.7109375" style="16"/>
  </cols>
  <sheetData>
    <row r="2" spans="1:6" x14ac:dyDescent="0.2">
      <c r="A2" s="16" t="s">
        <v>96</v>
      </c>
    </row>
    <row r="7" spans="1:6" x14ac:dyDescent="0.2">
      <c r="A7" s="16" t="s">
        <v>95</v>
      </c>
    </row>
    <row r="10" spans="1:6" x14ac:dyDescent="0.2">
      <c r="A10" s="16" t="s">
        <v>4</v>
      </c>
    </row>
    <row r="11" spans="1:6" x14ac:dyDescent="0.2">
      <c r="A11" s="16" t="s">
        <v>38</v>
      </c>
      <c r="C11" s="16">
        <v>8600</v>
      </c>
    </row>
    <row r="13" spans="1:6" x14ac:dyDescent="0.2">
      <c r="A13" s="16" t="s">
        <v>5</v>
      </c>
    </row>
    <row r="14" spans="1:6" x14ac:dyDescent="0.2">
      <c r="A14" s="16" t="s">
        <v>55</v>
      </c>
      <c r="B14" s="16">
        <v>1000</v>
      </c>
      <c r="C14" s="16" t="s">
        <v>7</v>
      </c>
      <c r="D14" s="16">
        <v>1000</v>
      </c>
      <c r="F14" s="16" t="s">
        <v>97</v>
      </c>
    </row>
    <row r="15" spans="1:6" x14ac:dyDescent="0.2">
      <c r="A15" s="16" t="s">
        <v>56</v>
      </c>
      <c r="B15" s="16">
        <v>3100</v>
      </c>
      <c r="C15" s="16" t="s">
        <v>7</v>
      </c>
      <c r="D15" s="16">
        <v>4000</v>
      </c>
    </row>
    <row r="16" spans="1:6" x14ac:dyDescent="0.2">
      <c r="A16" s="16" t="s">
        <v>57</v>
      </c>
      <c r="B16" s="16">
        <v>500</v>
      </c>
      <c r="C16" s="16" t="s">
        <v>0</v>
      </c>
      <c r="D16" s="16">
        <v>500</v>
      </c>
    </row>
    <row r="17" spans="1:4" x14ac:dyDescent="0.2">
      <c r="A17" s="16" t="s">
        <v>58</v>
      </c>
      <c r="B17" s="16">
        <v>900</v>
      </c>
      <c r="C17" s="16" t="s">
        <v>0</v>
      </c>
      <c r="D17" s="16">
        <v>900</v>
      </c>
    </row>
    <row r="18" spans="1:4" x14ac:dyDescent="0.2">
      <c r="A18" s="16" t="s">
        <v>59</v>
      </c>
      <c r="B18" s="16">
        <v>1800</v>
      </c>
      <c r="C18" s="16" t="s">
        <v>0</v>
      </c>
      <c r="D18" s="16">
        <v>1800</v>
      </c>
    </row>
    <row r="19" spans="1:4" x14ac:dyDescent="0.2">
      <c r="A19" s="16" t="s">
        <v>60</v>
      </c>
      <c r="B19" s="16">
        <v>200</v>
      </c>
      <c r="C19" s="16" t="s">
        <v>0</v>
      </c>
      <c r="D19" s="16">
        <v>200</v>
      </c>
    </row>
    <row r="20" spans="1:4" x14ac:dyDescent="0.2">
      <c r="A20" s="16" t="s">
        <v>61</v>
      </c>
      <c r="B20" s="16">
        <v>700</v>
      </c>
      <c r="C20" s="16" t="s">
        <v>0</v>
      </c>
      <c r="D20" s="16">
        <v>700</v>
      </c>
    </row>
    <row r="22" spans="1:4" x14ac:dyDescent="0.2">
      <c r="A22" s="16" t="s">
        <v>98</v>
      </c>
    </row>
    <row r="24" spans="1:4" x14ac:dyDescent="0.2">
      <c r="A24" s="16" t="s">
        <v>107</v>
      </c>
    </row>
    <row r="25" spans="1:4" x14ac:dyDescent="0.2">
      <c r="A25" s="16" t="s">
        <v>99</v>
      </c>
    </row>
    <row r="26" spans="1:4" x14ac:dyDescent="0.2">
      <c r="A26" s="16" t="s">
        <v>100</v>
      </c>
    </row>
    <row r="29" spans="1:4" x14ac:dyDescent="0.2">
      <c r="A29" s="16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2.75" x14ac:dyDescent="0.2"/>
  <sheetData>
    <row r="1" spans="1:2" x14ac:dyDescent="0.2">
      <c r="A1">
        <v>1</v>
      </c>
      <c r="B1">
        <v>1</v>
      </c>
    </row>
    <row r="2" spans="1:2" x14ac:dyDescent="0.2">
      <c r="A2" t="s">
        <v>1</v>
      </c>
      <c r="B2" t="s">
        <v>101</v>
      </c>
    </row>
    <row r="3" spans="1:2" x14ac:dyDescent="0.2">
      <c r="A3">
        <v>1</v>
      </c>
      <c r="B3">
        <v>1</v>
      </c>
    </row>
    <row r="4" spans="1:2" x14ac:dyDescent="0.2">
      <c r="A4">
        <v>100</v>
      </c>
      <c r="B4">
        <v>500</v>
      </c>
    </row>
    <row r="5" spans="1:2" x14ac:dyDescent="0.2">
      <c r="A5">
        <v>1000</v>
      </c>
      <c r="B5">
        <v>2000</v>
      </c>
    </row>
    <row r="6" spans="1:2" x14ac:dyDescent="0.2">
      <c r="A6">
        <v>50</v>
      </c>
      <c r="B6">
        <v>500</v>
      </c>
    </row>
    <row r="8" spans="1:2" x14ac:dyDescent="0.2">
      <c r="A8" s="1"/>
      <c r="B8" s="1" t="s">
        <v>21</v>
      </c>
    </row>
    <row r="9" spans="1:2" x14ac:dyDescent="0.2">
      <c r="A9" t="s">
        <v>102</v>
      </c>
      <c r="B9" t="s">
        <v>109</v>
      </c>
    </row>
    <row r="10" spans="1:2" x14ac:dyDescent="0.2">
      <c r="A10" t="s">
        <v>118</v>
      </c>
      <c r="B10">
        <v>1</v>
      </c>
    </row>
    <row r="11" spans="1:2" x14ac:dyDescent="0.2">
      <c r="B11">
        <v>1000</v>
      </c>
    </row>
    <row r="12" spans="1:2" x14ac:dyDescent="0.2">
      <c r="B12">
        <v>3000</v>
      </c>
    </row>
    <row r="13" spans="1:2" x14ac:dyDescent="0.2">
      <c r="B13">
        <v>300</v>
      </c>
    </row>
    <row r="15" spans="1:2" x14ac:dyDescent="0.2">
      <c r="B15" s="1" t="s">
        <v>21</v>
      </c>
    </row>
    <row r="16" spans="1:2" x14ac:dyDescent="0.2">
      <c r="B16" t="s">
        <v>126</v>
      </c>
    </row>
    <row r="17" spans="2:2" x14ac:dyDescent="0.2">
      <c r="B17" t="s">
        <v>127</v>
      </c>
    </row>
    <row r="18" spans="2:2" x14ac:dyDescent="0.2">
      <c r="B18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H32" sqref="H32"/>
    </sheetView>
  </sheetViews>
  <sheetFormatPr defaultRowHeight="12.75" x14ac:dyDescent="0.2"/>
  <cols>
    <col min="1" max="1" width="24.7109375" customWidth="1"/>
    <col min="2" max="2" width="17.7109375" customWidth="1"/>
    <col min="3" max="3" width="10.7109375" customWidth="1"/>
    <col min="4" max="4" width="10.28515625" bestFit="1" customWidth="1"/>
  </cols>
  <sheetData>
    <row r="1" spans="1:4" x14ac:dyDescent="0.2">
      <c r="A1" s="9" t="s">
        <v>6</v>
      </c>
      <c r="B1" s="10"/>
      <c r="C1" s="10" t="s">
        <v>39</v>
      </c>
      <c r="D1" s="16" t="s">
        <v>40</v>
      </c>
    </row>
    <row r="2" spans="1:4" x14ac:dyDescent="0.2">
      <c r="A2" s="5" t="s">
        <v>32</v>
      </c>
      <c r="B2" s="7" t="s">
        <v>15</v>
      </c>
      <c r="C2" s="18">
        <v>40</v>
      </c>
      <c r="D2" s="18">
        <v>0</v>
      </c>
    </row>
    <row r="3" spans="1:4" x14ac:dyDescent="0.2">
      <c r="A3" s="5" t="s">
        <v>33</v>
      </c>
      <c r="B3" s="7" t="s">
        <v>14</v>
      </c>
      <c r="C3" s="18">
        <v>0</v>
      </c>
      <c r="D3" s="18">
        <v>0</v>
      </c>
    </row>
    <row r="4" spans="1:4" x14ac:dyDescent="0.2">
      <c r="A4" s="5" t="s">
        <v>34</v>
      </c>
      <c r="B4" s="7" t="s">
        <v>13</v>
      </c>
      <c r="C4" s="18">
        <v>600</v>
      </c>
      <c r="D4" s="18">
        <v>600</v>
      </c>
    </row>
    <row r="5" spans="1:4" x14ac:dyDescent="0.2">
      <c r="A5" s="5" t="s">
        <v>35</v>
      </c>
      <c r="B5" s="7" t="s">
        <v>12</v>
      </c>
      <c r="C5" s="18">
        <v>0</v>
      </c>
      <c r="D5" s="18">
        <v>300</v>
      </c>
    </row>
    <row r="6" spans="1:4" x14ac:dyDescent="0.2">
      <c r="A6" s="5" t="s">
        <v>36</v>
      </c>
      <c r="B6" s="7" t="s">
        <v>11</v>
      </c>
      <c r="C6" s="18">
        <v>100</v>
      </c>
      <c r="D6" s="18">
        <v>100</v>
      </c>
    </row>
    <row r="7" spans="1:4" x14ac:dyDescent="0.2">
      <c r="A7" s="5" t="s">
        <v>37</v>
      </c>
      <c r="B7" s="7" t="s">
        <v>10</v>
      </c>
      <c r="C7" s="18">
        <v>550.00000000000034</v>
      </c>
      <c r="D7" s="18">
        <v>425.00000000000006</v>
      </c>
    </row>
    <row r="9" spans="1:4" x14ac:dyDescent="0.2">
      <c r="A9" s="5" t="s">
        <v>38</v>
      </c>
      <c r="C9" s="19">
        <v>260300</v>
      </c>
      <c r="D9" s="19">
        <v>283250</v>
      </c>
    </row>
    <row r="11" spans="1:4" x14ac:dyDescent="0.2">
      <c r="A11" s="20" t="s">
        <v>41</v>
      </c>
    </row>
    <row r="12" spans="1:4" x14ac:dyDescent="0.2">
      <c r="A12" s="20" t="s">
        <v>42</v>
      </c>
    </row>
    <row r="13" spans="1:4" x14ac:dyDescent="0.2">
      <c r="A13" s="20" t="s">
        <v>43</v>
      </c>
    </row>
    <row r="25" spans="7:7" x14ac:dyDescent="0.2">
      <c r="G25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2.75" x14ac:dyDescent="0.2"/>
  <sheetData>
    <row r="1" spans="1:2" x14ac:dyDescent="0.2">
      <c r="A1">
        <v>1</v>
      </c>
    </row>
    <row r="2" spans="1:2" x14ac:dyDescent="0.2">
      <c r="A2" t="s">
        <v>1</v>
      </c>
    </row>
    <row r="3" spans="1:2" x14ac:dyDescent="0.2">
      <c r="A3">
        <v>1</v>
      </c>
    </row>
    <row r="4" spans="1:2" x14ac:dyDescent="0.2">
      <c r="A4">
        <v>0</v>
      </c>
    </row>
    <row r="5" spans="1:2" x14ac:dyDescent="0.2">
      <c r="A5">
        <v>400</v>
      </c>
    </row>
    <row r="6" spans="1:2" x14ac:dyDescent="0.2">
      <c r="A6">
        <v>20</v>
      </c>
    </row>
    <row r="8" spans="1:2" x14ac:dyDescent="0.2">
      <c r="A8" s="1"/>
      <c r="B8" s="1"/>
    </row>
    <row r="9" spans="1:2" x14ac:dyDescent="0.2">
      <c r="A9" t="s">
        <v>44</v>
      </c>
    </row>
    <row r="10" spans="1:2" x14ac:dyDescent="0.2">
      <c r="A10" t="s">
        <v>45</v>
      </c>
    </row>
    <row r="15" spans="1:2" x14ac:dyDescent="0.2">
      <c r="B1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2.75" x14ac:dyDescent="0.2"/>
  <sheetData>
    <row r="1" spans="1:2" x14ac:dyDescent="0.2">
      <c r="B1">
        <v>1</v>
      </c>
    </row>
    <row r="2" spans="1:2" x14ac:dyDescent="0.2">
      <c r="B2" t="s">
        <v>26</v>
      </c>
    </row>
    <row r="3" spans="1:2" x14ac:dyDescent="0.2">
      <c r="B3">
        <v>1</v>
      </c>
    </row>
    <row r="4" spans="1:2" x14ac:dyDescent="0.2">
      <c r="B4">
        <v>40</v>
      </c>
    </row>
    <row r="5" spans="1:2" x14ac:dyDescent="0.2">
      <c r="B5">
        <v>80</v>
      </c>
    </row>
    <row r="6" spans="1:2" x14ac:dyDescent="0.2">
      <c r="B6">
        <v>2</v>
      </c>
    </row>
    <row r="8" spans="1:2" x14ac:dyDescent="0.2">
      <c r="A8" s="1"/>
      <c r="B8" s="1" t="s">
        <v>21</v>
      </c>
    </row>
    <row r="9" spans="1:2" x14ac:dyDescent="0.2">
      <c r="B9" t="s">
        <v>29</v>
      </c>
    </row>
    <row r="10" spans="1:2" x14ac:dyDescent="0.2">
      <c r="B10">
        <v>1</v>
      </c>
    </row>
    <row r="11" spans="1:2" x14ac:dyDescent="0.2">
      <c r="B11">
        <v>18</v>
      </c>
    </row>
    <row r="12" spans="1:2" x14ac:dyDescent="0.2">
      <c r="B12">
        <v>38</v>
      </c>
    </row>
    <row r="13" spans="1:2" x14ac:dyDescent="0.2">
      <c r="B13">
        <v>1</v>
      </c>
    </row>
    <row r="15" spans="1:2" x14ac:dyDescent="0.2">
      <c r="B15" s="1" t="s">
        <v>21</v>
      </c>
    </row>
    <row r="16" spans="1:2" x14ac:dyDescent="0.2">
      <c r="B16" t="s">
        <v>25</v>
      </c>
    </row>
    <row r="17" spans="2:2" x14ac:dyDescent="0.2">
      <c r="B17" t="s">
        <v>27</v>
      </c>
    </row>
    <row r="18" spans="2:2" x14ac:dyDescent="0.2">
      <c r="B18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2.75" x14ac:dyDescent="0.2"/>
  <sheetData>
    <row r="1" spans="1:2" x14ac:dyDescent="0.2">
      <c r="A1">
        <v>1</v>
      </c>
      <c r="B1">
        <v>1</v>
      </c>
    </row>
    <row r="2" spans="1:2" x14ac:dyDescent="0.2">
      <c r="A2" t="s">
        <v>30</v>
      </c>
      <c r="B2" t="s">
        <v>19</v>
      </c>
    </row>
    <row r="3" spans="1:2" x14ac:dyDescent="0.2">
      <c r="A3">
        <v>1</v>
      </c>
      <c r="B3">
        <v>1</v>
      </c>
    </row>
    <row r="4" spans="1:2" x14ac:dyDescent="0.2">
      <c r="A4">
        <v>0</v>
      </c>
      <c r="B4">
        <v>0</v>
      </c>
    </row>
    <row r="5" spans="1:2" x14ac:dyDescent="0.2">
      <c r="A5">
        <v>0.5</v>
      </c>
      <c r="B5">
        <v>120</v>
      </c>
    </row>
    <row r="6" spans="1:2" x14ac:dyDescent="0.2">
      <c r="A6">
        <v>0.05</v>
      </c>
      <c r="B6">
        <v>10</v>
      </c>
    </row>
    <row r="8" spans="1:2" x14ac:dyDescent="0.2">
      <c r="A8" s="1"/>
      <c r="B8" s="1" t="s">
        <v>21</v>
      </c>
    </row>
    <row r="9" spans="1:2" x14ac:dyDescent="0.2">
      <c r="A9" t="s">
        <v>20</v>
      </c>
      <c r="B9" t="s">
        <v>22</v>
      </c>
    </row>
    <row r="10" spans="1:2" x14ac:dyDescent="0.2">
      <c r="A10" t="s">
        <v>31</v>
      </c>
      <c r="B10">
        <v>1</v>
      </c>
    </row>
    <row r="11" spans="1:2" x14ac:dyDescent="0.2">
      <c r="B11">
        <v>0.1</v>
      </c>
    </row>
    <row r="12" spans="1:2" x14ac:dyDescent="0.2">
      <c r="B12">
        <v>1</v>
      </c>
    </row>
    <row r="13" spans="1:2" x14ac:dyDescent="0.2">
      <c r="B13">
        <v>0.05</v>
      </c>
    </row>
    <row r="15" spans="1:2" x14ac:dyDescent="0.2">
      <c r="B15" s="1" t="s">
        <v>21</v>
      </c>
    </row>
    <row r="16" spans="1:2" x14ac:dyDescent="0.2">
      <c r="B16" t="s">
        <v>20</v>
      </c>
    </row>
    <row r="17" spans="2:2" x14ac:dyDescent="0.2">
      <c r="B17" t="s">
        <v>23</v>
      </c>
    </row>
    <row r="18" spans="2:2" x14ac:dyDescent="0.2">
      <c r="B18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3"/>
  <sheetViews>
    <sheetView workbookViewId="0"/>
  </sheetViews>
  <sheetFormatPr defaultRowHeight="12.75" x14ac:dyDescent="0.2"/>
  <sheetData>
    <row r="1" spans="1:2" x14ac:dyDescent="0.2">
      <c r="A1">
        <v>1</v>
      </c>
    </row>
    <row r="2" spans="1:2" x14ac:dyDescent="0.2">
      <c r="A2" t="s">
        <v>1</v>
      </c>
    </row>
    <row r="3" spans="1:2" x14ac:dyDescent="0.2">
      <c r="A3">
        <v>1</v>
      </c>
    </row>
    <row r="4" spans="1:2" x14ac:dyDescent="0.2">
      <c r="A4">
        <v>700</v>
      </c>
    </row>
    <row r="5" spans="1:2" x14ac:dyDescent="0.2">
      <c r="A5">
        <v>850</v>
      </c>
    </row>
    <row r="6" spans="1:2" x14ac:dyDescent="0.2">
      <c r="A6">
        <v>25</v>
      </c>
    </row>
    <row r="7" spans="1:2" x14ac:dyDescent="0.2">
      <c r="A7" s="1"/>
      <c r="B7" s="1"/>
    </row>
    <row r="8" spans="1:2" x14ac:dyDescent="0.2">
      <c r="A8" t="s">
        <v>2</v>
      </c>
    </row>
    <row r="9" spans="1:2" x14ac:dyDescent="0.2">
      <c r="A9" t="s">
        <v>3</v>
      </c>
    </row>
    <row r="13" spans="1:2" x14ac:dyDescent="0.2">
      <c r="B13" s="1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44</vt:i4>
      </vt:variant>
    </vt:vector>
  </HeadingPairs>
  <TitlesOfParts>
    <vt:vector size="53" baseType="lpstr">
      <vt:lpstr>Formula</vt:lpstr>
      <vt:lpstr>Model Formulation</vt:lpstr>
      <vt:lpstr>Sheet2</vt:lpstr>
      <vt:lpstr>Sheet5</vt:lpstr>
      <vt:lpstr>One-Way Sensitivity Analysis_1</vt:lpstr>
      <vt:lpstr>One-Way Sensitivity Analysis_2</vt:lpstr>
      <vt:lpstr>One-Way Sensitivity Analysis_3</vt:lpstr>
      <vt:lpstr>Two way D20-D22</vt:lpstr>
      <vt:lpstr>Two-Way Sensitivity Analysis</vt:lpstr>
      <vt:lpstr>'One-Way Sensitivity Analysis_1'!ChartData</vt:lpstr>
      <vt:lpstr>'One-Way Sensitivity Analysis_2'!ChartData</vt:lpstr>
      <vt:lpstr>'One-Way Sensitivity Analysis_3'!ChartData</vt:lpstr>
      <vt:lpstr>'Two way D20-D22'!ChartData1</vt:lpstr>
      <vt:lpstr>'Two-Way Sensitivity Analysis'!ChartData1</vt:lpstr>
      <vt:lpstr>'Two way D20-D22'!ChartData2</vt:lpstr>
      <vt:lpstr>'Two-Way Sensitivity Analysis'!ChartData2</vt:lpstr>
      <vt:lpstr>'One-Way Sensitivity Analysis_1'!InputValues</vt:lpstr>
      <vt:lpstr>'One-Way Sensitivity Analysis_2'!InputValues</vt:lpstr>
      <vt:lpstr>'One-Way Sensitivity Analysis_3'!InputValues</vt:lpstr>
      <vt:lpstr>'Two way D20-D22'!InputValues1</vt:lpstr>
      <vt:lpstr>'Two-Way Sensitivity Analysis'!InputValues1</vt:lpstr>
      <vt:lpstr>'Two way D20-D22'!InputValues2</vt:lpstr>
      <vt:lpstr>'Two-Way Sensitivity Analysis'!InputValues2</vt:lpstr>
      <vt:lpstr>'One-Way Sensitivity Analysis_1'!OutputAddresses</vt:lpstr>
      <vt:lpstr>'One-Way Sensitivity Analysis_2'!OutputAddresses</vt:lpstr>
      <vt:lpstr>'One-Way Sensitivity Analysis_3'!OutputAddresses</vt:lpstr>
      <vt:lpstr>'Two way D20-D22'!OutputAddresses</vt:lpstr>
      <vt:lpstr>'Two-Way Sensitivity Analysis'!OutputAddresses</vt:lpstr>
      <vt:lpstr>'One-Way Sensitivity Analysis_1'!OutputValues</vt:lpstr>
      <vt:lpstr>'One-Way Sensitivity Analysis_2'!OutputValues</vt:lpstr>
      <vt:lpstr>'One-Way Sensitivity Analysis_3'!OutputValues</vt:lpstr>
      <vt:lpstr>'Two way D20-D22'!OutputValues_1</vt:lpstr>
      <vt:lpstr>'Two-Way Sensitivity Analysis'!OutputValues_1</vt:lpstr>
      <vt:lpstr>'Two way D20-D22'!OutputValues_10</vt:lpstr>
      <vt:lpstr>'Two-Way Sensitivity Analysis'!OutputValues_10</vt:lpstr>
      <vt:lpstr>'Two way D20-D22'!OutputValues_11</vt:lpstr>
      <vt:lpstr>'Two-Way Sensitivity Analysis'!OutputValues_11</vt:lpstr>
      <vt:lpstr>'Two way D20-D22'!OutputValues_2</vt:lpstr>
      <vt:lpstr>'Two-Way Sensitivity Analysis'!OutputValues_2</vt:lpstr>
      <vt:lpstr>'Two way D20-D22'!OutputValues_3</vt:lpstr>
      <vt:lpstr>'Two-Way Sensitivity Analysis'!OutputValues_3</vt:lpstr>
      <vt:lpstr>'Two way D20-D22'!OutputValues_4</vt:lpstr>
      <vt:lpstr>'Two-Way Sensitivity Analysis'!OutputValues_4</vt:lpstr>
      <vt:lpstr>'Two way D20-D22'!OutputValues_5</vt:lpstr>
      <vt:lpstr>'Two-Way Sensitivity Analysis'!OutputValues_5</vt:lpstr>
      <vt:lpstr>'Two way D20-D22'!OutputValues_6</vt:lpstr>
      <vt:lpstr>'Two-Way Sensitivity Analysis'!OutputValues_6</vt:lpstr>
      <vt:lpstr>'Two way D20-D22'!OutputValues_7</vt:lpstr>
      <vt:lpstr>'Two-Way Sensitivity Analysis'!OutputValues_7</vt:lpstr>
      <vt:lpstr>'Two way D20-D22'!OutputValues_8</vt:lpstr>
      <vt:lpstr>'Two-Way Sensitivity Analysis'!OutputValues_8</vt:lpstr>
      <vt:lpstr>'Two way D20-D22'!OutputValues_9</vt:lpstr>
      <vt:lpstr>'Two-Way Sensitivity Analysis'!OutputValues_9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Ayushi Shrivastava</cp:lastModifiedBy>
  <cp:lastPrinted>2007-09-28T19:41:30Z</cp:lastPrinted>
  <dcterms:created xsi:type="dcterms:W3CDTF">1999-05-08T15:18:53Z</dcterms:created>
  <dcterms:modified xsi:type="dcterms:W3CDTF">2019-10-14T03:04:41Z</dcterms:modified>
</cp:coreProperties>
</file>