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24226"/>
  <mc:AlternateContent xmlns:mc="http://schemas.openxmlformats.org/markup-compatibility/2006">
    <mc:Choice Requires="x15">
      <x15ac:absPath xmlns:x15ac="http://schemas.microsoft.com/office/spreadsheetml/2010/11/ac" url="D:\Моя папка\Excel\55\"/>
    </mc:Choice>
  </mc:AlternateContent>
  <xr:revisionPtr revIDLastSave="0" documentId="13_ncr:1_{BB28A7CE-3DCE-486C-9EA2-47322BCE0196}" xr6:coauthVersionLast="47" xr6:coauthVersionMax="47" xr10:uidLastSave="{00000000-0000-0000-0000-000000000000}"/>
  <bookViews>
    <workbookView xWindow="-120" yWindow="-120" windowWidth="29040" windowHeight="15840" activeTab="2" xr2:uid="{00000000-000D-0000-FFFF-FFFF00000000}"/>
  </bookViews>
  <sheets>
    <sheet name="HR Form" sheetId="1" r:id="rId1"/>
    <sheet name="Sheet1" sheetId="2" r:id="rId2"/>
    <sheet name="DASHBOARD" sheetId="3" r:id="rId3"/>
  </sheets>
  <definedNames>
    <definedName name="_xlchart.v1.3" hidden="1">Sheet1!$E$78:$E$82</definedName>
    <definedName name="_xlchart.v1.4" hidden="1">Sheet1!$F$77</definedName>
    <definedName name="_xlchart.v1.5" hidden="1">Sheet1!$F$78:$F$82</definedName>
    <definedName name="_xlchart.v1.6" hidden="1">Sheet1!$E$78:$E$82</definedName>
    <definedName name="_xlchart.v1.7" hidden="1">Sheet1!$F$77</definedName>
    <definedName name="_xlchart.v1.8" hidden="1">Sheet1!$F$78:$F$82</definedName>
    <definedName name="_xlchart.v2.0" hidden="1">Sheet1!$E$92:$E$95</definedName>
    <definedName name="_xlchart.v2.1" hidden="1">Sheet1!$F$91</definedName>
    <definedName name="_xlchart.v2.10" hidden="1">Sheet1!$F$91</definedName>
    <definedName name="_xlchart.v2.11" hidden="1">Sheet1!$F$92:$F$95</definedName>
    <definedName name="_xlchart.v2.2" hidden="1">Sheet1!$F$92:$F$95</definedName>
    <definedName name="_xlchart.v2.9" hidden="1">Sheet1!$E$92:$E$95</definedName>
    <definedName name="Slicer_Department">#N/A</definedName>
    <definedName name="Slicer_Gender">#N/A</definedName>
    <definedName name="Slicer_Qualification">#N/A</definedName>
    <definedName name="Slicer_year_of_joining">#N/A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F91" i="2" l="1"/>
  <c r="F92" i="2"/>
  <c r="F93" i="2"/>
  <c r="F94" i="2"/>
  <c r="F95" i="2"/>
  <c r="E92" i="2"/>
  <c r="E93" i="2"/>
  <c r="E94" i="2"/>
  <c r="E95" i="2"/>
  <c r="E91" i="2"/>
  <c r="F77" i="2"/>
  <c r="F78" i="2"/>
  <c r="F79" i="2"/>
  <c r="F80" i="2"/>
  <c r="F81" i="2"/>
  <c r="F82" i="2"/>
  <c r="E78" i="2"/>
  <c r="E79" i="2"/>
  <c r="E80" i="2"/>
  <c r="E81" i="2"/>
  <c r="E82" i="2"/>
  <c r="E77"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2" i="1"/>
  <c r="C69" i="2"/>
  <c r="A19" i="2"/>
  <c r="I7" i="2"/>
  <c r="A7" i="2"/>
  <c r="G7" i="2"/>
  <c r="D7" i="2"/>
  <c r="C70" i="2"/>
  <c r="F69" i="2" l="1"/>
  <c r="F70" i="2"/>
  <c r="D15" i="2"/>
  <c r="E7" i="2"/>
  <c r="F7" i="2" s="1"/>
  <c r="J70" i="2" l="1"/>
  <c r="G69" i="2"/>
  <c r="J69" i="2"/>
  <c r="G70" i="2"/>
  <c r="F15" i="2"/>
  <c r="D16" i="2"/>
  <c r="F16" i="2" s="1"/>
  <c r="K69" i="2" l="1"/>
  <c r="K70" i="2"/>
</calcChain>
</file>

<file path=xl/sharedStrings.xml><?xml version="1.0" encoding="utf-8"?>
<sst xmlns="http://schemas.openxmlformats.org/spreadsheetml/2006/main" count="647" uniqueCount="193">
  <si>
    <t>start</t>
  </si>
  <si>
    <t>end</t>
  </si>
  <si>
    <t>Employee ID</t>
  </si>
  <si>
    <t>Full Name</t>
  </si>
  <si>
    <t>Gender</t>
  </si>
  <si>
    <t>Date of Birth</t>
  </si>
  <si>
    <t>Department</t>
  </si>
  <si>
    <t>Qualification</t>
  </si>
  <si>
    <t>Marital Status</t>
  </si>
  <si>
    <t>Job Satisfaction</t>
  </si>
  <si>
    <t>Date of Joining</t>
  </si>
  <si>
    <t>Employee Status</t>
  </si>
  <si>
    <t>Date of leaving</t>
  </si>
  <si>
    <t>Reason for leaving</t>
  </si>
  <si>
    <t>_id</t>
  </si>
  <si>
    <t>_uuid</t>
  </si>
  <si>
    <t>_submission_time</t>
  </si>
  <si>
    <t>_validation_status</t>
  </si>
  <si>
    <t>_notes</t>
  </si>
  <si>
    <t>_status</t>
  </si>
  <si>
    <t>_submitted_by</t>
  </si>
  <si>
    <t>__version__</t>
  </si>
  <si>
    <t>_tags</t>
  </si>
  <si>
    <t>_index</t>
  </si>
  <si>
    <t>Female</t>
  </si>
  <si>
    <t>Finance</t>
  </si>
  <si>
    <t>Bachelor's Degree</t>
  </si>
  <si>
    <t>Single</t>
  </si>
  <si>
    <t>Currently Working</t>
  </si>
  <si>
    <t>90e7c67e-c59e-48f8-8c30-6b34fffb2160</t>
  </si>
  <si>
    <t>On Hold</t>
  </si>
  <si>
    <t>submitted_via_web</t>
  </si>
  <si>
    <t>vfpdGsaUVm7refQCpYBS8A</t>
  </si>
  <si>
    <t>IT</t>
  </si>
  <si>
    <t>Master's Degree</t>
  </si>
  <si>
    <t>Married</t>
  </si>
  <si>
    <t>d3336c10-070e-4791-b2e4-ab21be364ca4</t>
  </si>
  <si>
    <t>Approved</t>
  </si>
  <si>
    <t>Male</t>
  </si>
  <si>
    <t>Marketing</t>
  </si>
  <si>
    <t>High School Diploma</t>
  </si>
  <si>
    <t>Divorced</t>
  </si>
  <si>
    <t>Left the Company</t>
  </si>
  <si>
    <t>Health reasons</t>
  </si>
  <si>
    <t>9681bdd7-7668-48a7-a56d-cb4d22a602fe</t>
  </si>
  <si>
    <t>Not Approved</t>
  </si>
  <si>
    <t>Sales</t>
  </si>
  <si>
    <t>Associate Degree</t>
  </si>
  <si>
    <t>2978d63c-9525-4725-a4aa-0b9a351c6d3e</t>
  </si>
  <si>
    <t>Widowed</t>
  </si>
  <si>
    <t>Job dissatisfaction</t>
  </si>
  <si>
    <t>b564cdf2-e02f-4ffe-a8a1-611f88235aac</t>
  </si>
  <si>
    <t>Operations</t>
  </si>
  <si>
    <t>53c81f61-ffda-4e71-b8e9-a9add0b87bc1</t>
  </si>
  <si>
    <t>4e71e91c-fb3a-4190-a083-10eada0265f0</t>
  </si>
  <si>
    <t>8ff6a0b4-9a82-4a1f-898c-fcf8d34eb037</t>
  </si>
  <si>
    <t>2038f3d7-2daf-4453-b2f7-b91ddca08180</t>
  </si>
  <si>
    <t>78e9261a-6826-4766-b540-024c839ffb2a</t>
  </si>
  <si>
    <t>ed18b622-0eef-47a6-8497-084938576e5e</t>
  </si>
  <si>
    <t>ad055157-1f72-4518-8625-298a27fa4f24</t>
  </si>
  <si>
    <t>b663510f-31d7-4df1-8601-b1f0c420d2a7</t>
  </si>
  <si>
    <t>Retirement</t>
  </si>
  <si>
    <t>29533fea-746a-4ca1-b7b9-f89fd7c59ced</t>
  </si>
  <si>
    <t>d879970b-1f68-49b4-bdfd-288fa2601464</t>
  </si>
  <si>
    <t>436b649a-b55e-42da-90c0-10798ad6d785</t>
  </si>
  <si>
    <t>Better opportunity</t>
  </si>
  <si>
    <t>8fd5bb7c-7eec-4551-b7e3-f5cfdeb09a5c</t>
  </si>
  <si>
    <t>0a36d251-03cd-47af-bf94-3b6fa3bbcb0e</t>
  </si>
  <si>
    <t>587c6173-2a01-4713-a4b3-3909dbbc17ad</t>
  </si>
  <si>
    <t>14905a1f-fbb0-44fc-9aa8-7cb6a4bbb1de</t>
  </si>
  <si>
    <t>046582dd-a802-4e89-b9ba-0bf4d7e3cee5</t>
  </si>
  <si>
    <t>7123fbd3-9d17-407c-9ca7-5621a9ba0960</t>
  </si>
  <si>
    <t>2124d2f0-104b-4f21-9c7e-df5f07e4e382</t>
  </si>
  <si>
    <t>7abe8879-00e2-4c3f-86df-d35842d1a7ae</t>
  </si>
  <si>
    <t>526790e1-06f6-4425-a40d-41a9875a4245</t>
  </si>
  <si>
    <t>1c01d1c9-2450-435e-9343-b553f18a37f8</t>
  </si>
  <si>
    <t>00a11d37-22bb-4847-8de2-b1c27af86c37</t>
  </si>
  <si>
    <t>274c3ff3-c2bc-4f8f-a9b1-5a0454326cc0</t>
  </si>
  <si>
    <t>Personal reasons</t>
  </si>
  <si>
    <t>2fda62b7-d756-4e4b-a172-9fd0cefb3eed</t>
  </si>
  <si>
    <t>529477e2-e3a2-4f90-9b44-1604c6543ede</t>
  </si>
  <si>
    <t>4ec7c76b-7997-4810-b20a-05d170d8cd3d</t>
  </si>
  <si>
    <t>eb4f7991-2a57-41e9-9b63-1e1f23282600</t>
  </si>
  <si>
    <t>258316c8-a00c-4df0-8a74-920ff1b0bff6</t>
  </si>
  <si>
    <t>f94b0fd4-82bf-4484-be2e-537c1d2236d1</t>
  </si>
  <si>
    <t>c32ad96a-f3aa-45db-a644-179b2cc98835</t>
  </si>
  <si>
    <t>3df301da-9e57-4809-b5c4-5c66558663ad</t>
  </si>
  <si>
    <t>11eabe11-cf0f-4cde-8d82-bd99cdca0dec</t>
  </si>
  <si>
    <t>cde49003-63cb-46c9-a00e-fa048d8d657f</t>
  </si>
  <si>
    <t>730789b9-8f85-4d5c-8fb9-938949c3c249</t>
  </si>
  <si>
    <t>e8045099-e350-4bfc-a9bb-1414d69e53a0</t>
  </si>
  <si>
    <t>9e4b94d6-804b-4c0c-964d-d77e658e2a32</t>
  </si>
  <si>
    <t>b05b8541-f2ca-4302-88e7-fe645379cb4e</t>
  </si>
  <si>
    <t>2c89b340-5a93-4fd8-a669-82ad5ea9f437</t>
  </si>
  <si>
    <t>b0a60d83-9453-4347-9260-f66b96d76f15</t>
  </si>
  <si>
    <t>eb33e175-cba3-43bd-9e2f-dfcf7d2b8c9c</t>
  </si>
  <si>
    <t>294092bf-7831-4b0d-85a6-99edcad7c9f9</t>
  </si>
  <si>
    <t>dade773b-e7bb-4094-a56b-29655211d043</t>
  </si>
  <si>
    <t>da90b062-6bb2-4e0a-a95f-5839fe19ff2c</t>
  </si>
  <si>
    <t>fa97d41b-6c5c-484d-99ec-748b9cd70548</t>
  </si>
  <si>
    <t>41b6e5e8-e412-4483-9927-3ec75243d571</t>
  </si>
  <si>
    <t>b08743cc-2a1a-40f5-aa77-5f4395be3b3b</t>
  </si>
  <si>
    <t>c56af765-9d59-4a4f-889f-ae68a70d7b33</t>
  </si>
  <si>
    <t>6824708f-10d8-4cd7-8fd3-5cdd3de9fa4a</t>
  </si>
  <si>
    <t>544e40a6-dd5b-48a1-9372-7e1569ebad14</t>
  </si>
  <si>
    <t>6bb2fb6d-d7b6-4c3e-ab5d-62c92a58e914</t>
  </si>
  <si>
    <t>9795fc77-77e8-49a0-bada-1653ed1c2bfc</t>
  </si>
  <si>
    <t>8f06ecf4-9261-4e9c-a944-a4dada628bc9</t>
  </si>
  <si>
    <t>ea5a2135-123e-41ca-bebe-5bf4b4af03a8</t>
  </si>
  <si>
    <t>John Smith</t>
  </si>
  <si>
    <t>Emily Johnson</t>
  </si>
  <si>
    <t>Michael Brown</t>
  </si>
  <si>
    <t>Sarah Davis</t>
  </si>
  <si>
    <t>William Miller</t>
  </si>
  <si>
    <t>Jessica Wilson</t>
  </si>
  <si>
    <t>David Anderson</t>
  </si>
  <si>
    <t>Laura Thomas</t>
  </si>
  <si>
    <t>Daniel Taylor</t>
  </si>
  <si>
    <t>Amanda Moore</t>
  </si>
  <si>
    <t>Christopher Jackson</t>
  </si>
  <si>
    <t>Megan White</t>
  </si>
  <si>
    <t>Matthew Harris</t>
  </si>
  <si>
    <t>Rachel Martin</t>
  </si>
  <si>
    <t>Andrew Thompson</t>
  </si>
  <si>
    <t>Olivia Garcia</t>
  </si>
  <si>
    <t>Joshua Martinez</t>
  </si>
  <si>
    <t>Hannah Robinson</t>
  </si>
  <si>
    <t>Ryan Clark</t>
  </si>
  <si>
    <t>Sophia Rodriguez</t>
  </si>
  <si>
    <t>Brandon Lewis</t>
  </si>
  <si>
    <t>Chloe Lee</t>
  </si>
  <si>
    <t>Justin Walker</t>
  </si>
  <si>
    <t>Victoria Hall</t>
  </si>
  <si>
    <t>Kevin Allen</t>
  </si>
  <si>
    <t>Samantha Young</t>
  </si>
  <si>
    <t>Brian Hernandez</t>
  </si>
  <si>
    <t>Natalie King</t>
  </si>
  <si>
    <t>Jason Wright</t>
  </si>
  <si>
    <t>Angela Scott</t>
  </si>
  <si>
    <t>Patrick Green</t>
  </si>
  <si>
    <t>Stephanie Adams</t>
  </si>
  <si>
    <t>Eric Baker</t>
  </si>
  <si>
    <t>Nicole Nelson</t>
  </si>
  <si>
    <t>Steven Carter</t>
  </si>
  <si>
    <t>Kimberly Mitchell</t>
  </si>
  <si>
    <t>Adam Perez</t>
  </si>
  <si>
    <t>Rebecca Roberts</t>
  </si>
  <si>
    <t>Mark Turner</t>
  </si>
  <si>
    <t>Melissa Phillips</t>
  </si>
  <si>
    <t>Anthony Campbell</t>
  </si>
  <si>
    <t>Julia Parker</t>
  </si>
  <si>
    <t>Thomas Evans</t>
  </si>
  <si>
    <t>Katherine Edwards</t>
  </si>
  <si>
    <t>Benjamin Collins</t>
  </si>
  <si>
    <t>Ashley Stewart</t>
  </si>
  <si>
    <t>Joseph Sanchez</t>
  </si>
  <si>
    <t>Grace Morris</t>
  </si>
  <si>
    <t>Charles Rogers</t>
  </si>
  <si>
    <t>Madison Reed</t>
  </si>
  <si>
    <t>Paul Cook</t>
  </si>
  <si>
    <t>Jennifer Morgan</t>
  </si>
  <si>
    <t>Richard Peterson</t>
  </si>
  <si>
    <t>Allison Cooper</t>
  </si>
  <si>
    <t>Timothy Bailey</t>
  </si>
  <si>
    <t>Brooke Rivera</t>
  </si>
  <si>
    <t>Nathan Kelly</t>
  </si>
  <si>
    <t>Zoe Howard</t>
  </si>
  <si>
    <t>year_of_joining</t>
  </si>
  <si>
    <t>attrition tenure</t>
  </si>
  <si>
    <t>age</t>
  </si>
  <si>
    <t>Count of Employee ID</t>
  </si>
  <si>
    <t>Average of age</t>
  </si>
  <si>
    <t>Average of attrition tenure</t>
  </si>
  <si>
    <t>Active Employees</t>
  </si>
  <si>
    <t>Attrition</t>
  </si>
  <si>
    <t>Avg Age</t>
  </si>
  <si>
    <t>Attrition Tenure</t>
  </si>
  <si>
    <t>Percentage</t>
  </si>
  <si>
    <t>Final Attrition Rate</t>
  </si>
  <si>
    <t>Average of Job Satisfaction</t>
  </si>
  <si>
    <t>Rate</t>
  </si>
  <si>
    <t>Remaining</t>
  </si>
  <si>
    <t>Row Labels</t>
  </si>
  <si>
    <t>Grand Total</t>
  </si>
  <si>
    <t>Sum of age</t>
  </si>
  <si>
    <t>19-25</t>
  </si>
  <si>
    <t>26-32</t>
  </si>
  <si>
    <t>33-39</t>
  </si>
  <si>
    <t>40-46</t>
  </si>
  <si>
    <t>47-53</t>
  </si>
  <si>
    <t>Count of Marital Status</t>
  </si>
  <si>
    <t>Count of Department</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</si>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</sst>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applyNumberFormat="1"/>
    <xf numFmtId="0" fontId="0" fillId="0" borderId="0" xfId="0" pivotButton="1"/>
    <xf numFmtId="165" fontId="0" fillId="0" borderId="0" xfId="0" applyNumberFormat="1"/>
    <xf numFmtId="1" fontId="0" fillId="0" borderId="0" xfId="0" applyNumberFormat="1"/>
    <xf numFmtId="9" fontId="0" fillId="0" borderId="0" xfId="1" applyFont="1"/>
    <xf numFmtId="0" fontId="2" fillId="2" borderId="1" xfId="0" applyFont="1" applyFill="1" applyBorder="1"/>
    <xf numFmtId="0" fontId="0" fillId="0" borderId="0" xfId="0" applyAlignment="1">
      <alignment horizontal="left"/>
    </xf>
    <xf numFmtId="10" fontId="0" fillId="0" borderId="0" xfId="0" applyNumberFormat="1"/>
    <xf numFmtId="9" fontId="0" fillId="0" borderId="0" xfId="0" applyNumberFormat="1"/>
  </cellXfs>
  <cellStyles count="2">
    <cellStyle name="Normal" xfId="0" builtinId="0"/>
    <cellStyle name="Percent" xfId="1" builtinId="5"/>
  </cellStyles>
  <dxfs count="45">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name val="Calibri"/>
        <family val="2"/>
        <charset val="204"/>
        <scheme val="minor"/>
      </font>
    </dxf>
    <dxf>
      <font>
        <b/>
        <i val="0"/>
        <name val="Calibri"/>
        <family val="2"/>
        <charset val="204"/>
        <scheme val="minor"/>
      </font>
      <fill>
        <patternFill>
          <bgColor theme="4" tint="0.39994506668294322"/>
        </patternFill>
      </fill>
    </dxf>
    <dxf>
      <font>
        <b/>
        <i val="0"/>
        <color theme="0"/>
        <name val="Calibri"/>
        <family val="2"/>
        <charset val="204"/>
        <scheme val="minor"/>
      </font>
    </dxf>
    <dxf>
      <font>
        <b/>
        <i val="0"/>
        <color theme="0"/>
        <name val="Calibri"/>
        <family val="2"/>
        <charset val="204"/>
        <scheme val="minor"/>
      </font>
      <fill>
        <patternFill patternType="solid">
          <fgColor auto="1"/>
          <bgColor rgb="FF5D6975"/>
        </patternFill>
      </fill>
    </dxf>
  </dxfs>
  <tableStyles count="2" defaultTableStyle="TableStyleMedium9" defaultPivotStyle="PivotStyleLight16">
    <tableStyle name="Slicer Style 1" pivot="0" table="0" count="5" xr9:uid="{6F3CA7AA-F41A-4442-AE37-5101853CBD7A}">
      <tableStyleElement type="wholeTable" dxfId="44"/>
      <tableStyleElement type="headerRow" dxfId="43"/>
    </tableStyle>
    <tableStyle name="Slicer Style 2" pivot="0" table="0" count="2" xr9:uid="{81025A34-A292-4866-88CE-F7CCCF841DD0}">
      <tableStyleElement type="wholeTable" dxfId="42"/>
      <tableStyleElement type="headerRow" dxfId="41"/>
    </tableStyle>
  </tableStyles>
  <colors>
    <mruColors>
      <color rgb="FF5D6975"/>
      <color rgb="FF8592A0"/>
      <color rgb="FF2E32DE"/>
      <color rgb="FF333399"/>
    </mruColors>
  </colors>
  <extLst>
    <ext xmlns:x14="http://schemas.microsoft.com/office/spreadsheetml/2009/9/main" uri="{46F421CA-312F-682f-3DD2-61675219B42D}">
      <x14:dxfs count="3">
        <dxf>
          <fill>
            <gradientFill>
              <stop position="0">
                <color theme="1" tint="0.1490218817712943"/>
              </stop>
              <stop position="1">
                <color theme="0" tint="-0.25098422193060094"/>
              </stop>
            </gradientFill>
          </fill>
        </dxf>
        <dxf>
          <font>
            <b/>
            <i val="0"/>
            <name val="Calibri"/>
            <family val="2"/>
            <charset val="204"/>
            <scheme val="minor"/>
          </font>
          <fill>
            <gradientFill>
              <stop position="0">
                <color theme="4" tint="-0.25098422193060094"/>
              </stop>
              <stop position="1">
                <color theme="3" tint="0.59999389629810485"/>
              </stop>
            </gradientFill>
          </fill>
        </dxf>
        <dxf>
          <font>
            <b/>
            <i val="0"/>
            <name val="Calibri"/>
            <family val="2"/>
            <charset val="204"/>
            <scheme val="minor"/>
          </font>
          <fill>
            <gradientFill>
              <stop position="0">
                <color theme="1"/>
              </stop>
              <stop position="1">
                <color theme="0" tint="-0.34900967436750391"/>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Sheet1!$F$15</c:f>
              <c:numCache>
                <c:formatCode>0%</c:formatCode>
                <c:ptCount val="1"/>
                <c:pt idx="0">
                  <c:v>0.63103448275862073</c:v>
                </c:pt>
              </c:numCache>
            </c:numRef>
          </c:val>
          <c:extLst>
            <c:ext xmlns:c16="http://schemas.microsoft.com/office/drawing/2014/chart" uri="{C3380CC4-5D6E-409C-BE32-E72D297353CC}">
              <c16:uniqueId val="{00000000-B845-4943-BB65-39D3FFE44609}"/>
            </c:ext>
          </c:extLst>
        </c:ser>
        <c:ser>
          <c:idx val="1"/>
          <c:order val="1"/>
          <c:spPr>
            <a:solidFill>
              <a:schemeClr val="accent2"/>
            </a:solidFill>
            <a:ln>
              <a:noFill/>
            </a:ln>
            <a:effectLst/>
          </c:spPr>
          <c:invertIfNegative val="0"/>
          <c:val>
            <c:numRef>
              <c:f>Sheet1!$F$16</c:f>
              <c:numCache>
                <c:formatCode>0%</c:formatCode>
                <c:ptCount val="1"/>
                <c:pt idx="0">
                  <c:v>0.36896551724137927</c:v>
                </c:pt>
              </c:numCache>
            </c:numRef>
          </c:val>
          <c:extLst>
            <c:ext xmlns:c16="http://schemas.microsoft.com/office/drawing/2014/chart" uri="{C3380CC4-5D6E-409C-BE32-E72D297353CC}">
              <c16:uniqueId val="{00000007-B845-4943-BB65-39D3FFE44609}"/>
            </c:ext>
          </c:extLst>
        </c:ser>
        <c:dLbls>
          <c:showLegendKey val="0"/>
          <c:showVal val="0"/>
          <c:showCatName val="0"/>
          <c:showSerName val="0"/>
          <c:showPercent val="0"/>
          <c:showBubbleSize val="0"/>
        </c:dLbls>
        <c:gapWidth val="0"/>
        <c:overlap val="100"/>
        <c:axId val="399285040"/>
        <c:axId val="399285456"/>
      </c:barChart>
      <c:catAx>
        <c:axId val="399285040"/>
        <c:scaling>
          <c:orientation val="minMax"/>
        </c:scaling>
        <c:delete val="1"/>
        <c:axPos val="l"/>
        <c:majorTickMark val="out"/>
        <c:minorTickMark val="none"/>
        <c:tickLblPos val="nextTo"/>
        <c:crossAx val="399285456"/>
        <c:crosses val="autoZero"/>
        <c:auto val="1"/>
        <c:lblAlgn val="ctr"/>
        <c:lblOffset val="100"/>
        <c:noMultiLvlLbl val="0"/>
      </c:catAx>
      <c:valAx>
        <c:axId val="399285456"/>
        <c:scaling>
          <c:orientation val="minMax"/>
          <c:max val="1"/>
        </c:scaling>
        <c:delete val="1"/>
        <c:axPos val="b"/>
        <c:numFmt formatCode="0%" sourceLinked="1"/>
        <c:majorTickMark val="out"/>
        <c:minorTickMark val="none"/>
        <c:tickLblPos val="nextTo"/>
        <c:crossAx val="3992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[data_source.xlsx]Sheet1!PivotTable1</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Sheet1!$C$29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Sheet1!$B$30:$B$35</c:f>
              <c:strCache>
                <c:ptCount val="5"/>
                <c:pt idx="0">
                  <c:v>19-25</c:v>
                </c:pt>
                <c:pt idx="1">
                  <c:v>26-32</c:v>
                </c:pt>
                <c:pt idx="2">
                  <c:v>33-39</c:v>
                </c:pt>
                <c:pt idx="3">
                  <c:v>40-46</c:v>
                </c:pt>
                <c:pt idx="4">
                  <c:v>47-53</c:v>
                </c:pt>
              </c:strCache>
            </c:strRef>
          </c:cat>
          <c:val>
            <c:numRef>
              <c:f>Sheet1!$C$30:$C$35</c:f>
              <c:numCache>
                <c:formatCode>0%</c:formatCode>
                <c:ptCount val="5"/>
                <c:pt idx="0">
                  <c:v>0.26161919040479759</c:v>
                </c:pt>
                <c:pt idx="1">
                  <c:v>0.36506746626686659</c:v>
                </c:pt>
                <c:pt idx="2">
                  <c:v>0.2376311844077961</c:v>
                </c:pt>
                <c:pt idx="3">
                  <c:v>9.6701649175412296E-2</c:v>
                </c:pt>
                <c:pt idx="4">
                  <c:v>3.8980509745127435E-2</c:v>
                </c:pt>
              </c:numCache>
            </c:numRef>
          </c:val>
          <c:extLst>
            <c:ext xmlns:c16="http://schemas.microsoft.com/office/drawing/2014/chart" uri="{C3380CC4-5D6E-409C-BE32-E72D297353CC}">
              <c16:uniqueId val="{00000000-2EDA-4EA3-9049-1528D4C95545}"/>
            </c:ext>
          </c:extLst>
        </c:ser>
        <c:dLbls>
          <c:showLegendKey val="0"/>
          <c:showVal val="1"/>
          <c:showCatName val="0"/>
          <c:showSerName val="0"/>
          <c:showPercent val="0"/>
          <c:showBubbleSize val="0"/>
        </c:dLbls>
        <c:gapWidth val="150"/>
        <c:shape val="box"/>
        <c:axId val="583490864"/>
        <c:axId val="912812448"/>
        <c:axId val="0"/>
      </c:bar3DChart>
      <c:catAx>
        <c:axId val="58349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912812448"/>
        <c:crosses val="autoZero"/>
        <c:auto val="1"/>
        <c:lblAlgn val="ctr"/>
        <c:lblOffset val="100"/>
        <c:noMultiLvlLbl val="0"/>
      </c:catAx>
      <c:valAx>
        <c:axId val="912812448"/>
        <c:scaling>
          <c:orientation val="minMax"/>
        </c:scaling>
        <c:delete val="1"/>
        <c:axPos val="l"/>
        <c:numFmt formatCode="0%" sourceLinked="1"/>
        <c:majorTickMark val="none"/>
        <c:minorTickMark val="none"/>
        <c:tickLblPos val="nextTo"/>
        <c:crossAx val="58349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[data_source.xlsx]Sheet1!martstatus</c:name>
    <c:fmtId val="11"/>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Sheet1!$C$41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62D-4289-B8BC-B181D345A606}"/>
              </c:ext>
            </c:extLst>
          </c:dPt>
          <c:dPt>
            <c:idx val="1"/>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62D-4289-B8BC-B181D345A60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62D-4289-B8BC-B181D345A60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62D-4289-B8BC-B181D345A60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A62D-4289-B8BC-B181D345A60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A62D-4289-B8BC-B181D345A60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A62D-4289-B8BC-B181D345A60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A62D-4289-B8BC-B181D345A60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Sheet1!$B$42:$B$46</c:f>
              <c:strCache>
                <c:ptCount val="4"/>
                <c:pt idx="0">
                  <c:v>Divorced</c:v>
                </c:pt>
                <c:pt idx="1">
                  <c:v>Married</c:v>
                </c:pt>
                <c:pt idx="2">
                  <c:v>Single</c:v>
                </c:pt>
                <c:pt idx="3">
                  <c:v>Widowed</c:v>
                </c:pt>
              </c:strCache>
            </c:strRef>
          </c:cat>
          <c:val>
            <c:numRef>
              <c:f>Sheet1!$C$42:$C$46</c:f>
              <c:numCache>
                <c:formatCode>General</c:formatCode>
                <c:ptCount val="4"/>
                <c:pt idx="0">
                  <c:v>10</c:v>
                </c:pt>
                <c:pt idx="1">
                  <c:v>16</c:v>
                </c:pt>
                <c:pt idx="2">
                  <c:v>18</c:v>
                </c:pt>
                <c:pt idx="3">
                  <c:v>1</c:v>
                </c:pt>
              </c:numCache>
            </c:numRef>
          </c:val>
          <c:extLst>
            <c:ext xmlns:c16="http://schemas.microsoft.com/office/drawing/2014/chart" uri="{C3380CC4-5D6E-409C-BE32-E72D297353CC}">
              <c16:uniqueId val="{00000008-A62D-4289-B8BC-B181D345A606}"/>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[data_source.xlsx]Sheet1!department</c:name>
    <c:fmtId val="16"/>
  </c:pivotSource>
  <c:chart>
    <c:autoTitleDeleted val="1"/>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Sheet1!$C$51</c:f>
              <c:strCache>
                <c:ptCount val="1"/>
                <c:pt idx="0">
                  <c:v>Total</c:v>
                </c:pt>
              </c:strCache>
            </c:strRef>
          </c:tx>
          <c:spPr>
            <a:solidFill>
              <a:schemeClr val="accent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Sheet1!$B$52:$B$57</c:f>
              <c:strCache>
                <c:ptCount val="5"/>
                <c:pt idx="0">
                  <c:v>Finance</c:v>
                </c:pt>
                <c:pt idx="1">
                  <c:v>IT</c:v>
                </c:pt>
                <c:pt idx="2">
                  <c:v>Marketing</c:v>
                </c:pt>
                <c:pt idx="3">
                  <c:v>Operations</c:v>
                </c:pt>
                <c:pt idx="4">
                  <c:v>Sales</c:v>
                </c:pt>
              </c:strCache>
            </c:strRef>
          </c:cat>
          <c:val>
            <c:numRef>
              <c:f>Sheet1!$C$52:$C$57</c:f>
              <c:numCache>
                <c:formatCode>General</c:formatCode>
                <c:ptCount val="5"/>
                <c:pt idx="0">
                  <c:v>6</c:v>
                </c:pt>
                <c:pt idx="1">
                  <c:v>10</c:v>
                </c:pt>
                <c:pt idx="2">
                  <c:v>12</c:v>
                </c:pt>
                <c:pt idx="3">
                  <c:v>9</c:v>
                </c:pt>
                <c:pt idx="4">
                  <c:v>8</c:v>
                </c:pt>
              </c:numCache>
            </c:numRef>
          </c:val>
          <c:extLst>
            <c:ext xmlns:c16="http://schemas.microsoft.com/office/drawing/2014/chart" uri="{C3380CC4-5D6E-409C-BE32-E72D297353CC}">
              <c16:uniqueId val="{00000000-EF00-4E70-92F5-7FEEB31538E2}"/>
            </c:ext>
          </c:extLst>
        </c:ser>
        <c:dLbls>
          <c:dLblPos val="outEnd"/>
          <c:showLegendKey val="0"/>
          <c:showVal val="1"/>
          <c:showCatName val="0"/>
          <c:showSerName val="0"/>
          <c:showPercent val="0"/>
          <c:showBubbleSize val="0"/>
        </c:dLbls>
        <c:gapWidth val="115"/>
        <c:overlap val="-20"/>
        <c:axId val="380620960"/>
        <c:axId val="380620544"/>
      </c:barChart>
      <c:catAx>
        <c:axId val="3806209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80620544"/>
        <c:crosses val="autoZero"/>
        <c:auto val="1"/>
        <c:lblAlgn val="ctr"/>
        <c:lblOffset val="100"/>
        <c:noMultiLvlLbl val="0"/>
      </c:catAx>
      <c:valAx>
        <c:axId val="380620544"/>
        <c:scaling>
          <c:orientation val="minMax"/>
        </c:scaling>
        <c:delete val="1"/>
        <c:axPos val="b"/>
        <c:numFmt formatCode="General" sourceLinked="1"/>
        <c:majorTickMark val="none"/>
        <c:minorTickMark val="none"/>
        <c:tickLblPos val="nextTo"/>
        <c:crossAx val="38062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a:effectLst>
              <a:innerShdw blurRad="63500" dist="50800" dir="13500000">
                <a:prstClr val="black">
                  <a:alpha val="50000"/>
                </a:prstClr>
              </a:innerShdw>
            </a:effectLst>
          </c:spPr>
          <c:dPt>
            <c:idx val="0"/>
            <c:bubble3D val="0"/>
            <c:spPr>
              <a:solidFill>
                <a:schemeClr val="accent1"/>
              </a:solidFill>
              <a:ln w="19050">
                <a:noFill/>
              </a:ln>
              <a:effectLst>
                <a:innerShdw blurRad="63500" dist="50800" dir="13500000">
                  <a:prstClr val="black">
                    <a:alpha val="50000"/>
                  </a:prstClr>
                </a:innerShdw>
              </a:effectLst>
            </c:spPr>
            <c:extLst>
              <c:ext xmlns:c16="http://schemas.microsoft.com/office/drawing/2014/chart" uri="{C3380CC4-5D6E-409C-BE32-E72D297353CC}">
                <c16:uniqueId val="{00000001-E133-477F-BD03-F7F124D464F5}"/>
              </c:ext>
            </c:extLst>
          </c:dPt>
          <c:dPt>
            <c:idx val="1"/>
            <c:bubble3D val="0"/>
            <c:spPr>
              <a:solidFill>
                <a:schemeClr val="bg1">
                  <a:lumMod val="95000"/>
                </a:schemeClr>
              </a:solidFill>
              <a:ln w="19050">
                <a:noFill/>
              </a:ln>
              <a:effectLst>
                <a:innerShdw blurRad="63500" dist="50800" dir="13500000">
                  <a:prstClr val="black">
                    <a:alpha val="50000"/>
                  </a:prstClr>
                </a:innerShdw>
              </a:effectLst>
            </c:spPr>
            <c:extLst>
              <c:ext xmlns:c16="http://schemas.microsoft.com/office/drawing/2014/chart" uri="{C3380CC4-5D6E-409C-BE32-E72D297353CC}">
                <c16:uniqueId val="{00000003-E133-477F-BD03-F7F124D464F5}"/>
              </c:ext>
            </c:extLst>
          </c:dPt>
          <c:val>
            <c:numRef>
              <c:f>Sheet1!$G$69:$G$70</c:f>
              <c:numCache>
                <c:formatCode>0%</c:formatCode>
                <c:ptCount val="2"/>
                <c:pt idx="0">
                  <c:v>0.44827586206896552</c:v>
                </c:pt>
                <c:pt idx="1">
                  <c:v>0.55172413793103448</c:v>
                </c:pt>
              </c:numCache>
            </c:numRef>
          </c:val>
          <c:extLst>
            <c:ext xmlns:c16="http://schemas.microsoft.com/office/drawing/2014/chart" uri="{C3380CC4-5D6E-409C-BE32-E72D297353CC}">
              <c16:uniqueId val="{00000004-E133-477F-BD03-F7F124D464F5}"/>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827679448627685"/>
          <c:y val="8.3009180848082578E-2"/>
          <c:w val="0.63162826988085774"/>
          <c:h val="0.86511008112186583"/>
        </c:manualLayout>
      </c:layout>
      <c:doughnutChart>
        <c:varyColors val="1"/>
        <c:ser>
          <c:idx val="0"/>
          <c:order val="0"/>
          <c:spPr>
            <a:ln>
              <a:noFill/>
            </a:ln>
            <a:effectLst>
              <a:innerShdw blurRad="63500" dist="50800" dir="13500000">
                <a:prstClr val="black">
                  <a:alpha val="50000"/>
                </a:prstClr>
              </a:innerShdw>
            </a:effectLst>
          </c:spPr>
          <c:dPt>
            <c:idx val="0"/>
            <c:bubble3D val="0"/>
            <c:spPr>
              <a:solidFill>
                <a:schemeClr val="accent1"/>
              </a:solidFill>
              <a:ln w="19050">
                <a:noFill/>
              </a:ln>
              <a:effectLst>
                <a:innerShdw blurRad="63500" dist="50800" dir="13500000">
                  <a:prstClr val="black">
                    <a:alpha val="50000"/>
                  </a:prstClr>
                </a:innerShdw>
              </a:effectLst>
            </c:spPr>
            <c:extLst>
              <c:ext xmlns:c16="http://schemas.microsoft.com/office/drawing/2014/chart" uri="{C3380CC4-5D6E-409C-BE32-E72D297353CC}">
                <c16:uniqueId val="{00000001-A868-436E-A9AB-21A95759DF2F}"/>
              </c:ext>
            </c:extLst>
          </c:dPt>
          <c:dPt>
            <c:idx val="1"/>
            <c:bubble3D val="0"/>
            <c:spPr>
              <a:solidFill>
                <a:schemeClr val="bg1">
                  <a:lumMod val="95000"/>
                </a:schemeClr>
              </a:solidFill>
              <a:ln w="19050">
                <a:noFill/>
              </a:ln>
              <a:effectLst>
                <a:innerShdw blurRad="63500" dist="50800" dir="13500000">
                  <a:prstClr val="black">
                    <a:alpha val="50000"/>
                  </a:prstClr>
                </a:innerShdw>
              </a:effectLst>
            </c:spPr>
            <c:extLst>
              <c:ext xmlns:c16="http://schemas.microsoft.com/office/drawing/2014/chart" uri="{C3380CC4-5D6E-409C-BE32-E72D297353CC}">
                <c16:uniqueId val="{00000003-A868-436E-A9AB-21A95759DF2F}"/>
              </c:ext>
            </c:extLst>
          </c:dPt>
          <c:val>
            <c:numRef>
              <c:f>Sheet1!$K$69:$K$70</c:f>
              <c:numCache>
                <c:formatCode>0%</c:formatCode>
                <c:ptCount val="2"/>
                <c:pt idx="0">
                  <c:v>0.55172413793103448</c:v>
                </c:pt>
                <c:pt idx="1">
                  <c:v>0.44827586206896552</c:v>
                </c:pt>
              </c:numCache>
            </c:numRef>
          </c:val>
          <c:extLst>
            <c:ext xmlns:c16="http://schemas.microsoft.com/office/drawing/2014/chart" uri="{C3380CC4-5D6E-409C-BE32-E72D297353CC}">
              <c16:uniqueId val="{00000004-A868-436E-A9AB-21A95759DF2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89-4553-B53B-FEF4408CD0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89-4553-B53B-FEF4408CD03C}"/>
              </c:ext>
            </c:extLst>
          </c:dPt>
          <c:val>
            <c:numRef>
              <c:f>Sheet1!$F$15:$F$16</c:f>
              <c:numCache>
                <c:formatCode>0%</c:formatCode>
                <c:ptCount val="2"/>
                <c:pt idx="0">
                  <c:v>0.63103448275862073</c:v>
                </c:pt>
                <c:pt idx="1">
                  <c:v>0.36896551724137927</c:v>
                </c:pt>
              </c:numCache>
            </c:numRef>
          </c:val>
          <c:extLst>
            <c:ext xmlns:c16="http://schemas.microsoft.com/office/drawing/2014/chart" uri="{C3380CC4-5D6E-409C-BE32-E72D297353CC}">
              <c16:uniqueId val="{00000000-E973-4D3F-9579-98C48D06D0F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[data_source.xlsx]Sheet1!PivotTable1</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Sheet1!$C$29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Sheet1!$B$30:$B$35</c:f>
              <c:strCache>
                <c:ptCount val="5"/>
                <c:pt idx="0">
                  <c:v>19-25</c:v>
                </c:pt>
                <c:pt idx="1">
                  <c:v>26-32</c:v>
                </c:pt>
                <c:pt idx="2">
                  <c:v>33-39</c:v>
                </c:pt>
                <c:pt idx="3">
                  <c:v>40-46</c:v>
                </c:pt>
                <c:pt idx="4">
                  <c:v>47-53</c:v>
                </c:pt>
              </c:strCache>
            </c:strRef>
          </c:cat>
          <c:val>
            <c:numRef>
              <c:f>Sheet1!$C$30:$C$35</c:f>
              <c:numCache>
                <c:formatCode>0%</c:formatCode>
                <c:ptCount val="5"/>
                <c:pt idx="0">
                  <c:v>0.26161919040479759</c:v>
                </c:pt>
                <c:pt idx="1">
                  <c:v>0.36506746626686659</c:v>
                </c:pt>
                <c:pt idx="2">
                  <c:v>0.2376311844077961</c:v>
                </c:pt>
                <c:pt idx="3">
                  <c:v>9.6701649175412296E-2</c:v>
                </c:pt>
                <c:pt idx="4">
                  <c:v>3.8980509745127435E-2</c:v>
                </c:pt>
              </c:numCache>
            </c:numRef>
          </c:val>
          <c:extLst>
            <c:ext xmlns:c16="http://schemas.microsoft.com/office/drawing/2014/chart" uri="{C3380CC4-5D6E-409C-BE32-E72D297353CC}">
              <c16:uniqueId val="{00000000-4160-4A67-86B6-99D4EE03D94A}"/>
            </c:ext>
          </c:extLst>
        </c:ser>
        <c:dLbls>
          <c:showLegendKey val="0"/>
          <c:showVal val="1"/>
          <c:showCatName val="0"/>
          <c:showSerName val="0"/>
          <c:showPercent val="0"/>
          <c:showBubbleSize val="0"/>
        </c:dLbls>
        <c:gapWidth val="150"/>
        <c:shape val="box"/>
        <c:axId val="583490864"/>
        <c:axId val="912812448"/>
        <c:axId val="0"/>
      </c:bar3DChart>
      <c:catAx>
        <c:axId val="58349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12812448"/>
        <c:crosses val="autoZero"/>
        <c:auto val="1"/>
        <c:lblAlgn val="ctr"/>
        <c:lblOffset val="100"/>
        <c:noMultiLvlLbl val="0"/>
      </c:catAx>
      <c:valAx>
        <c:axId val="912812448"/>
        <c:scaling>
          <c:orientation val="minMax"/>
        </c:scaling>
        <c:delete val="1"/>
        <c:axPos val="l"/>
        <c:numFmt formatCode="0%" sourceLinked="1"/>
        <c:majorTickMark val="none"/>
        <c:minorTickMark val="none"/>
        <c:tickLblPos val="nextTo"/>
        <c:crossAx val="58349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[data_source.xlsx]Sheet1!martstatus</c:name>
    <c:fmtId val="8"/>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Sheet1!$C$41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5271-4854-AB4F-B99FD0DC692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271-4854-AB4F-B99FD0DC692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5271-4854-AB4F-B99FD0DC692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271-4854-AB4F-B99FD0DC692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Sheet1!$B$42:$B$46</c:f>
              <c:strCache>
                <c:ptCount val="4"/>
                <c:pt idx="0">
                  <c:v>Divorced</c:v>
                </c:pt>
                <c:pt idx="1">
                  <c:v>Married</c:v>
                </c:pt>
                <c:pt idx="2">
                  <c:v>Single</c:v>
                </c:pt>
                <c:pt idx="3">
                  <c:v>Widowed</c:v>
                </c:pt>
              </c:strCache>
            </c:strRef>
          </c:cat>
          <c:val>
            <c:numRef>
              <c:f>Sheet1!$C$42:$C$46</c:f>
              <c:numCache>
                <c:formatCode>General</c:formatCode>
                <c:ptCount val="4"/>
                <c:pt idx="0">
                  <c:v>10</c:v>
                </c:pt>
                <c:pt idx="1">
                  <c:v>16</c:v>
                </c:pt>
                <c:pt idx="2">
                  <c:v>18</c:v>
                </c:pt>
                <c:pt idx="3">
                  <c:v>1</c:v>
                </c:pt>
              </c:numCache>
            </c:numRef>
          </c:val>
          <c:extLst>
            <c:ext xmlns:c16="http://schemas.microsoft.com/office/drawing/2014/chart" uri="{C3380CC4-5D6E-409C-BE32-E72D297353CC}">
              <c16:uniqueId val="{00000000-5271-4854-AB4F-B99FD0DC6925}"/>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[data_source.xlsx]Sheet1!department</c:name>
    <c:fmtId val="1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Sheet1!$C$51</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Sheet1!$B$52:$B$57</c:f>
              <c:strCache>
                <c:ptCount val="5"/>
                <c:pt idx="0">
                  <c:v>Finance</c:v>
                </c:pt>
                <c:pt idx="1">
                  <c:v>IT</c:v>
                </c:pt>
                <c:pt idx="2">
                  <c:v>Marketing</c:v>
                </c:pt>
                <c:pt idx="3">
                  <c:v>Operations</c:v>
                </c:pt>
                <c:pt idx="4">
                  <c:v>Sales</c:v>
                </c:pt>
              </c:strCache>
            </c:strRef>
          </c:cat>
          <c:val>
            <c:numRef>
              <c:f>Sheet1!$C$52:$C$57</c:f>
              <c:numCache>
                <c:formatCode>General</c:formatCode>
                <c:ptCount val="5"/>
                <c:pt idx="0">
                  <c:v>6</c:v>
                </c:pt>
                <c:pt idx="1">
                  <c:v>10</c:v>
                </c:pt>
                <c:pt idx="2">
                  <c:v>12</c:v>
                </c:pt>
                <c:pt idx="3">
                  <c:v>9</c:v>
                </c:pt>
                <c:pt idx="4">
                  <c:v>8</c:v>
                </c:pt>
              </c:numCache>
            </c:numRef>
          </c:val>
          <c:extLst>
            <c:ext xmlns:c16="http://schemas.microsoft.com/office/drawing/2014/chart" uri="{C3380CC4-5D6E-409C-BE32-E72D297353CC}">
              <c16:uniqueId val="{00000000-DC41-482E-A8D7-F39FAE98338D}"/>
            </c:ext>
          </c:extLst>
        </c:ser>
        <c:dLbls>
          <c:showLegendKey val="0"/>
          <c:showVal val="0"/>
          <c:showCatName val="0"/>
          <c:showSerName val="0"/>
          <c:showPercent val="0"/>
          <c:showBubbleSize val="0"/>
        </c:dLbls>
        <c:gapWidth val="115"/>
        <c:overlap val="-20"/>
        <c:axId val="380620960"/>
        <c:axId val="380620544"/>
      </c:barChart>
      <c:catAx>
        <c:axId val="3806209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20544"/>
        <c:crosses val="autoZero"/>
        <c:auto val="1"/>
        <c:lblAlgn val="ctr"/>
        <c:lblOffset val="100"/>
        <c:noMultiLvlLbl val="0"/>
      </c:catAx>
      <c:valAx>
        <c:axId val="380620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2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5-4345-9673-003EDC87C0F5}"/>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2-EA6B-4B7C-B1C3-69C29894AA21}"/>
              </c:ext>
            </c:extLst>
          </c:dPt>
          <c:val>
            <c:numRef>
              <c:f>Sheet1!$G$69:$G$70</c:f>
              <c:numCache>
                <c:formatCode>0%</c:formatCode>
                <c:ptCount val="2"/>
                <c:pt idx="0">
                  <c:v>0.44827586206896552</c:v>
                </c:pt>
                <c:pt idx="1">
                  <c:v>0.55172413793103448</c:v>
                </c:pt>
              </c:numCache>
            </c:numRef>
          </c:val>
          <c:extLst>
            <c:ext xmlns:c16="http://schemas.microsoft.com/office/drawing/2014/chart" uri="{C3380CC4-5D6E-409C-BE32-E72D297353CC}">
              <c16:uniqueId val="{00000000-EA6B-4B7C-B1C3-69C29894AA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7C-4D77-B921-057FE947D3C4}"/>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2-B9F7-4263-A94A-37CF6FAE888B}"/>
              </c:ext>
            </c:extLst>
          </c:dPt>
          <c:val>
            <c:numRef>
              <c:f>Sheet1!$K$69:$K$70</c:f>
              <c:numCache>
                <c:formatCode>0%</c:formatCode>
                <c:ptCount val="2"/>
                <c:pt idx="0">
                  <c:v>0.55172413793103448</c:v>
                </c:pt>
                <c:pt idx="1">
                  <c:v>0.44827586206896552</c:v>
                </c:pt>
              </c:numCache>
            </c:numRef>
          </c:val>
          <c:extLst>
            <c:ext xmlns:c16="http://schemas.microsoft.com/office/drawing/2014/chart" uri="{C3380CC4-5D6E-409C-BE32-E72D297353CC}">
              <c16:uniqueId val="{00000000-B9F7-4263-A94A-37CF6FAE888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4BD3-4590-9B7D-5C16CA7284F9}"/>
              </c:ext>
            </c:extLst>
          </c:dPt>
          <c:val>
            <c:numRef>
              <c:f>Sheet1!$F$15</c:f>
              <c:numCache>
                <c:formatCode>0%</c:formatCode>
                <c:ptCount val="1"/>
                <c:pt idx="0">
                  <c:v>0.63103448275862073</c:v>
                </c:pt>
              </c:numCache>
            </c:numRef>
          </c:val>
          <c:extLst>
            <c:ext xmlns:c16="http://schemas.microsoft.com/office/drawing/2014/chart" uri="{C3380CC4-5D6E-409C-BE32-E72D297353CC}">
              <c16:uniqueId val="{00000000-C547-452E-A97C-70FAB256B057}"/>
            </c:ext>
          </c:extLst>
        </c:ser>
        <c:ser>
          <c:idx val="1"/>
          <c:order val="1"/>
          <c:spPr>
            <a:solidFill>
              <a:schemeClr val="bg1"/>
            </a:solidFill>
            <a:ln>
              <a:noFill/>
            </a:ln>
            <a:effectLst/>
          </c:spPr>
          <c:invertIfNegative val="0"/>
          <c:val>
            <c:numRef>
              <c:f>Sheet1!$F$16</c:f>
              <c:numCache>
                <c:formatCode>0%</c:formatCode>
                <c:ptCount val="1"/>
                <c:pt idx="0">
                  <c:v>0.36896551724137927</c:v>
                </c:pt>
              </c:numCache>
            </c:numRef>
          </c:val>
          <c:extLst>
            <c:ext xmlns:c16="http://schemas.microsoft.com/office/drawing/2014/chart" uri="{C3380CC4-5D6E-409C-BE32-E72D297353CC}">
              <c16:uniqueId val="{00000001-C547-452E-A97C-70FAB256B057}"/>
            </c:ext>
          </c:extLst>
        </c:ser>
        <c:dLbls>
          <c:showLegendKey val="0"/>
          <c:showVal val="0"/>
          <c:showCatName val="0"/>
          <c:showSerName val="0"/>
          <c:showPercent val="0"/>
          <c:showBubbleSize val="0"/>
        </c:dLbls>
        <c:gapWidth val="0"/>
        <c:overlap val="100"/>
        <c:axId val="399285040"/>
        <c:axId val="399285456"/>
      </c:barChart>
      <c:catAx>
        <c:axId val="399285040"/>
        <c:scaling>
          <c:orientation val="minMax"/>
        </c:scaling>
        <c:delete val="1"/>
        <c:axPos val="l"/>
        <c:majorTickMark val="out"/>
        <c:minorTickMark val="none"/>
        <c:tickLblPos val="nextTo"/>
        <c:crossAx val="399285456"/>
        <c:crosses val="autoZero"/>
        <c:auto val="1"/>
        <c:lblAlgn val="ctr"/>
        <c:lblOffset val="100"/>
        <c:noMultiLvlLbl val="0"/>
      </c:catAx>
      <c:valAx>
        <c:axId val="399285456"/>
        <c:scaling>
          <c:orientation val="minMax"/>
          <c:max val="1"/>
        </c:scaling>
        <c:delete val="1"/>
        <c:axPos val="b"/>
        <c:numFmt formatCode="0%" sourceLinked="1"/>
        <c:majorTickMark val="out"/>
        <c:minorTickMark val="none"/>
        <c:tickLblPos val="nextTo"/>
        <c:crossAx val="3992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201079820071159"/>
          <c:y val="8.9887852517862563E-2"/>
          <c:w val="0.55637057559782643"/>
          <c:h val="0.85018691247022904"/>
        </c:manualLayout>
      </c:layout>
      <c:doughnutChart>
        <c:varyColors val="1"/>
        <c:ser>
          <c:idx val="0"/>
          <c:order val="0"/>
          <c:spPr>
            <a:gradFill>
              <a:gsLst>
                <a:gs pos="0">
                  <a:schemeClr val="bg1"/>
                </a:gs>
                <a:gs pos="100000">
                  <a:schemeClr val="tx2">
                    <a:lumMod val="60000"/>
                    <a:lumOff val="40000"/>
                  </a:schemeClr>
                </a:gs>
              </a:gsLst>
              <a:lin ang="5400000" scaled="1"/>
            </a:gradFill>
            <a:ln>
              <a:noFill/>
            </a:ln>
          </c:spPr>
          <c:dPt>
            <c:idx val="0"/>
            <c:bubble3D val="0"/>
            <c:spPr>
              <a:gradFill>
                <a:gsLst>
                  <a:gs pos="0">
                    <a:schemeClr val="tx2">
                      <a:lumMod val="60000"/>
                      <a:lumOff val="40000"/>
                    </a:schemeClr>
                  </a:gs>
                  <a:gs pos="100000">
                    <a:schemeClr val="tx2">
                      <a:lumMod val="60000"/>
                      <a:lumOff val="40000"/>
                    </a:schemeClr>
                  </a:gs>
                </a:gsLst>
                <a:lin ang="5400000" scaled="1"/>
              </a:gradFill>
              <a:ln w="19050">
                <a:noFill/>
              </a:ln>
              <a:effectLst/>
            </c:spPr>
            <c:extLst>
              <c:ext xmlns:c16="http://schemas.microsoft.com/office/drawing/2014/chart" uri="{C3380CC4-5D6E-409C-BE32-E72D297353CC}">
                <c16:uniqueId val="{00000001-4269-4364-8C2E-1536B442DC39}"/>
              </c:ext>
            </c:extLst>
          </c:dPt>
          <c:dPt>
            <c:idx val="1"/>
            <c:bubble3D val="0"/>
            <c:spPr>
              <a:gradFill>
                <a:gsLst>
                  <a:gs pos="0">
                    <a:schemeClr val="bg1"/>
                  </a:gs>
                  <a:gs pos="100000">
                    <a:schemeClr val="tx2">
                      <a:lumMod val="60000"/>
                      <a:lumOff val="40000"/>
                    </a:schemeClr>
                  </a:gs>
                </a:gsLst>
                <a:lin ang="5400000" scaled="1"/>
              </a:gradFill>
              <a:ln w="19050">
                <a:noFill/>
              </a:ln>
              <a:effectLst/>
            </c:spPr>
            <c:extLst>
              <c:ext xmlns:c16="http://schemas.microsoft.com/office/drawing/2014/chart" uri="{C3380CC4-5D6E-409C-BE32-E72D297353CC}">
                <c16:uniqueId val="{00000003-4269-4364-8C2E-1536B442DC39}"/>
              </c:ext>
            </c:extLst>
          </c:dPt>
          <c:val>
            <c:numRef>
              <c:f>Sheet1!$F$15:$F$16</c:f>
              <c:numCache>
                <c:formatCode>0%</c:formatCode>
                <c:ptCount val="2"/>
                <c:pt idx="0">
                  <c:v>0.63103448275862073</c:v>
                </c:pt>
                <c:pt idx="1">
                  <c:v>0.36896551724137927</c:v>
                </c:pt>
              </c:numCache>
            </c:numRef>
          </c:val>
          <c:extLst>
            <c:ext xmlns:c16="http://schemas.microsoft.com/office/drawing/2014/chart" uri="{C3380CC4-5D6E-409C-BE32-E72D297353CC}">
              <c16:uniqueId val="{00000004-4269-4364-8C2E-1536B442DC3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9EC69D5B-A9E5-4608-9E39-0A14C4898EA6}">
          <cx:tx>
            <cx:txData>
              <cx:f>_xlchart.v1.4</cx:f>
              <cx:v>Count of Employee ID</cx:v>
            </cx:txData>
          </cx:tx>
          <cx:dataPt idx="1">
            <cx:spPr>
              <a:solidFill>
                <a:srgbClr val="F79646"/>
              </a:solidFill>
            </cx:spPr>
          </cx:dataPt>
          <cx:dataLabels pos="inEnd">
            <cx:spPr>
              <a:ln>
                <a:noFill/>
              </a:ln>
            </cx:spPr>
            <cx:txPr>
              <a:bodyPr spcFirstLastPara="1" vertOverflow="ellipsis" horzOverflow="overflow" wrap="square" lIns="0" tIns="0" rIns="0" bIns="0" anchor="ctr" anchorCtr="1"/>
              <a:lstStyle/>
              <a:p>
                <a:pPr algn="ctr" rtl="0">
                  <a:defRPr sz="1000" b="1" i="0" baseline="0"/>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FCA8833E-67D9-4BB3-AFB1-2361FC0D0E3D}">
          <cx:tx>
            <cx:txData>
              <cx:f>_xlchart.v2.1</cx:f>
              <cx:v>Count of Employee ID</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9EC69D5B-A9E5-4608-9E39-0A14C4898EA6}">
          <cx:tx>
            <cx:txData>
              <cx:f>_xlchart.v1.7</cx:f>
              <cx:v>Count of Employee ID</cx:v>
            </cx:txData>
          </cx:tx>
          <cx:spPr>
            <a:ln>
              <a:noFill/>
            </a:ln>
          </cx:spPr>
          <cx:dataPt idx="1">
            <cx:spPr>
              <a:solidFill>
                <a:srgbClr val="F79646"/>
              </a:solidFill>
            </cx:spPr>
          </cx:dataPt>
          <cx:dataLabels pos="inEnd">
            <cx:spPr>
              <a:ln>
                <a:noFill/>
              </a:ln>
            </cx:spPr>
            <cx:txPr>
              <a:bodyPr spcFirstLastPara="1" vertOverflow="ellipsis" horzOverflow="overflow" wrap="square" lIns="0" tIns="0" rIns="0" bIns="0" anchor="ctr" anchorCtr="1"/>
              <a:lstStyle/>
              <a:p>
                <a:pPr algn="ctr" rtl="0">
                  <a:defRPr sz="1000" b="1" i="0" baseline="0"/>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FCA8833E-67D9-4BB3-AFB1-2361FC0D0E3D}">
          <cx:tx>
            <cx:txData>
              <cx:f>_xlchart.v2.10</cx:f>
              <cx:v>Count of Employee ID</cx:v>
            </cx:txData>
          </cx:tx>
          <cx:spPr>
            <a:gradFill flip="none" rotWithShape="1">
              <a:gsLst>
                <a:gs pos="0">
                  <a:schemeClr val="tx2">
                    <a:lumMod val="60000"/>
                    <a:lumOff val="40000"/>
                  </a:schemeClr>
                </a:gs>
                <a:gs pos="100000">
                  <a:schemeClr val="accent1">
                    <a:lumMod val="60000"/>
                  </a:schemeClr>
                </a:gs>
              </a:gsLst>
              <a:path path="circle">
                <a:fillToRect l="50000" t="130000" r="50000" b="-30000"/>
              </a:path>
              <a:tileRect/>
            </a:gradFill>
            <a:ln>
              <a:noFill/>
            </a:ln>
          </cx:spPr>
          <cx:dataLabels>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microsoft.com/office/2014/relationships/chartEx" Target="../charts/chartEx4.xml"/><Relationship Id="rId2"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chart" Target="../charts/chart12.xml"/><Relationship Id="rId11" Type="http://schemas.microsoft.com/office/2014/relationships/chartEx" Target="../charts/chartEx3.xml"/><Relationship Id="rId5" Type="http://schemas.openxmlformats.org/officeDocument/2006/relationships/chart" Target="../charts/chart11.xml"/><Relationship Id="rId10" Type="http://schemas.openxmlformats.org/officeDocument/2006/relationships/image" Target="../media/image3.png"/><Relationship Id="rId4" Type="http://schemas.openxmlformats.org/officeDocument/2006/relationships/chart" Target="../charts/chart10.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676275</xdr:colOff>
      <xdr:row>9</xdr:row>
      <xdr:rowOff>123825</xdr:rowOff>
    </xdr:from>
    <xdr:to>
      <xdr:col>9</xdr:col>
      <xdr:colOff>47625</xdr:colOff>
      <xdr:row>14</xdr:row>
      <xdr:rowOff>95250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DB9422B-B7D7-4796-A486-972E1AE5FE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915525" y="18383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900112</xdr:colOff>
      <xdr:row>20</xdr:row>
      <xdr:rowOff>190499</xdr:rowOff>
    </xdr:from>
    <xdr:to>
      <xdr:col>3</xdr:col>
      <xdr:colOff>152400</xdr:colOff>
      <xdr:row>25</xdr:row>
      <xdr:rowOff>180974</xdr:rowOff>
    </xdr:to>
    <xdr:graphicFrame macro="">
      <xdr:nvGraphicFramePr>
        <xdr:cNvPr id="4" name="Chart 3">
          <a:extLst>
            <a:ext uri="{FF2B5EF4-FFF2-40B4-BE49-F238E27FC236}">
              <a16:creationId xmlns:a16="http://schemas.microsoft.com/office/drawing/2014/main" id="{FCEC2C6A-8834-4DC0-A536-481E4255F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947738</xdr:colOff>
      <xdr:row>18</xdr:row>
      <xdr:rowOff>28577</xdr:rowOff>
    </xdr:from>
    <xdr:to>
      <xdr:col>5</xdr:col>
      <xdr:colOff>933451</xdr:colOff>
      <xdr:row>22</xdr:row>
      <xdr:rowOff>95251</xdr:rowOff>
    </xdr:to>
    <xdr:graphicFrame macro="">
      <xdr:nvGraphicFramePr>
        <xdr:cNvPr id="5" name="Chart 4">
          <a:extLst>
            <a:ext uri="{FF2B5EF4-FFF2-40B4-BE49-F238E27FC236}">
              <a16:creationId xmlns:a16="http://schemas.microsoft.com/office/drawing/2014/main" id="{684FA845-D964-4FF8-A1C8-ECDFB969D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1695451</xdr:colOff>
      <xdr:row>17</xdr:row>
      <xdr:rowOff>57151</xdr:rowOff>
    </xdr:from>
    <xdr:to>
      <xdr:col>13</xdr:col>
      <xdr:colOff>457201</xdr:colOff>
      <xdr:row>19</xdr:row>
      <xdr:rowOff>85725</xdr:rowOff>
    </xdr:to>
    <mc:AlternateContent xmlns:mc="http://schemas.openxmlformats.org/markup-compatibility/2006" xmlns:a14="http://schemas.microsoft.com/office/drawing/2010/main">
      <mc:Choice Requires="a14">
        <xdr:graphicFrame macro="">
          <xdr:nvGraphicFramePr>
            <xdr:cNvPr id="3" name="year_of_joining">
              <a:extLst>
                <a:ext uri="{FF2B5EF4-FFF2-40B4-BE49-F238E27FC236}">
                  <a16:creationId xmlns:a16="http://schemas.microsoft.com/office/drawing/2014/main" id="{9F8EAAE3-7169-4C73-A174-26B638C1ED6C}"/>
                </a:ext>
              </a:extLst>
            </xdr:cNvPr>
            <xdr:cNvGraphicFramePr/>
          </xdr:nvGraphicFramePr>
          <xdr:xfrm>
            <a:off x="0" y="0"/>
            <a:ext cx="0" cy="0"/>
          </xdr:xfrm>
          <a:graphic>
            <a:graphicData uri="http://schemas.microsoft.com/office/drawing/2010/slicer">
              <sle:slicer xmlns:sle="http://schemas.microsoft.com/office/drawing/2010/slicer" name="year_of_joining"/>
            </a:graphicData>
          </a:graphic>
        </xdr:graphicFrame>
      </mc:Choice>
      <mc:Fallback xmlns="">
        <xdr:sp macro="" textlink="">
          <xdr:nvSpPr>
            <xdr:cNvPr id="0" name=""/>
            <xdr:cNvSpPr>
              <a:spLocks noTextEdit="1"/>
            </xdr:cNvSpPr>
          </xdr:nvSpPr>
          <xdr:spPr>
            <a:xfrm>
              <a:off x="8029576" y="3295651"/>
              <a:ext cx="6515100" cy="409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1352550</xdr:colOff>
      <xdr:row>21</xdr:row>
      <xdr:rowOff>9525</xdr:rowOff>
    </xdr:from>
    <xdr:to>
      <xdr:col>8</xdr:col>
      <xdr:colOff>28575</xdr:colOff>
      <xdr:row>30</xdr:row>
      <xdr:rowOff>0</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1DC09296-B4EC-458B-B1D3-2E96274FD71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86675" y="40100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504825</xdr:colOff>
      <xdr:row>23</xdr:row>
      <xdr:rowOff>114301</xdr:rowOff>
    </xdr:from>
    <xdr:to>
      <xdr:col>5</xdr:col>
      <xdr:colOff>1066800</xdr:colOff>
      <xdr:row>31</xdr:row>
      <xdr:rowOff>38101</xdr:rowOff>
    </xdr:to>
    <mc:AlternateContent xmlns:mc="http://schemas.openxmlformats.org/markup-compatibility/2006" xmlns:a14="http://schemas.microsoft.com/office/drawing/2010/main">
      <mc:Choice Requires="a14">
        <xdr:graphicFrame macro="">
          <xdr:nvGraphicFramePr>
            <xdr:cNvPr id="7" name="Qualification">
              <a:extLst>
                <a:ext uri="{FF2B5EF4-FFF2-40B4-BE49-F238E27FC236}">
                  <a16:creationId xmlns:a16="http://schemas.microsoft.com/office/drawing/2014/main" id="{E6BBF4C0-370C-48C5-97BA-4D3B3A1BCCD3}"/>
                </a:ext>
              </a:extLst>
            </xdr:cNvPr>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5572125" y="44958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1142999</xdr:colOff>
      <xdr:row>30</xdr:row>
      <xdr:rowOff>95251</xdr:rowOff>
    </xdr:from>
    <xdr:to>
      <xdr:col>9</xdr:col>
      <xdr:colOff>457200</xdr:colOff>
      <xdr:row>41</xdr:row>
      <xdr:rowOff>14287</xdr:rowOff>
    </xdr:to>
    <xdr:graphicFrame macro="">
      <xdr:nvGraphicFramePr>
        <xdr:cNvPr id="8" name="Chart 7">
          <a:extLst>
            <a:ext uri="{FF2B5EF4-FFF2-40B4-BE49-F238E27FC236}">
              <a16:creationId xmlns:a16="http://schemas.microsoft.com/office/drawing/2014/main" id="{F9664574-26D3-4A98-9C68-2BE13351C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523875</xdr:colOff>
      <xdr:row>20</xdr:row>
      <xdr:rowOff>61912</xdr:rowOff>
    </xdr:from>
    <xdr:to>
      <xdr:col>11</xdr:col>
      <xdr:colOff>123825</xdr:colOff>
      <xdr:row>29</xdr:row>
      <xdr:rowOff>57150</xdr:rowOff>
    </xdr:to>
    <xdr:graphicFrame macro="">
      <xdr:nvGraphicFramePr>
        <xdr:cNvPr id="9" name="Chart 8">
          <a:extLst>
            <a:ext uri="{FF2B5EF4-FFF2-40B4-BE49-F238E27FC236}">
              <a16:creationId xmlns:a16="http://schemas.microsoft.com/office/drawing/2014/main" id="{CEE1A6F9-C398-43AF-9611-445F58BC5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895350</xdr:colOff>
      <xdr:row>37</xdr:row>
      <xdr:rowOff>166687</xdr:rowOff>
    </xdr:from>
    <xdr:to>
      <xdr:col>6</xdr:col>
      <xdr:colOff>885825</xdr:colOff>
      <xdr:row>52</xdr:row>
      <xdr:rowOff>52387</xdr:rowOff>
    </xdr:to>
    <xdr:graphicFrame macro="">
      <xdr:nvGraphicFramePr>
        <xdr:cNvPr id="11" name="Chart 10">
          <a:extLst>
            <a:ext uri="{FF2B5EF4-FFF2-40B4-BE49-F238E27FC236}">
              <a16:creationId xmlns:a16="http://schemas.microsoft.com/office/drawing/2014/main" id="{857763EB-4D3E-4C6B-809F-AAB0A343A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742950</xdr:colOff>
      <xdr:row>56</xdr:row>
      <xdr:rowOff>19050</xdr:rowOff>
    </xdr:from>
    <xdr:to>
      <xdr:col>9</xdr:col>
      <xdr:colOff>114300</xdr:colOff>
      <xdr:row>60</xdr:row>
      <xdr:rowOff>180975</xdr:rowOff>
    </xdr:to>
    <mc:AlternateContent xmlns:mc="http://schemas.openxmlformats.org/markup-compatibility/2006" xmlns:a14="http://schemas.microsoft.com/office/drawing/2010/main">
      <mc:Choice Requires="a14">
        <xdr:graphicFrame macro="">
          <xdr:nvGraphicFramePr>
            <xdr:cNvPr id="12" name="Gender 2">
              <a:extLst>
                <a:ext uri="{FF2B5EF4-FFF2-40B4-BE49-F238E27FC236}">
                  <a16:creationId xmlns:a16="http://schemas.microsoft.com/office/drawing/2014/main" id="{ECA14BD6-D432-48E7-9F13-8CA08345C97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0077450" y="106870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95250</xdr:colOff>
      <xdr:row>69</xdr:row>
      <xdr:rowOff>95249</xdr:rowOff>
    </xdr:from>
    <xdr:to>
      <xdr:col>15</xdr:col>
      <xdr:colOff>171450</xdr:colOff>
      <xdr:row>76</xdr:row>
      <xdr:rowOff>185736</xdr:rowOff>
    </xdr:to>
    <xdr:graphicFrame macro="">
      <xdr:nvGraphicFramePr>
        <xdr:cNvPr id="14" name="Chart 13">
          <a:extLst>
            <a:ext uri="{FF2B5EF4-FFF2-40B4-BE49-F238E27FC236}">
              <a16:creationId xmlns:a16="http://schemas.microsoft.com/office/drawing/2014/main" id="{AC5800D4-6B7E-4826-8498-8B4AC2309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361950</xdr:colOff>
      <xdr:row>60</xdr:row>
      <xdr:rowOff>76199</xdr:rowOff>
    </xdr:from>
    <xdr:to>
      <xdr:col>16</xdr:col>
      <xdr:colOff>0</xdr:colOff>
      <xdr:row>69</xdr:row>
      <xdr:rowOff>90486</xdr:rowOff>
    </xdr:to>
    <xdr:graphicFrame macro="">
      <xdr:nvGraphicFramePr>
        <xdr:cNvPr id="15" name="Chart 14">
          <a:extLst>
            <a:ext uri="{FF2B5EF4-FFF2-40B4-BE49-F238E27FC236}">
              <a16:creationId xmlns:a16="http://schemas.microsoft.com/office/drawing/2014/main" id="{96F8C57A-0B88-449F-B100-C2A7C82FF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190500</xdr:colOff>
      <xdr:row>71</xdr:row>
      <xdr:rowOff>138112</xdr:rowOff>
    </xdr:from>
    <xdr:to>
      <xdr:col>10</xdr:col>
      <xdr:colOff>742950</xdr:colOff>
      <xdr:row>86</xdr:row>
      <xdr:rowOff>23812</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9F94B5B-D222-4B13-BC07-315AAE71A1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572500" y="136636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400049</xdr:colOff>
      <xdr:row>92</xdr:row>
      <xdr:rowOff>161924</xdr:rowOff>
    </xdr:from>
    <xdr:to>
      <xdr:col>11</xdr:col>
      <xdr:colOff>371474</xdr:colOff>
      <xdr:row>102</xdr:row>
      <xdr:rowOff>23811</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EEBE38F7-1493-4BED-872F-01A74E8281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734549" y="17687924"/>
              <a:ext cx="3857625" cy="17668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9524</xdr:colOff>
      <xdr:row>0</xdr:row>
      <xdr:rowOff>28574</xdr:rowOff>
    </xdr:from>
    <xdr:to>
      <xdr:col>29</xdr:col>
      <xdr:colOff>19049</xdr:colOff>
      <xdr:row>37</xdr:row>
      <xdr:rowOff>180975</xdr:rowOff>
    </xdr:to>
    <xdr:pic>
      <xdr:nvPicPr>
        <xdr:cNvPr id="3" name="Picture 2">
          <a:extLst>
            <a:ext uri="{FF2B5EF4-FFF2-40B4-BE49-F238E27FC236}">
              <a16:creationId xmlns:a16="http://schemas.microsoft.com/office/drawing/2014/main" id="{306796F9-B529-4493-86B4-CB2D621709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4" y="28574"/>
          <a:ext cx="17687925" cy="7200901"/>
        </a:xfrm>
        <a:prstGeom prst="rect">
          <a:avLst/>
        </a:prstGeom>
      </xdr:spPr>
    </xdr:pic>
    <xdr:clientData/>
  </xdr:twoCellAnchor>
  <xdr:twoCellAnchor>
    <xdr:from>
      <xdr:col>11</xdr:col>
      <xdr:colOff>238124</xdr:colOff>
      <xdr:row>5</xdr:row>
      <xdr:rowOff>100013</xdr:rowOff>
    </xdr:from>
    <xdr:to>
      <xdr:col>12</xdr:col>
      <xdr:colOff>342899</xdr:colOff>
      <xdr:row>7</xdr:row>
      <xdr:rowOff>185737</xdr:rowOff>
    </xdr:to>
    <xdr:sp macro="" textlink="Sheet1!A7">
      <xdr:nvSpPr>
        <xdr:cNvPr id="4" name="TextBox 3">
          <a:extLst>
            <a:ext uri="{FF2B5EF4-FFF2-40B4-BE49-F238E27FC236}">
              <a16:creationId xmlns:a16="http://schemas.microsoft.com/office/drawing/2014/main" id="{F630D8AC-E049-4FB1-A56A-D2A948A9A07F}"/>
            </a:ext>
          </a:extLst>
        </xdr:cNvPr>
        <xdr:cNvSpPr txBox="1"/>
      </xdr:nvSpPr>
      <xdr:spPr>
        <a:xfrm>
          <a:off x="6943724" y="1052513"/>
          <a:ext cx="71437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C126C6-1AAC-4701-A71F-151B22173ACC}" type="TxLink">
            <a:rPr lang="en-US" sz="3200" b="1" i="0" u="none" strike="noStrike">
              <a:solidFill>
                <a:schemeClr val="bg1"/>
              </a:solidFill>
              <a:latin typeface="Calibri"/>
              <a:cs typeface="Calibri"/>
            </a:rPr>
            <a:pPr algn="ctr"/>
            <a:t>45</a:t>
          </a:fld>
          <a:endParaRPr lang="en-US" sz="3200" b="1">
            <a:solidFill>
              <a:schemeClr val="bg1"/>
            </a:solidFill>
          </a:endParaRPr>
        </a:p>
      </xdr:txBody>
    </xdr:sp>
    <xdr:clientData/>
  </xdr:twoCellAnchor>
  <xdr:twoCellAnchor>
    <xdr:from>
      <xdr:col>10</xdr:col>
      <xdr:colOff>76200</xdr:colOff>
      <xdr:row>3</xdr:row>
      <xdr:rowOff>114300</xdr:rowOff>
    </xdr:from>
    <xdr:to>
      <xdr:col>13</xdr:col>
      <xdr:colOff>400050</xdr:colOff>
      <xdr:row>5</xdr:row>
      <xdr:rowOff>104775</xdr:rowOff>
    </xdr:to>
    <xdr:sp macro="" textlink="Sheet1!A7">
      <xdr:nvSpPr>
        <xdr:cNvPr id="5" name="TextBox 4">
          <a:extLst>
            <a:ext uri="{FF2B5EF4-FFF2-40B4-BE49-F238E27FC236}">
              <a16:creationId xmlns:a16="http://schemas.microsoft.com/office/drawing/2014/main" id="{766AF3A8-57DB-49C9-B6D7-C5535D6DFAB9}"/>
            </a:ext>
          </a:extLst>
        </xdr:cNvPr>
        <xdr:cNvSpPr txBox="1"/>
      </xdr:nvSpPr>
      <xdr:spPr>
        <a:xfrm>
          <a:off x="6172200" y="685800"/>
          <a:ext cx="21526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solidFill>
            </a:rPr>
            <a:t>Active</a:t>
          </a:r>
          <a:r>
            <a:rPr lang="en-US" sz="2000" b="1" baseline="0">
              <a:solidFill>
                <a:schemeClr val="accent6"/>
              </a:solidFill>
            </a:rPr>
            <a:t> Employees</a:t>
          </a:r>
          <a:endParaRPr lang="en-US" sz="2000" b="1">
            <a:solidFill>
              <a:schemeClr val="accent6"/>
            </a:solidFill>
          </a:endParaRPr>
        </a:p>
      </xdr:txBody>
    </xdr:sp>
    <xdr:clientData/>
  </xdr:twoCellAnchor>
  <xdr:twoCellAnchor>
    <xdr:from>
      <xdr:col>14</xdr:col>
      <xdr:colOff>390525</xdr:colOff>
      <xdr:row>3</xdr:row>
      <xdr:rowOff>133350</xdr:rowOff>
    </xdr:from>
    <xdr:to>
      <xdr:col>18</xdr:col>
      <xdr:colOff>104775</xdr:colOff>
      <xdr:row>5</xdr:row>
      <xdr:rowOff>123825</xdr:rowOff>
    </xdr:to>
    <xdr:sp macro="" textlink="Sheet1!A7">
      <xdr:nvSpPr>
        <xdr:cNvPr id="6" name="TextBox 5">
          <a:extLst>
            <a:ext uri="{FF2B5EF4-FFF2-40B4-BE49-F238E27FC236}">
              <a16:creationId xmlns:a16="http://schemas.microsoft.com/office/drawing/2014/main" id="{AA214777-F8E3-45F8-BC8F-4C2DD0084E9A}"/>
            </a:ext>
          </a:extLst>
        </xdr:cNvPr>
        <xdr:cNvSpPr txBox="1"/>
      </xdr:nvSpPr>
      <xdr:spPr>
        <a:xfrm>
          <a:off x="8924925" y="704850"/>
          <a:ext cx="21526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solidFill>
            </a:rPr>
            <a:t>Average</a:t>
          </a:r>
          <a:r>
            <a:rPr lang="en-US" sz="2000" b="1" baseline="0">
              <a:solidFill>
                <a:schemeClr val="accent6"/>
              </a:solidFill>
            </a:rPr>
            <a:t> Age</a:t>
          </a:r>
          <a:endParaRPr lang="en-US" sz="2000" b="1">
            <a:solidFill>
              <a:schemeClr val="accent6"/>
            </a:solidFill>
          </a:endParaRPr>
        </a:p>
      </xdr:txBody>
    </xdr:sp>
    <xdr:clientData/>
  </xdr:twoCellAnchor>
  <xdr:twoCellAnchor>
    <xdr:from>
      <xdr:col>19</xdr:col>
      <xdr:colOff>542925</xdr:colOff>
      <xdr:row>3</xdr:row>
      <xdr:rowOff>133350</xdr:rowOff>
    </xdr:from>
    <xdr:to>
      <xdr:col>23</xdr:col>
      <xdr:colOff>257175</xdr:colOff>
      <xdr:row>5</xdr:row>
      <xdr:rowOff>123825</xdr:rowOff>
    </xdr:to>
    <xdr:sp macro="" textlink="Sheet1!A7">
      <xdr:nvSpPr>
        <xdr:cNvPr id="7" name="TextBox 6">
          <a:extLst>
            <a:ext uri="{FF2B5EF4-FFF2-40B4-BE49-F238E27FC236}">
              <a16:creationId xmlns:a16="http://schemas.microsoft.com/office/drawing/2014/main" id="{188E4C89-1D56-4F01-A3AC-C63D1BDD9F3B}"/>
            </a:ext>
          </a:extLst>
        </xdr:cNvPr>
        <xdr:cNvSpPr txBox="1"/>
      </xdr:nvSpPr>
      <xdr:spPr>
        <a:xfrm>
          <a:off x="12125325" y="704850"/>
          <a:ext cx="21526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solidFill>
            </a:rPr>
            <a:t>Attrition</a:t>
          </a:r>
          <a:r>
            <a:rPr lang="en-US" sz="2000" b="1" baseline="0">
              <a:solidFill>
                <a:schemeClr val="accent6"/>
              </a:solidFill>
            </a:rPr>
            <a:t> Rate</a:t>
          </a:r>
          <a:endParaRPr lang="en-US" sz="2000" b="1">
            <a:solidFill>
              <a:schemeClr val="accent6"/>
            </a:solidFill>
          </a:endParaRPr>
        </a:p>
      </xdr:txBody>
    </xdr:sp>
    <xdr:clientData/>
  </xdr:twoCellAnchor>
  <xdr:twoCellAnchor>
    <xdr:from>
      <xdr:col>25</xdr:col>
      <xdr:colOff>28575</xdr:colOff>
      <xdr:row>3</xdr:row>
      <xdr:rowOff>152400</xdr:rowOff>
    </xdr:from>
    <xdr:to>
      <xdr:col>28</xdr:col>
      <xdr:colOff>352425</xdr:colOff>
      <xdr:row>5</xdr:row>
      <xdr:rowOff>142875</xdr:rowOff>
    </xdr:to>
    <xdr:sp macro="" textlink="Sheet1!A7">
      <xdr:nvSpPr>
        <xdr:cNvPr id="8" name="TextBox 7">
          <a:extLst>
            <a:ext uri="{FF2B5EF4-FFF2-40B4-BE49-F238E27FC236}">
              <a16:creationId xmlns:a16="http://schemas.microsoft.com/office/drawing/2014/main" id="{F6FF5B6B-25CC-4E07-A573-6664F2A8C410}"/>
            </a:ext>
          </a:extLst>
        </xdr:cNvPr>
        <xdr:cNvSpPr txBox="1"/>
      </xdr:nvSpPr>
      <xdr:spPr>
        <a:xfrm>
          <a:off x="15268575" y="723900"/>
          <a:ext cx="21526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solidFill>
            </a:rPr>
            <a:t>Attrition</a:t>
          </a:r>
          <a:r>
            <a:rPr lang="en-US" sz="2000" b="1" baseline="0">
              <a:solidFill>
                <a:schemeClr val="accent6"/>
              </a:solidFill>
            </a:rPr>
            <a:t> Tenure</a:t>
          </a:r>
          <a:endParaRPr lang="en-US" sz="2000" b="1">
            <a:solidFill>
              <a:schemeClr val="accent6"/>
            </a:solidFill>
          </a:endParaRPr>
        </a:p>
      </xdr:txBody>
    </xdr:sp>
    <xdr:clientData/>
  </xdr:twoCellAnchor>
  <xdr:twoCellAnchor>
    <xdr:from>
      <xdr:col>15</xdr:col>
      <xdr:colOff>511174</xdr:colOff>
      <xdr:row>5</xdr:row>
      <xdr:rowOff>100013</xdr:rowOff>
    </xdr:from>
    <xdr:to>
      <xdr:col>17</xdr:col>
      <xdr:colOff>6349</xdr:colOff>
      <xdr:row>7</xdr:row>
      <xdr:rowOff>185737</xdr:rowOff>
    </xdr:to>
    <xdr:sp macro="" textlink="Sheet1!G7">
      <xdr:nvSpPr>
        <xdr:cNvPr id="13" name="TextBox 12">
          <a:extLst>
            <a:ext uri="{FF2B5EF4-FFF2-40B4-BE49-F238E27FC236}">
              <a16:creationId xmlns:a16="http://schemas.microsoft.com/office/drawing/2014/main" id="{CCB063B5-A14F-4A69-B6AB-374F1816B225}"/>
            </a:ext>
          </a:extLst>
        </xdr:cNvPr>
        <xdr:cNvSpPr txBox="1"/>
      </xdr:nvSpPr>
      <xdr:spPr>
        <a:xfrm>
          <a:off x="9655174" y="1052513"/>
          <a:ext cx="71437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F94B7D-3B89-4186-9C47-0E065210B12B}" type="TxLink">
            <a:rPr lang="en-US" sz="3200" b="1" i="0" u="none" strike="noStrike">
              <a:solidFill>
                <a:schemeClr val="bg1"/>
              </a:solidFill>
              <a:latin typeface="Calibri"/>
              <a:ea typeface="+mn-ea"/>
              <a:cs typeface="Calibri"/>
            </a:rPr>
            <a:pPr marL="0" indent="0" algn="ctr"/>
            <a:t>30</a:t>
          </a:fld>
          <a:endParaRPr lang="en-US" sz="3200" b="1" i="0" u="none" strike="noStrike">
            <a:solidFill>
              <a:schemeClr val="bg1"/>
            </a:solidFill>
            <a:latin typeface="Calibri"/>
            <a:ea typeface="+mn-ea"/>
            <a:cs typeface="Calibri"/>
          </a:endParaRPr>
        </a:p>
      </xdr:txBody>
    </xdr:sp>
    <xdr:clientData/>
  </xdr:twoCellAnchor>
  <xdr:twoCellAnchor>
    <xdr:from>
      <xdr:col>20</xdr:col>
      <xdr:colOff>174624</xdr:colOff>
      <xdr:row>5</xdr:row>
      <xdr:rowOff>100013</xdr:rowOff>
    </xdr:from>
    <xdr:to>
      <xdr:col>23</xdr:col>
      <xdr:colOff>184150</xdr:colOff>
      <xdr:row>7</xdr:row>
      <xdr:rowOff>185737</xdr:rowOff>
    </xdr:to>
    <xdr:sp macro="" textlink="Sheet1!F7">
      <xdr:nvSpPr>
        <xdr:cNvPr id="14" name="TextBox 13">
          <a:extLst>
            <a:ext uri="{FF2B5EF4-FFF2-40B4-BE49-F238E27FC236}">
              <a16:creationId xmlns:a16="http://schemas.microsoft.com/office/drawing/2014/main" id="{5417D5A0-6311-4474-B125-FB8D493BAFFA}"/>
            </a:ext>
          </a:extLst>
        </xdr:cNvPr>
        <xdr:cNvSpPr txBox="1"/>
      </xdr:nvSpPr>
      <xdr:spPr>
        <a:xfrm>
          <a:off x="12366624" y="1052513"/>
          <a:ext cx="1838326"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27D2904-D456-48EF-986D-20F8A827B4FB}" type="TxLink">
            <a:rPr lang="en-US" sz="3200" b="1" i="0" u="none" strike="noStrike">
              <a:solidFill>
                <a:schemeClr val="bg1"/>
              </a:solidFill>
              <a:latin typeface="Calibri"/>
              <a:ea typeface="+mn-ea"/>
              <a:cs typeface="Calibri"/>
            </a:rPr>
            <a:pPr marL="0" indent="0" algn="ctr"/>
            <a:t>13 | 22%</a:t>
          </a:fld>
          <a:endParaRPr lang="en-US" sz="3200" b="1" i="0" u="none" strike="noStrike">
            <a:solidFill>
              <a:schemeClr val="bg1"/>
            </a:solidFill>
            <a:latin typeface="Calibri"/>
            <a:ea typeface="+mn-ea"/>
            <a:cs typeface="Calibri"/>
          </a:endParaRPr>
        </a:p>
      </xdr:txBody>
    </xdr:sp>
    <xdr:clientData/>
  </xdr:twoCellAnchor>
  <xdr:twoCellAnchor>
    <xdr:from>
      <xdr:col>26</xdr:col>
      <xdr:colOff>352424</xdr:colOff>
      <xdr:row>5</xdr:row>
      <xdr:rowOff>100013</xdr:rowOff>
    </xdr:from>
    <xdr:to>
      <xdr:col>27</xdr:col>
      <xdr:colOff>457199</xdr:colOff>
      <xdr:row>7</xdr:row>
      <xdr:rowOff>185737</xdr:rowOff>
    </xdr:to>
    <xdr:sp macro="" textlink="Sheet1!I7">
      <xdr:nvSpPr>
        <xdr:cNvPr id="15" name="TextBox 14">
          <a:extLst>
            <a:ext uri="{FF2B5EF4-FFF2-40B4-BE49-F238E27FC236}">
              <a16:creationId xmlns:a16="http://schemas.microsoft.com/office/drawing/2014/main" id="{92095BCF-C8F3-4183-A353-199E90671CBA}"/>
            </a:ext>
          </a:extLst>
        </xdr:cNvPr>
        <xdr:cNvSpPr txBox="1"/>
      </xdr:nvSpPr>
      <xdr:spPr>
        <a:xfrm>
          <a:off x="16202024" y="1052513"/>
          <a:ext cx="71437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76FE9EA-6338-4773-B1C0-00C6540C6EC2}" type="TxLink">
            <a:rPr lang="en-US" sz="3200" b="1" i="0" u="none" strike="noStrike">
              <a:solidFill>
                <a:schemeClr val="bg1"/>
              </a:solidFill>
              <a:latin typeface="Calibri"/>
              <a:ea typeface="+mn-ea"/>
              <a:cs typeface="Calibri"/>
            </a:rPr>
            <a:pPr marL="0" indent="0" algn="ctr"/>
            <a:t>27</a:t>
          </a:fld>
          <a:endParaRPr lang="en-US" sz="3200" b="1" i="0" u="none" strike="noStrike">
            <a:solidFill>
              <a:schemeClr val="bg1"/>
            </a:solidFill>
            <a:latin typeface="Calibri"/>
            <a:ea typeface="+mn-ea"/>
            <a:cs typeface="Calibri"/>
          </a:endParaRPr>
        </a:p>
      </xdr:txBody>
    </xdr:sp>
    <xdr:clientData/>
  </xdr:twoCellAnchor>
  <xdr:twoCellAnchor>
    <xdr:from>
      <xdr:col>2</xdr:col>
      <xdr:colOff>171449</xdr:colOff>
      <xdr:row>0</xdr:row>
      <xdr:rowOff>133350</xdr:rowOff>
    </xdr:from>
    <xdr:to>
      <xdr:col>14</xdr:col>
      <xdr:colOff>190500</xdr:colOff>
      <xdr:row>2</xdr:row>
      <xdr:rowOff>123825</xdr:rowOff>
    </xdr:to>
    <xdr:sp macro="" textlink="Sheet1!A7">
      <xdr:nvSpPr>
        <xdr:cNvPr id="16" name="TextBox 15">
          <a:extLst>
            <a:ext uri="{FF2B5EF4-FFF2-40B4-BE49-F238E27FC236}">
              <a16:creationId xmlns:a16="http://schemas.microsoft.com/office/drawing/2014/main" id="{C473BB4D-1934-4A2C-A413-FAEA2140D36F}"/>
            </a:ext>
          </a:extLst>
        </xdr:cNvPr>
        <xdr:cNvSpPr txBox="1"/>
      </xdr:nvSpPr>
      <xdr:spPr>
        <a:xfrm>
          <a:off x="1390649" y="133350"/>
          <a:ext cx="733425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accent6"/>
              </a:solidFill>
            </a:rPr>
            <a:t>HR</a:t>
          </a:r>
          <a:r>
            <a:rPr lang="en-US" sz="4000" b="1" baseline="0">
              <a:solidFill>
                <a:schemeClr val="accent6"/>
              </a:solidFill>
            </a:rPr>
            <a:t> ANALYTICS DASHBOARD</a:t>
          </a:r>
          <a:endParaRPr lang="en-US" sz="4000" b="1">
            <a:solidFill>
              <a:schemeClr val="accent6"/>
            </a:solidFill>
          </a:endParaRPr>
        </a:p>
      </xdr:txBody>
    </xdr:sp>
    <xdr:clientData/>
  </xdr:twoCellAnchor>
  <xdr:twoCellAnchor editAs="oneCell">
    <xdr:from>
      <xdr:col>15</xdr:col>
      <xdr:colOff>523875</xdr:colOff>
      <xdr:row>11</xdr:row>
      <xdr:rowOff>19050</xdr:rowOff>
    </xdr:from>
    <xdr:to>
      <xdr:col>18</xdr:col>
      <xdr:colOff>561974</xdr:colOff>
      <xdr:row>14</xdr:row>
      <xdr:rowOff>123825</xdr:rowOff>
    </xdr:to>
    <mc:AlternateContent xmlns:mc="http://schemas.openxmlformats.org/markup-compatibility/2006" xmlns:a14="http://schemas.microsoft.com/office/drawing/2010/main">
      <mc:Choice Requires="a14">
        <xdr:graphicFrame macro="">
          <xdr:nvGraphicFramePr>
            <xdr:cNvPr id="17" name="Gender 1">
              <a:extLst>
                <a:ext uri="{FF2B5EF4-FFF2-40B4-BE49-F238E27FC236}">
                  <a16:creationId xmlns:a16="http://schemas.microsoft.com/office/drawing/2014/main" id="{29B4FC1C-C2A1-4559-B84E-D4F708A0B79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667875" y="2114550"/>
              <a:ext cx="1866899"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219074</xdr:colOff>
      <xdr:row>4</xdr:row>
      <xdr:rowOff>47624</xdr:rowOff>
    </xdr:from>
    <xdr:to>
      <xdr:col>4</xdr:col>
      <xdr:colOff>485776</xdr:colOff>
      <xdr:row>7</xdr:row>
      <xdr:rowOff>114299</xdr:rowOff>
    </xdr:to>
    <xdr:graphicFrame macro="">
      <xdr:nvGraphicFramePr>
        <xdr:cNvPr id="23" name="Chart 22">
          <a:extLst>
            <a:ext uri="{FF2B5EF4-FFF2-40B4-BE49-F238E27FC236}">
              <a16:creationId xmlns:a16="http://schemas.microsoft.com/office/drawing/2014/main" id="{6D1627B7-EF33-4220-9B07-8EBAA47D0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238125</xdr:colOff>
      <xdr:row>4</xdr:row>
      <xdr:rowOff>66673</xdr:rowOff>
    </xdr:from>
    <xdr:to>
      <xdr:col>4</xdr:col>
      <xdr:colOff>381003</xdr:colOff>
      <xdr:row>7</xdr:row>
      <xdr:rowOff>38097</xdr:rowOff>
    </xdr:to>
    <xdr:sp macro="" textlink="">
      <xdr:nvSpPr>
        <xdr:cNvPr id="22" name="Google Shape;84;p1">
          <a:extLst>
            <a:ext uri="{FF2B5EF4-FFF2-40B4-BE49-F238E27FC236}">
              <a16:creationId xmlns:a16="http://schemas.microsoft.com/office/drawing/2014/main" id="{0C02D49C-05BC-47C1-89A5-D8B82077E812}"/>
            </a:ext>
          </a:extLst>
        </xdr:cNvPr>
        <xdr:cNvSpPr/>
      </xdr:nvSpPr>
      <xdr:spPr>
        <a:xfrm>
          <a:off x="238125" y="828673"/>
          <a:ext cx="2581278" cy="542924"/>
        </a:xfrm>
        <a:custGeom>
          <a:avLst/>
          <a:gdLst/>
          <a:ahLst/>
          <a:cxnLst/>
          <a:rect l="l" t="t" r="r" b="b"/>
          <a:pathLst>
            <a:path w="3305262" h="578841" extrusionOk="0">
              <a:moveTo>
                <a:pt x="1050022" y="102766"/>
              </a:moveTo>
              <a:lnTo>
                <a:pt x="985661" y="256573"/>
              </a:lnTo>
              <a:lnTo>
                <a:pt x="777381" y="256572"/>
              </a:lnTo>
              <a:lnTo>
                <a:pt x="945884" y="351629"/>
              </a:lnTo>
              <a:lnTo>
                <a:pt x="881520" y="505436"/>
              </a:lnTo>
              <a:lnTo>
                <a:pt x="1050022" y="410377"/>
              </a:lnTo>
              <a:lnTo>
                <a:pt x="1218524" y="505436"/>
              </a:lnTo>
              <a:lnTo>
                <a:pt x="1154160" y="351629"/>
              </a:lnTo>
              <a:lnTo>
                <a:pt x="1322663" y="256572"/>
              </a:lnTo>
              <a:lnTo>
                <a:pt x="1114383" y="256573"/>
              </a:lnTo>
              <a:close/>
              <a:moveTo>
                <a:pt x="2783746" y="102765"/>
              </a:moveTo>
              <a:lnTo>
                <a:pt x="2719385" y="256572"/>
              </a:lnTo>
              <a:lnTo>
                <a:pt x="2511105" y="256571"/>
              </a:lnTo>
              <a:lnTo>
                <a:pt x="2679608" y="351628"/>
              </a:lnTo>
              <a:lnTo>
                <a:pt x="2615244" y="505435"/>
              </a:lnTo>
              <a:lnTo>
                <a:pt x="2783746" y="410376"/>
              </a:lnTo>
              <a:lnTo>
                <a:pt x="2952248" y="505435"/>
              </a:lnTo>
              <a:lnTo>
                <a:pt x="2887884" y="351628"/>
              </a:lnTo>
              <a:lnTo>
                <a:pt x="3056387" y="256571"/>
              </a:lnTo>
              <a:lnTo>
                <a:pt x="2848107" y="256572"/>
              </a:lnTo>
              <a:close/>
              <a:moveTo>
                <a:pt x="2183233" y="102764"/>
              </a:moveTo>
              <a:lnTo>
                <a:pt x="2118872" y="256571"/>
              </a:lnTo>
              <a:lnTo>
                <a:pt x="1910592" y="256570"/>
              </a:lnTo>
              <a:lnTo>
                <a:pt x="2079095" y="351627"/>
              </a:lnTo>
              <a:lnTo>
                <a:pt x="2014731" y="505434"/>
              </a:lnTo>
              <a:lnTo>
                <a:pt x="2183233" y="410375"/>
              </a:lnTo>
              <a:lnTo>
                <a:pt x="2351735" y="505434"/>
              </a:lnTo>
              <a:lnTo>
                <a:pt x="2287371" y="351627"/>
              </a:lnTo>
              <a:lnTo>
                <a:pt x="2455874" y="256570"/>
              </a:lnTo>
              <a:lnTo>
                <a:pt x="2247594" y="256571"/>
              </a:lnTo>
              <a:close/>
              <a:moveTo>
                <a:pt x="1595306" y="102763"/>
              </a:moveTo>
              <a:lnTo>
                <a:pt x="1530945" y="256570"/>
              </a:lnTo>
              <a:lnTo>
                <a:pt x="1322665" y="256569"/>
              </a:lnTo>
              <a:lnTo>
                <a:pt x="1491168" y="351626"/>
              </a:lnTo>
              <a:lnTo>
                <a:pt x="1426804" y="505433"/>
              </a:lnTo>
              <a:lnTo>
                <a:pt x="1595306" y="410374"/>
              </a:lnTo>
              <a:lnTo>
                <a:pt x="1763808" y="505433"/>
              </a:lnTo>
              <a:lnTo>
                <a:pt x="1699444" y="351626"/>
              </a:lnTo>
              <a:lnTo>
                <a:pt x="1867947" y="256569"/>
              </a:lnTo>
              <a:lnTo>
                <a:pt x="1659667" y="256570"/>
              </a:lnTo>
              <a:close/>
              <a:moveTo>
                <a:pt x="476776" y="102762"/>
              </a:moveTo>
              <a:lnTo>
                <a:pt x="412414" y="256569"/>
              </a:lnTo>
              <a:lnTo>
                <a:pt x="204134" y="256568"/>
              </a:lnTo>
              <a:lnTo>
                <a:pt x="372638" y="351625"/>
              </a:lnTo>
              <a:lnTo>
                <a:pt x="308273" y="505432"/>
              </a:lnTo>
              <a:lnTo>
                <a:pt x="476776" y="410373"/>
              </a:lnTo>
              <a:lnTo>
                <a:pt x="645277" y="505432"/>
              </a:lnTo>
              <a:lnTo>
                <a:pt x="580913" y="351625"/>
              </a:lnTo>
              <a:lnTo>
                <a:pt x="749416" y="256568"/>
              </a:lnTo>
              <a:lnTo>
                <a:pt x="541136" y="256569"/>
              </a:lnTo>
              <a:close/>
              <a:moveTo>
                <a:pt x="0" y="0"/>
              </a:moveTo>
              <a:lnTo>
                <a:pt x="3305262" y="0"/>
              </a:lnTo>
              <a:lnTo>
                <a:pt x="3305262" y="578841"/>
              </a:lnTo>
              <a:lnTo>
                <a:pt x="0" y="578841"/>
              </a:lnTo>
              <a:close/>
            </a:path>
          </a:pathLst>
        </a:custGeom>
        <a:solidFill>
          <a:schemeClr val="accent1"/>
        </a:solidFill>
        <a:ln w="12700" cap="flat" cmpd="sng">
          <a:solidFill>
            <a:srgbClr val="1C3052"/>
          </a:solidFill>
          <a:prstDash val="solid"/>
          <a:miter lim="800000"/>
          <a:headEnd type="none" w="sm" len="sm"/>
          <a:tailEnd type="none" w="sm" len="sm"/>
        </a:ln>
      </xdr:spPr>
      <xdr:txBody>
        <a:bodyPr spcFirstLastPara="1" wrap="square" lIns="91425" tIns="45700" rIns="91425" bIns="45700"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ctr" rtl="0">
            <a:spcBef>
              <a:spcPts val="0"/>
            </a:spcBef>
            <a:spcAft>
              <a:spcPts val="0"/>
            </a:spcAft>
            <a:buNone/>
          </a:pPr>
          <a:endParaRPr sz="1800" b="0" i="0" u="none" strike="noStrike" cap="none">
            <a:solidFill>
              <a:schemeClr val="lt1"/>
            </a:solidFill>
            <a:latin typeface="Calibri"/>
            <a:ea typeface="Calibri"/>
            <a:cs typeface="Calibri"/>
            <a:sym typeface="Calibri"/>
          </a:endParaRPr>
        </a:p>
      </xdr:txBody>
    </xdr:sp>
    <xdr:clientData/>
  </xdr:twoCellAnchor>
  <xdr:twoCellAnchor>
    <xdr:from>
      <xdr:col>5</xdr:col>
      <xdr:colOff>47623</xdr:colOff>
      <xdr:row>3</xdr:row>
      <xdr:rowOff>142875</xdr:rowOff>
    </xdr:from>
    <xdr:to>
      <xdr:col>7</xdr:col>
      <xdr:colOff>142875</xdr:colOff>
      <xdr:row>8</xdr:row>
      <xdr:rowOff>66675</xdr:rowOff>
    </xdr:to>
    <xdr:graphicFrame macro="">
      <xdr:nvGraphicFramePr>
        <xdr:cNvPr id="18" name="Chart 17">
          <a:extLst>
            <a:ext uri="{FF2B5EF4-FFF2-40B4-BE49-F238E27FC236}">
              <a16:creationId xmlns:a16="http://schemas.microsoft.com/office/drawing/2014/main" id="{257FC9C9-FC0C-4C4F-BA97-FBAC0E4AB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361949</xdr:colOff>
      <xdr:row>4</xdr:row>
      <xdr:rowOff>147638</xdr:rowOff>
    </xdr:from>
    <xdr:to>
      <xdr:col>6</xdr:col>
      <xdr:colOff>466724</xdr:colOff>
      <xdr:row>7</xdr:row>
      <xdr:rowOff>42862</xdr:rowOff>
    </xdr:to>
    <xdr:sp macro="" textlink="Sheet1!F15">
      <xdr:nvSpPr>
        <xdr:cNvPr id="19" name="TextBox 18">
          <a:extLst>
            <a:ext uri="{FF2B5EF4-FFF2-40B4-BE49-F238E27FC236}">
              <a16:creationId xmlns:a16="http://schemas.microsoft.com/office/drawing/2014/main" id="{896DC371-CB54-4A64-9A2B-E619B6BC99A9}"/>
            </a:ext>
          </a:extLst>
        </xdr:cNvPr>
        <xdr:cNvSpPr txBox="1"/>
      </xdr:nvSpPr>
      <xdr:spPr>
        <a:xfrm>
          <a:off x="3409949" y="909638"/>
          <a:ext cx="71437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A3185F-4176-42DB-8EFD-BE24E438AB6F}" type="TxLink">
            <a:rPr lang="en-US" sz="1600" b="1" i="0" u="none" strike="noStrike">
              <a:solidFill>
                <a:schemeClr val="bg1"/>
              </a:solidFill>
              <a:latin typeface="Calibri"/>
              <a:ea typeface="+mn-ea"/>
              <a:cs typeface="Calibri"/>
            </a:rPr>
            <a:pPr marL="0" indent="0" algn="ctr"/>
            <a:t>63%</a:t>
          </a:fld>
          <a:endParaRPr lang="en-US" sz="1600" b="1" i="0" u="none" strike="noStrike">
            <a:solidFill>
              <a:schemeClr val="bg1"/>
            </a:solidFill>
            <a:latin typeface="Calibri"/>
            <a:ea typeface="+mn-ea"/>
            <a:cs typeface="Calibri"/>
          </a:endParaRPr>
        </a:p>
      </xdr:txBody>
    </xdr:sp>
    <xdr:clientData/>
  </xdr:twoCellAnchor>
  <xdr:twoCellAnchor>
    <xdr:from>
      <xdr:col>6</xdr:col>
      <xdr:colOff>428624</xdr:colOff>
      <xdr:row>4</xdr:row>
      <xdr:rowOff>9525</xdr:rowOff>
    </xdr:from>
    <xdr:to>
      <xdr:col>9</xdr:col>
      <xdr:colOff>419099</xdr:colOff>
      <xdr:row>7</xdr:row>
      <xdr:rowOff>114300</xdr:rowOff>
    </xdr:to>
    <xdr:sp macro="" textlink="Sheet1!A7">
      <xdr:nvSpPr>
        <xdr:cNvPr id="20" name="TextBox 19">
          <a:extLst>
            <a:ext uri="{FF2B5EF4-FFF2-40B4-BE49-F238E27FC236}">
              <a16:creationId xmlns:a16="http://schemas.microsoft.com/office/drawing/2014/main" id="{DBA9E805-3708-4EA6-BE8D-68FC371B04E0}"/>
            </a:ext>
          </a:extLst>
        </xdr:cNvPr>
        <xdr:cNvSpPr txBox="1"/>
      </xdr:nvSpPr>
      <xdr:spPr>
        <a:xfrm>
          <a:off x="4086224" y="771525"/>
          <a:ext cx="18192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solidFill>
            </a:rPr>
            <a:t>Job</a:t>
          </a:r>
          <a:r>
            <a:rPr lang="en-US" sz="1600" b="1" baseline="0">
              <a:solidFill>
                <a:schemeClr val="accent6"/>
              </a:solidFill>
            </a:rPr>
            <a:t> </a:t>
          </a:r>
        </a:p>
        <a:p>
          <a:pPr algn="ctr"/>
          <a:r>
            <a:rPr lang="en-US" sz="1600" b="1" baseline="0">
              <a:solidFill>
                <a:schemeClr val="accent6"/>
              </a:solidFill>
            </a:rPr>
            <a:t>Satisfaction</a:t>
          </a:r>
          <a:endParaRPr lang="en-US" sz="1600" b="1">
            <a:solidFill>
              <a:schemeClr val="accent6"/>
            </a:solidFill>
          </a:endParaRPr>
        </a:p>
      </xdr:txBody>
    </xdr:sp>
    <xdr:clientData/>
  </xdr:twoCellAnchor>
  <xdr:twoCellAnchor editAs="oneCell">
    <xdr:from>
      <xdr:col>15</xdr:col>
      <xdr:colOff>390525</xdr:colOff>
      <xdr:row>0</xdr:row>
      <xdr:rowOff>123825</xdr:rowOff>
    </xdr:from>
    <xdr:to>
      <xdr:col>28</xdr:col>
      <xdr:colOff>514350</xdr:colOff>
      <xdr:row>3</xdr:row>
      <xdr:rowOff>57150</xdr:rowOff>
    </xdr:to>
    <mc:AlternateContent xmlns:mc="http://schemas.openxmlformats.org/markup-compatibility/2006" xmlns:a14="http://schemas.microsoft.com/office/drawing/2010/main">
      <mc:Choice Requires="a14">
        <xdr:graphicFrame macro="">
          <xdr:nvGraphicFramePr>
            <xdr:cNvPr id="21" name="year_of_joining 1">
              <a:extLst>
                <a:ext uri="{FF2B5EF4-FFF2-40B4-BE49-F238E27FC236}">
                  <a16:creationId xmlns:a16="http://schemas.microsoft.com/office/drawing/2014/main" id="{5973330E-8F73-43A7-81EB-6A2E52B449C4}"/>
                </a:ext>
              </a:extLst>
            </xdr:cNvPr>
            <xdr:cNvGraphicFramePr/>
          </xdr:nvGraphicFramePr>
          <xdr:xfrm>
            <a:off x="0" y="0"/>
            <a:ext cx="0" cy="0"/>
          </xdr:xfrm>
          <a:graphic>
            <a:graphicData uri="http://schemas.microsoft.com/office/drawing/2010/slicer">
              <sle:slicer xmlns:sle="http://schemas.microsoft.com/office/drawing/2010/slicer" name="year_of_joining 1"/>
            </a:graphicData>
          </a:graphic>
        </xdr:graphicFrame>
      </mc:Choice>
      <mc:Fallback xmlns="">
        <xdr:sp macro="" textlink="">
          <xdr:nvSpPr>
            <xdr:cNvPr id="0" name=""/>
            <xdr:cNvSpPr>
              <a:spLocks noTextEdit="1"/>
            </xdr:cNvSpPr>
          </xdr:nvSpPr>
          <xdr:spPr>
            <a:xfrm>
              <a:off x="9534525" y="123825"/>
              <a:ext cx="8048625" cy="504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200022</xdr:colOff>
      <xdr:row>9</xdr:row>
      <xdr:rowOff>38098</xdr:rowOff>
    </xdr:from>
    <xdr:to>
      <xdr:col>3</xdr:col>
      <xdr:colOff>457467</xdr:colOff>
      <xdr:row>18</xdr:row>
      <xdr:rowOff>57150</xdr:rowOff>
    </xdr:to>
    <mc:AlternateContent xmlns:mc="http://schemas.openxmlformats.org/markup-compatibility/2006" xmlns:a14="http://schemas.microsoft.com/office/drawing/2010/main">
      <mc:Choice Requires="a14">
        <xdr:graphicFrame macro="">
          <xdr:nvGraphicFramePr>
            <xdr:cNvPr id="24" name="Department 1">
              <a:extLst>
                <a:ext uri="{FF2B5EF4-FFF2-40B4-BE49-F238E27FC236}">
                  <a16:creationId xmlns:a16="http://schemas.microsoft.com/office/drawing/2014/main" id="{C35CE63D-136F-4F91-99E9-593C79948147}"/>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00022" y="1752599"/>
              <a:ext cx="2086245"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209548</xdr:colOff>
      <xdr:row>18</xdr:row>
      <xdr:rowOff>123823</xdr:rowOff>
    </xdr:from>
    <xdr:to>
      <xdr:col>3</xdr:col>
      <xdr:colOff>447675</xdr:colOff>
      <xdr:row>26</xdr:row>
      <xdr:rowOff>57150</xdr:rowOff>
    </xdr:to>
    <mc:AlternateContent xmlns:mc="http://schemas.openxmlformats.org/markup-compatibility/2006" xmlns:a14="http://schemas.microsoft.com/office/drawing/2010/main">
      <mc:Choice Requires="a14">
        <xdr:graphicFrame macro="">
          <xdr:nvGraphicFramePr>
            <xdr:cNvPr id="25" name="Qualification 1">
              <a:extLst>
                <a:ext uri="{FF2B5EF4-FFF2-40B4-BE49-F238E27FC236}">
                  <a16:creationId xmlns:a16="http://schemas.microsoft.com/office/drawing/2014/main" id="{182819AF-C3A7-4DF5-BD5A-E620E34D7872}"/>
                </a:ext>
              </a:extLst>
            </xdr:cNvPr>
            <xdr:cNvGraphicFramePr/>
          </xdr:nvGraphicFramePr>
          <xdr:xfrm>
            <a:off x="0" y="0"/>
            <a:ext cx="0" cy="0"/>
          </xdr:xfrm>
          <a:graphic>
            <a:graphicData uri="http://schemas.microsoft.com/office/drawing/2010/slicer">
              <sle:slicer xmlns:sle="http://schemas.microsoft.com/office/drawing/2010/slicer" name="Qualification 1"/>
            </a:graphicData>
          </a:graphic>
        </xdr:graphicFrame>
      </mc:Choice>
      <mc:Fallback xmlns="">
        <xdr:sp macro="" textlink="">
          <xdr:nvSpPr>
            <xdr:cNvPr id="0" name=""/>
            <xdr:cNvSpPr>
              <a:spLocks noTextEdit="1"/>
            </xdr:cNvSpPr>
          </xdr:nvSpPr>
          <xdr:spPr>
            <a:xfrm>
              <a:off x="209548" y="3552823"/>
              <a:ext cx="2066927" cy="1457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0</xdr:row>
      <xdr:rowOff>152400</xdr:rowOff>
    </xdr:from>
    <xdr:to>
      <xdr:col>28</xdr:col>
      <xdr:colOff>504825</xdr:colOff>
      <xdr:row>3</xdr:row>
      <xdr:rowOff>85725</xdr:rowOff>
    </xdr:to>
    <mc:AlternateContent xmlns:mc="http://schemas.openxmlformats.org/markup-compatibility/2006" xmlns:a14="http://schemas.microsoft.com/office/drawing/2010/main">
      <mc:Choice Requires="a14">
        <xdr:graphicFrame macro="">
          <xdr:nvGraphicFramePr>
            <xdr:cNvPr id="26" name="year_of_joining 2">
              <a:extLst>
                <a:ext uri="{FF2B5EF4-FFF2-40B4-BE49-F238E27FC236}">
                  <a16:creationId xmlns:a16="http://schemas.microsoft.com/office/drawing/2014/main" id="{889E41D6-6DC5-4F86-BAF3-F85BC54E2E25}"/>
                </a:ext>
              </a:extLst>
            </xdr:cNvPr>
            <xdr:cNvGraphicFramePr/>
          </xdr:nvGraphicFramePr>
          <xdr:xfrm>
            <a:off x="0" y="0"/>
            <a:ext cx="0" cy="0"/>
          </xdr:xfrm>
          <a:graphic>
            <a:graphicData uri="http://schemas.microsoft.com/office/drawing/2010/slicer">
              <sle:slicer xmlns:sle="http://schemas.microsoft.com/office/drawing/2010/slicer" name="year_of_joining 2"/>
            </a:graphicData>
          </a:graphic>
        </xdr:graphicFrame>
      </mc:Choice>
      <mc:Fallback xmlns="">
        <xdr:sp macro="" textlink="">
          <xdr:nvSpPr>
            <xdr:cNvPr id="0" name=""/>
            <xdr:cNvSpPr>
              <a:spLocks noTextEdit="1"/>
            </xdr:cNvSpPr>
          </xdr:nvSpPr>
          <xdr:spPr>
            <a:xfrm>
              <a:off x="9525000" y="152400"/>
              <a:ext cx="8048625" cy="504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38098</xdr:colOff>
      <xdr:row>11</xdr:row>
      <xdr:rowOff>9525</xdr:rowOff>
    </xdr:from>
    <xdr:to>
      <xdr:col>13</xdr:col>
      <xdr:colOff>285750</xdr:colOff>
      <xdr:row>21</xdr:row>
      <xdr:rowOff>152399</xdr:rowOff>
    </xdr:to>
    <xdr:graphicFrame macro="">
      <xdr:nvGraphicFramePr>
        <xdr:cNvPr id="27" name="Chart 26">
          <a:extLst>
            <a:ext uri="{FF2B5EF4-FFF2-40B4-BE49-F238E27FC236}">
              <a16:creationId xmlns:a16="http://schemas.microsoft.com/office/drawing/2014/main" id="{DCABB1B7-6130-483D-BC62-CFC0299D2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428624</xdr:colOff>
      <xdr:row>8</xdr:row>
      <xdr:rowOff>161926</xdr:rowOff>
    </xdr:from>
    <xdr:to>
      <xdr:col>11</xdr:col>
      <xdr:colOff>180975</xdr:colOff>
      <xdr:row>11</xdr:row>
      <xdr:rowOff>28575</xdr:rowOff>
    </xdr:to>
    <xdr:sp macro="" textlink="Sheet1!A7">
      <xdr:nvSpPr>
        <xdr:cNvPr id="28" name="TextBox 27">
          <a:extLst>
            <a:ext uri="{FF2B5EF4-FFF2-40B4-BE49-F238E27FC236}">
              <a16:creationId xmlns:a16="http://schemas.microsoft.com/office/drawing/2014/main" id="{E32B0066-6EA1-4E06-92E8-075D825172FE}"/>
            </a:ext>
          </a:extLst>
        </xdr:cNvPr>
        <xdr:cNvSpPr txBox="1"/>
      </xdr:nvSpPr>
      <xdr:spPr>
        <a:xfrm>
          <a:off x="3476624" y="1685926"/>
          <a:ext cx="3409951"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accent6"/>
              </a:solidFill>
            </a:rPr>
            <a:t>Employees by Age Range</a:t>
          </a:r>
        </a:p>
      </xdr:txBody>
    </xdr:sp>
    <xdr:clientData/>
  </xdr:twoCellAnchor>
  <xdr:twoCellAnchor>
    <xdr:from>
      <xdr:col>21</xdr:col>
      <xdr:colOff>285750</xdr:colOff>
      <xdr:row>10</xdr:row>
      <xdr:rowOff>76200</xdr:rowOff>
    </xdr:from>
    <xdr:to>
      <xdr:col>28</xdr:col>
      <xdr:colOff>495300</xdr:colOff>
      <xdr:row>21</xdr:row>
      <xdr:rowOff>152399</xdr:rowOff>
    </xdr:to>
    <xdr:graphicFrame macro="">
      <xdr:nvGraphicFramePr>
        <xdr:cNvPr id="29" name="Chart 28">
          <a:extLst>
            <a:ext uri="{FF2B5EF4-FFF2-40B4-BE49-F238E27FC236}">
              <a16:creationId xmlns:a16="http://schemas.microsoft.com/office/drawing/2014/main" id="{94E4CEFA-1FDF-4119-9343-1031CAB6E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285751</xdr:colOff>
      <xdr:row>24</xdr:row>
      <xdr:rowOff>95250</xdr:rowOff>
    </xdr:from>
    <xdr:to>
      <xdr:col>28</xdr:col>
      <xdr:colOff>514351</xdr:colOff>
      <xdr:row>37</xdr:row>
      <xdr:rowOff>0</xdr:rowOff>
    </xdr:to>
    <xdr:graphicFrame macro="">
      <xdr:nvGraphicFramePr>
        <xdr:cNvPr id="30" name="Chart 29">
          <a:extLst>
            <a:ext uri="{FF2B5EF4-FFF2-40B4-BE49-F238E27FC236}">
              <a16:creationId xmlns:a16="http://schemas.microsoft.com/office/drawing/2014/main" id="{F3F2C214-FCE2-4E2F-BFE1-17B0FDB33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19049</xdr:colOff>
      <xdr:row>8</xdr:row>
      <xdr:rowOff>95251</xdr:rowOff>
    </xdr:from>
    <xdr:to>
      <xdr:col>27</xdr:col>
      <xdr:colOff>381000</xdr:colOff>
      <xdr:row>10</xdr:row>
      <xdr:rowOff>152400</xdr:rowOff>
    </xdr:to>
    <xdr:sp macro="" textlink="Sheet1!A7">
      <xdr:nvSpPr>
        <xdr:cNvPr id="31" name="TextBox 30">
          <a:extLst>
            <a:ext uri="{FF2B5EF4-FFF2-40B4-BE49-F238E27FC236}">
              <a16:creationId xmlns:a16="http://schemas.microsoft.com/office/drawing/2014/main" id="{0E583B35-B193-43E0-8B97-F2808C9CE442}"/>
            </a:ext>
          </a:extLst>
        </xdr:cNvPr>
        <xdr:cNvSpPr txBox="1"/>
      </xdr:nvSpPr>
      <xdr:spPr>
        <a:xfrm>
          <a:off x="13430249" y="1619251"/>
          <a:ext cx="3409951"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accent6"/>
              </a:solidFill>
            </a:rPr>
            <a:t>Employees by Marital Status</a:t>
          </a:r>
        </a:p>
      </xdr:txBody>
    </xdr:sp>
    <xdr:clientData/>
  </xdr:twoCellAnchor>
  <xdr:twoCellAnchor>
    <xdr:from>
      <xdr:col>22</xdr:col>
      <xdr:colOff>200024</xdr:colOff>
      <xdr:row>22</xdr:row>
      <xdr:rowOff>76201</xdr:rowOff>
    </xdr:from>
    <xdr:to>
      <xdr:col>27</xdr:col>
      <xdr:colOff>561975</xdr:colOff>
      <xdr:row>24</xdr:row>
      <xdr:rowOff>133350</xdr:rowOff>
    </xdr:to>
    <xdr:sp macro="" textlink="Sheet1!A7">
      <xdr:nvSpPr>
        <xdr:cNvPr id="33" name="TextBox 32">
          <a:extLst>
            <a:ext uri="{FF2B5EF4-FFF2-40B4-BE49-F238E27FC236}">
              <a16:creationId xmlns:a16="http://schemas.microsoft.com/office/drawing/2014/main" id="{4E7CFD95-22AE-4F90-81A2-248E399BFFE4}"/>
            </a:ext>
          </a:extLst>
        </xdr:cNvPr>
        <xdr:cNvSpPr txBox="1"/>
      </xdr:nvSpPr>
      <xdr:spPr>
        <a:xfrm>
          <a:off x="13611224" y="4267201"/>
          <a:ext cx="3409951"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accent6"/>
              </a:solidFill>
            </a:rPr>
            <a:t>Employees by Department</a:t>
          </a:r>
        </a:p>
      </xdr:txBody>
    </xdr:sp>
    <xdr:clientData/>
  </xdr:twoCellAnchor>
  <xdr:twoCellAnchor>
    <xdr:from>
      <xdr:col>13</xdr:col>
      <xdr:colOff>371475</xdr:colOff>
      <xdr:row>13</xdr:row>
      <xdr:rowOff>88106</xdr:rowOff>
    </xdr:from>
    <xdr:to>
      <xdr:col>16</xdr:col>
      <xdr:colOff>400051</xdr:colOff>
      <xdr:row>20</xdr:row>
      <xdr:rowOff>64292</xdr:rowOff>
    </xdr:to>
    <xdr:graphicFrame macro="">
      <xdr:nvGraphicFramePr>
        <xdr:cNvPr id="34" name="Chart 33">
          <a:extLst>
            <a:ext uri="{FF2B5EF4-FFF2-40B4-BE49-F238E27FC236}">
              <a16:creationId xmlns:a16="http://schemas.microsoft.com/office/drawing/2014/main" id="{02CC230C-7D64-4A70-97D1-947F3E21E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76200</xdr:colOff>
      <xdr:row>13</xdr:row>
      <xdr:rowOff>92869</xdr:rowOff>
    </xdr:from>
    <xdr:to>
      <xdr:col>20</xdr:col>
      <xdr:colOff>533399</xdr:colOff>
      <xdr:row>19</xdr:row>
      <xdr:rowOff>173830</xdr:rowOff>
    </xdr:to>
    <xdr:graphicFrame macro="">
      <xdr:nvGraphicFramePr>
        <xdr:cNvPr id="35" name="Chart 34">
          <a:extLst>
            <a:ext uri="{FF2B5EF4-FFF2-40B4-BE49-F238E27FC236}">
              <a16:creationId xmlns:a16="http://schemas.microsoft.com/office/drawing/2014/main" id="{3D0A8544-F6B0-4B98-B7A7-007DEA38D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523874</xdr:colOff>
      <xdr:row>19</xdr:row>
      <xdr:rowOff>123826</xdr:rowOff>
    </xdr:from>
    <xdr:to>
      <xdr:col>16</xdr:col>
      <xdr:colOff>276225</xdr:colOff>
      <xdr:row>21</xdr:row>
      <xdr:rowOff>180975</xdr:rowOff>
    </xdr:to>
    <xdr:sp macro="" textlink="Sheet1!A7">
      <xdr:nvSpPr>
        <xdr:cNvPr id="36" name="TextBox 35">
          <a:extLst>
            <a:ext uri="{FF2B5EF4-FFF2-40B4-BE49-F238E27FC236}">
              <a16:creationId xmlns:a16="http://schemas.microsoft.com/office/drawing/2014/main" id="{65803F52-D222-496B-B854-FDF0E779F9FB}"/>
            </a:ext>
          </a:extLst>
        </xdr:cNvPr>
        <xdr:cNvSpPr txBox="1"/>
      </xdr:nvSpPr>
      <xdr:spPr>
        <a:xfrm>
          <a:off x="8448674" y="3743326"/>
          <a:ext cx="1581151"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accent6"/>
              </a:solidFill>
            </a:rPr>
            <a:t>Female</a:t>
          </a:r>
        </a:p>
      </xdr:txBody>
    </xdr:sp>
    <xdr:clientData/>
  </xdr:twoCellAnchor>
  <xdr:twoCellAnchor>
    <xdr:from>
      <xdr:col>18</xdr:col>
      <xdr:colOff>219074</xdr:colOff>
      <xdr:row>19</xdr:row>
      <xdr:rowOff>133351</xdr:rowOff>
    </xdr:from>
    <xdr:to>
      <xdr:col>20</xdr:col>
      <xdr:colOff>581025</xdr:colOff>
      <xdr:row>22</xdr:row>
      <xdr:rowOff>0</xdr:rowOff>
    </xdr:to>
    <xdr:sp macro="" textlink="Sheet1!A7">
      <xdr:nvSpPr>
        <xdr:cNvPr id="37" name="TextBox 36">
          <a:extLst>
            <a:ext uri="{FF2B5EF4-FFF2-40B4-BE49-F238E27FC236}">
              <a16:creationId xmlns:a16="http://schemas.microsoft.com/office/drawing/2014/main" id="{D51B1A77-B552-4C7C-8332-4BB6B8902D82}"/>
            </a:ext>
          </a:extLst>
        </xdr:cNvPr>
        <xdr:cNvSpPr txBox="1"/>
      </xdr:nvSpPr>
      <xdr:spPr>
        <a:xfrm>
          <a:off x="11191874" y="3752851"/>
          <a:ext cx="1581151"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accent6"/>
              </a:solidFill>
            </a:rPr>
            <a:t>Male</a:t>
          </a:r>
        </a:p>
      </xdr:txBody>
    </xdr:sp>
    <xdr:clientData/>
  </xdr:twoCellAnchor>
  <xdr:twoCellAnchor>
    <xdr:from>
      <xdr:col>14</xdr:col>
      <xdr:colOff>333374</xdr:colOff>
      <xdr:row>15</xdr:row>
      <xdr:rowOff>109538</xdr:rowOff>
    </xdr:from>
    <xdr:to>
      <xdr:col>15</xdr:col>
      <xdr:colOff>438149</xdr:colOff>
      <xdr:row>18</xdr:row>
      <xdr:rowOff>4762</xdr:rowOff>
    </xdr:to>
    <xdr:sp macro="" textlink="Sheet1!$G$69">
      <xdr:nvSpPr>
        <xdr:cNvPr id="38" name="TextBox 37">
          <a:extLst>
            <a:ext uri="{FF2B5EF4-FFF2-40B4-BE49-F238E27FC236}">
              <a16:creationId xmlns:a16="http://schemas.microsoft.com/office/drawing/2014/main" id="{7AE4C221-A162-43DB-8796-4BD9D9BFA5D9}"/>
            </a:ext>
          </a:extLst>
        </xdr:cNvPr>
        <xdr:cNvSpPr txBox="1"/>
      </xdr:nvSpPr>
      <xdr:spPr>
        <a:xfrm>
          <a:off x="8867774" y="2967038"/>
          <a:ext cx="71437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D0FB9D4-BC3B-43C1-BA6F-F788D3E7EC17}" type="TxLink">
            <a:rPr lang="en-US" sz="2000" b="1" i="0" u="none" strike="noStrike">
              <a:solidFill>
                <a:schemeClr val="bg1"/>
              </a:solidFill>
              <a:latin typeface="Calibri"/>
              <a:ea typeface="+mn-ea"/>
              <a:cs typeface="Calibri"/>
            </a:rPr>
            <a:pPr marL="0" indent="0" algn="ctr"/>
            <a:t>45%</a:t>
          </a:fld>
          <a:endParaRPr lang="en-US" sz="2000" b="1" i="0" u="none" strike="noStrike">
            <a:solidFill>
              <a:schemeClr val="bg1"/>
            </a:solidFill>
            <a:latin typeface="Calibri"/>
            <a:ea typeface="+mn-ea"/>
            <a:cs typeface="Calibri"/>
          </a:endParaRPr>
        </a:p>
      </xdr:txBody>
    </xdr:sp>
    <xdr:clientData/>
  </xdr:twoCellAnchor>
  <xdr:twoCellAnchor>
    <xdr:from>
      <xdr:col>19</xdr:col>
      <xdr:colOff>9524</xdr:colOff>
      <xdr:row>15</xdr:row>
      <xdr:rowOff>109538</xdr:rowOff>
    </xdr:from>
    <xdr:to>
      <xdr:col>20</xdr:col>
      <xdr:colOff>114299</xdr:colOff>
      <xdr:row>18</xdr:row>
      <xdr:rowOff>4762</xdr:rowOff>
    </xdr:to>
    <xdr:sp macro="" textlink="Sheet1!$K$69">
      <xdr:nvSpPr>
        <xdr:cNvPr id="39" name="TextBox 38">
          <a:extLst>
            <a:ext uri="{FF2B5EF4-FFF2-40B4-BE49-F238E27FC236}">
              <a16:creationId xmlns:a16="http://schemas.microsoft.com/office/drawing/2014/main" id="{2D58A8B0-119B-427D-98FC-A9954DF2E291}"/>
            </a:ext>
          </a:extLst>
        </xdr:cNvPr>
        <xdr:cNvSpPr txBox="1"/>
      </xdr:nvSpPr>
      <xdr:spPr>
        <a:xfrm>
          <a:off x="11591924" y="2967038"/>
          <a:ext cx="71437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43D972-8D19-4FFA-B052-AE39EE7A89F9}" type="TxLink">
            <a:rPr lang="en-US" sz="2000" b="1" i="0" u="none" strike="noStrike">
              <a:solidFill>
                <a:schemeClr val="bg1"/>
              </a:solidFill>
              <a:latin typeface="Calibri"/>
              <a:ea typeface="+mn-ea"/>
              <a:cs typeface="Calibri"/>
            </a:rPr>
            <a:pPr marL="0" indent="0" algn="ctr"/>
            <a:t>55%</a:t>
          </a:fld>
          <a:endParaRPr lang="en-US" sz="2000" b="1" i="0" u="none" strike="noStrike">
            <a:solidFill>
              <a:schemeClr val="bg1"/>
            </a:solidFill>
            <a:latin typeface="Calibri"/>
            <a:ea typeface="+mn-ea"/>
            <a:cs typeface="Calibri"/>
          </a:endParaRPr>
        </a:p>
      </xdr:txBody>
    </xdr:sp>
    <xdr:clientData/>
  </xdr:twoCellAnchor>
  <xdr:twoCellAnchor editAs="oneCell">
    <xdr:from>
      <xdr:col>17</xdr:col>
      <xdr:colOff>419100</xdr:colOff>
      <xdr:row>17</xdr:row>
      <xdr:rowOff>152661</xdr:rowOff>
    </xdr:from>
    <xdr:to>
      <xdr:col>18</xdr:col>
      <xdr:colOff>438673</xdr:colOff>
      <xdr:row>21</xdr:row>
      <xdr:rowOff>19834</xdr:rowOff>
    </xdr:to>
    <xdr:pic>
      <xdr:nvPicPr>
        <xdr:cNvPr id="40" name="Picture 39">
          <a:extLst>
            <a:ext uri="{FF2B5EF4-FFF2-40B4-BE49-F238E27FC236}">
              <a16:creationId xmlns:a16="http://schemas.microsoft.com/office/drawing/2014/main" id="{EB4012DE-9D5F-4C30-9E86-C0D9901EE2B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82300" y="3391161"/>
          <a:ext cx="629173" cy="629173"/>
        </a:xfrm>
        <a:prstGeom prst="rect">
          <a:avLst/>
        </a:prstGeom>
      </xdr:spPr>
    </xdr:pic>
    <xdr:clientData/>
  </xdr:twoCellAnchor>
  <xdr:twoCellAnchor editAs="oneCell">
    <xdr:from>
      <xdr:col>15</xdr:col>
      <xdr:colOff>600076</xdr:colOff>
      <xdr:row>17</xdr:row>
      <xdr:rowOff>105297</xdr:rowOff>
    </xdr:from>
    <xdr:to>
      <xdr:col>17</xdr:col>
      <xdr:colOff>104776</xdr:colOff>
      <xdr:row>21</xdr:row>
      <xdr:rowOff>67197</xdr:rowOff>
    </xdr:to>
    <xdr:pic>
      <xdr:nvPicPr>
        <xdr:cNvPr id="42" name="Picture 41">
          <a:extLst>
            <a:ext uri="{FF2B5EF4-FFF2-40B4-BE49-F238E27FC236}">
              <a16:creationId xmlns:a16="http://schemas.microsoft.com/office/drawing/2014/main" id="{7D229403-D40A-489A-8323-5B57E2EC7A5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744076" y="3343797"/>
          <a:ext cx="723900" cy="723900"/>
        </a:xfrm>
        <a:prstGeom prst="rect">
          <a:avLst/>
        </a:prstGeom>
      </xdr:spPr>
    </xdr:pic>
    <xdr:clientData/>
  </xdr:twoCellAnchor>
  <xdr:twoCellAnchor>
    <xdr:from>
      <xdr:col>14</xdr:col>
      <xdr:colOff>371474</xdr:colOff>
      <xdr:row>8</xdr:row>
      <xdr:rowOff>152402</xdr:rowOff>
    </xdr:from>
    <xdr:to>
      <xdr:col>20</xdr:col>
      <xdr:colOff>123825</xdr:colOff>
      <xdr:row>10</xdr:row>
      <xdr:rowOff>161926</xdr:rowOff>
    </xdr:to>
    <xdr:sp macro="" textlink="Sheet1!A7">
      <xdr:nvSpPr>
        <xdr:cNvPr id="43" name="TextBox 42">
          <a:extLst>
            <a:ext uri="{FF2B5EF4-FFF2-40B4-BE49-F238E27FC236}">
              <a16:creationId xmlns:a16="http://schemas.microsoft.com/office/drawing/2014/main" id="{0BF42B7D-EA7B-4194-A40C-DA7D003C3203}"/>
            </a:ext>
          </a:extLst>
        </xdr:cNvPr>
        <xdr:cNvSpPr txBox="1"/>
      </xdr:nvSpPr>
      <xdr:spPr>
        <a:xfrm>
          <a:off x="8905874" y="1676402"/>
          <a:ext cx="3409951"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accent6"/>
              </a:solidFill>
            </a:rPr>
            <a:t>Employees by Gender</a:t>
          </a:r>
        </a:p>
      </xdr:txBody>
    </xdr:sp>
    <xdr:clientData/>
  </xdr:twoCellAnchor>
  <xdr:twoCellAnchor>
    <xdr:from>
      <xdr:col>3</xdr:col>
      <xdr:colOff>600075</xdr:colOff>
      <xdr:row>24</xdr:row>
      <xdr:rowOff>152399</xdr:rowOff>
    </xdr:from>
    <xdr:to>
      <xdr:col>13</xdr:col>
      <xdr:colOff>371475</xdr:colOff>
      <xdr:row>37</xdr:row>
      <xdr:rowOff>85724</xdr:rowOff>
    </xdr:to>
    <mc:AlternateContent xmlns:mc="http://schemas.openxmlformats.org/markup-compatibility/2006">
      <mc:Choice xmlns:cx1="http://schemas.microsoft.com/office/drawing/2015/9/8/chartex" Requires="cx1">
        <xdr:graphicFrame macro="">
          <xdr:nvGraphicFramePr>
            <xdr:cNvPr id="44" name="Chart 43">
              <a:extLst>
                <a:ext uri="{FF2B5EF4-FFF2-40B4-BE49-F238E27FC236}">
                  <a16:creationId xmlns:a16="http://schemas.microsoft.com/office/drawing/2014/main" id="{E4341AF7-572D-4B7E-AD5B-A8CA020877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428875" y="4724399"/>
              <a:ext cx="5867400" cy="2409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447674</xdr:colOff>
      <xdr:row>22</xdr:row>
      <xdr:rowOff>123826</xdr:rowOff>
    </xdr:from>
    <xdr:to>
      <xdr:col>11</xdr:col>
      <xdr:colOff>200025</xdr:colOff>
      <xdr:row>24</xdr:row>
      <xdr:rowOff>180975</xdr:rowOff>
    </xdr:to>
    <xdr:sp macro="" textlink="Sheet1!A7">
      <xdr:nvSpPr>
        <xdr:cNvPr id="45" name="TextBox 44">
          <a:extLst>
            <a:ext uri="{FF2B5EF4-FFF2-40B4-BE49-F238E27FC236}">
              <a16:creationId xmlns:a16="http://schemas.microsoft.com/office/drawing/2014/main" id="{690AFC83-ADBB-49C5-9EAB-2CDD6B8D7BA4}"/>
            </a:ext>
          </a:extLst>
        </xdr:cNvPr>
        <xdr:cNvSpPr txBox="1"/>
      </xdr:nvSpPr>
      <xdr:spPr>
        <a:xfrm>
          <a:off x="3495674" y="4314826"/>
          <a:ext cx="3409951"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accent6"/>
              </a:solidFill>
            </a:rPr>
            <a:t>Attrition by Reason</a:t>
          </a:r>
        </a:p>
      </xdr:txBody>
    </xdr:sp>
    <xdr:clientData/>
  </xdr:twoCellAnchor>
  <xdr:twoCellAnchor>
    <xdr:from>
      <xdr:col>13</xdr:col>
      <xdr:colOff>371475</xdr:colOff>
      <xdr:row>25</xdr:row>
      <xdr:rowOff>28575</xdr:rowOff>
    </xdr:from>
    <xdr:to>
      <xdr:col>21</xdr:col>
      <xdr:colOff>38100</xdr:colOff>
      <xdr:row>37</xdr:row>
      <xdr:rowOff>4762</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12B57F70-03B1-4810-9B53-BD998F87A3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8296275" y="4791075"/>
              <a:ext cx="4543425" cy="22621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514349</xdr:colOff>
      <xdr:row>22</xdr:row>
      <xdr:rowOff>95251</xdr:rowOff>
    </xdr:from>
    <xdr:to>
      <xdr:col>20</xdr:col>
      <xdr:colOff>266700</xdr:colOff>
      <xdr:row>24</xdr:row>
      <xdr:rowOff>152400</xdr:rowOff>
    </xdr:to>
    <xdr:sp macro="" textlink="Sheet1!A7">
      <xdr:nvSpPr>
        <xdr:cNvPr id="46" name="TextBox 45">
          <a:extLst>
            <a:ext uri="{FF2B5EF4-FFF2-40B4-BE49-F238E27FC236}">
              <a16:creationId xmlns:a16="http://schemas.microsoft.com/office/drawing/2014/main" id="{F718A4D1-E3F8-48CD-A547-8519C1523241}"/>
            </a:ext>
          </a:extLst>
        </xdr:cNvPr>
        <xdr:cNvSpPr txBox="1"/>
      </xdr:nvSpPr>
      <xdr:spPr>
        <a:xfrm>
          <a:off x="9048749" y="4286251"/>
          <a:ext cx="3409951"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accent6"/>
              </a:solidFill>
            </a:rPr>
            <a:t>Attrition</a:t>
          </a:r>
          <a:r>
            <a:rPr lang="uk-UA" sz="1800" b="1" baseline="0">
              <a:solidFill>
                <a:schemeClr val="accent6"/>
              </a:solidFill>
            </a:rPr>
            <a:t> </a:t>
          </a:r>
          <a:r>
            <a:rPr lang="en-US" sz="1800" b="1" baseline="0">
              <a:solidFill>
                <a:schemeClr val="accent6"/>
              </a:solidFill>
            </a:rPr>
            <a:t>by Qualification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26.529221180557" createdVersion="7" refreshedVersion="7" minRefreshableVersion="3" recordCount="58" xr:uid="{78B6DEDF-3830-4DAE-AAA2-AE16789DC041}">
  <cacheSource type="worksheet">
    <worksheetSource name="Table1"/>
  </cacheSource>
  <cacheFields count="27">
    <cacheField name="start" numFmtId="164">
      <sharedItems containsSemiMixedTypes="0" containsNonDate="0" containsDate="1" containsString="0" minDate="2025-01-27T12:36:50" maxDate="2025-01-28T11:36:35"/>
    </cacheField>
    <cacheField name="end" numFmtId="164">
      <sharedItems containsSemiMixedTypes="0" containsNonDate="0" containsDate="1" containsString="0" minDate="2025-01-27T12:37:59" maxDate="2025-01-28T11:37:35"/>
    </cacheField>
    <cacheField name="Employee ID" numFmtId="0">
      <sharedItems containsSemiMixedTypes="0" containsString="0" containsNumber="1" containsInteger="1" minValue="103582" maxValue="984251"/>
    </cacheField>
    <cacheField name="Full Name" numFmtId="0">
      <sharedItems/>
    </cacheField>
    <cacheField name="Gender" numFmtId="0">
      <sharedItems count="2">
        <s v="Female"/>
        <s v="Male"/>
      </sharedItems>
    </cacheField>
    <cacheField name="Date of Birth" numFmtId="164">
      <sharedItems containsSemiMixedTypes="0" containsNonDate="0" containsDate="1" containsString="0" minDate="1964-01-14T00:00:00" maxDate="2006-01-28T00:00:00"/>
    </cacheField>
    <cacheField name="Department" numFmtId="0">
      <sharedItems count="5">
        <s v="Finance"/>
        <s v="IT"/>
        <s v="Marketing"/>
        <s v="Sales"/>
        <s v="Operations"/>
      </sharedItems>
    </cacheField>
    <cacheField name="Qualification" numFmtId="0">
      <sharedItems count="4">
        <s v="Bachelor's Degree"/>
        <s v="Master's Degree"/>
        <s v="High School Diploma"/>
        <s v="Associate Degree"/>
      </sharedItems>
    </cacheField>
    <cacheField name="Marital Status" numFmtId="0">
      <sharedItems count="4">
        <s v="Single"/>
        <s v="Married"/>
        <s v="Divorced"/>
        <s v="Widowed"/>
      </sharedItems>
    </cacheField>
    <cacheField name="Job Satisfaction" numFmtId="0">
      <sharedItems containsSemiMixedTypes="0" containsString="0" containsNumber="1" containsInteger="1" minValue="1" maxValue="5" count="5">
        <n v="4"/>
        <n v="3"/>
        <n v="2"/>
        <n v="1"/>
        <n v="5"/>
      </sharedItems>
    </cacheField>
    <cacheField name="Date of Joining" numFmtId="164">
      <sharedItems containsSemiMixedTypes="0" containsNonDate="0" containsDate="1" containsString="0" minDate="2016-01-27T00:00:00" maxDate="2025-01-23T00:00:00"/>
    </cacheField>
    <cacheField name="Employee Status" numFmtId="0">
      <sharedItems count="2">
        <s v="Currently Working"/>
        <s v="Left the Company"/>
      </sharedItems>
    </cacheField>
    <cacheField name="Date of leaving" numFmtId="0">
      <sharedItems containsNonDate="0" containsDate="1" containsString="0" containsBlank="1" minDate="2018-01-27T00:00:00" maxDate="2025-01-25T00:00:00"/>
    </cacheField>
    <cacheField name="Reason for leaving" numFmtId="0">
      <sharedItems containsBlank="1" count="6">
        <m/>
        <s v="Health reasons"/>
        <s v="Job dissatisfaction"/>
        <s v="Retirement"/>
        <s v="Better opportunity"/>
        <s v="Personal reasons"/>
      </sharedItems>
    </cacheField>
    <cacheField name="_id" numFmtId="0">
      <sharedItems containsSemiMixedTypes="0" containsString="0" containsNumber="1" containsInteger="1" minValue="434125301" maxValue="434496344"/>
    </cacheField>
    <cacheField name="_uuid" numFmtId="0">
      <sharedItems/>
    </cacheField>
    <cacheField name="_submission_time" numFmtId="164">
      <sharedItems containsSemiMixedTypes="0" containsNonDate="0" containsDate="1" containsString="0" minDate="2025-01-27T12:39:49" maxDate="2025-01-28T11:39:25"/>
    </cacheField>
    <cacheField name="_validation_status" numFmtId="0">
      <sharedItems containsBlank="1"/>
    </cacheField>
    <cacheField name="_notes" numFmtId="0">
      <sharedItems containsNonDate="0" containsString="0" containsBlank="1"/>
    </cacheField>
    <cacheField name="_status" numFmtId="0">
      <sharedItems/>
    </cacheField>
    <cacheField name="_submitted_by" numFmtId="0">
      <sharedItems containsNonDate="0" containsString="0" containsBlank="1"/>
    </cacheField>
    <cacheField name="__version__" numFmtId="0">
      <sharedItems/>
    </cacheField>
    <cacheField name="_tags" numFmtId="0">
      <sharedItems containsNonDate="0" containsString="0" containsBlank="1"/>
    </cacheField>
    <cacheField name="_index" numFmtId="0">
      <sharedItems containsSemiMixedTypes="0" containsString="0" containsNumber="1" containsInteger="1" minValue="1" maxValue="58"/>
    </cacheField>
    <cacheField name="year_of_joining" numFmtId="0">
      <sharedItems count="10">
        <s v="2023"/>
        <s v="2024"/>
        <s v="2025"/>
        <s v="2018"/>
        <s v="2022"/>
        <s v="2016"/>
        <s v="2017"/>
        <s v="2019"/>
        <s v="2020"/>
        <s v="2021"/>
      </sharedItems>
    </cacheField>
    <cacheField name="attrition tenure" numFmtId="0">
      <sharedItems containsMixedTypes="1" containsNumber="1" containsInteger="1" minValue="3" maxValue="107"/>
    </cacheField>
    <cacheField name="age" numFmtId="0">
      <sharedItems containsSemiMixedTypes="0" containsString="0" containsNumber="1" containsInteger="1" minValue="0" maxValue="61" count="26">
        <n v="26"/>
        <n v="27"/>
        <n v="24"/>
        <n v="30"/>
        <n v="25"/>
        <n v="39"/>
        <n v="28"/>
        <n v="19"/>
        <n v="32"/>
        <n v="23"/>
        <n v="31"/>
        <n v="61"/>
        <n v="35"/>
        <n v="33"/>
        <n v="42"/>
        <n v="22"/>
        <n v="34"/>
        <n v="55"/>
        <n v="29"/>
        <n v="20"/>
        <n v="40"/>
        <n v="52"/>
        <n v="46"/>
        <n v="43"/>
        <n v="0" u="1"/>
        <n v="16" u="1"/>
      </sharedItems>
      <fieldGroup base="26">
        <rangePr autoStart="0" startNum="19" endNum="61" groupInterval="7"/>
        <groupItems count="8">
          <s v="&lt;19"/>
          <s v="19-25"/>
          <s v="26-32"/>
          <s v="33-39"/>
          <s v="40-46"/>
          <s v="47-53"/>
          <s v="54-61"/>
          <s v="&gt;61"/>
        </groupItems>
      </fieldGroup>
    </cacheField>
  </cacheFields>
  <extLst>
    <ext xmlns:x14="http://schemas.microsoft.com/office/spreadsheetml/2009/9/main" uri="{725AE2AE-9491-48be-B2B4-4EB974FC3084}">
      <x14:pivotCacheDefinition pivotCacheId="125667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d v="2025-01-27T12:36:50"/>
    <d v="2025-01-27T12:37:59"/>
    <n v="482913"/>
    <s v="John Smith"/>
    <x v="0"/>
    <d v="1999-06-23T00:00:00"/>
    <x v="0"/>
    <x v="0"/>
    <x v="0"/>
    <x v="0"/>
    <d v="2023-03-20T00:00:00"/>
    <x v="0"/>
    <m/>
    <x v="0"/>
    <n v="434125301"/>
    <s v="90e7c67e-c59e-48f8-8c30-6b34fffb2160"/>
    <d v="2025-01-27T12:39:49"/>
    <s v="On Hold"/>
    <m/>
    <s v="submitted_via_web"/>
    <m/>
    <s v="vfpdGsaUVm7refQCpYBS8A"/>
    <m/>
    <n v="1"/>
    <x v="0"/>
    <s v=""/>
    <x v="0"/>
  </r>
  <r>
    <d v="2025-01-27T12:37:59"/>
    <d v="2025-01-27T12:38:57"/>
    <n v="739284"/>
    <s v="Emily Johnson"/>
    <x v="0"/>
    <d v="1998-08-01T00:00:00"/>
    <x v="1"/>
    <x v="1"/>
    <x v="1"/>
    <x v="1"/>
    <d v="2024-02-20T00:00:00"/>
    <x v="0"/>
    <m/>
    <x v="0"/>
    <n v="434125635"/>
    <s v="d3336c10-070e-4791-b2e4-ab21be364ca4"/>
    <d v="2025-01-27T12:40:47"/>
    <s v="Approved"/>
    <m/>
    <s v="submitted_via_web"/>
    <m/>
    <s v="vfpdGsaUVm7refQCpYBS8A"/>
    <m/>
    <n v="2"/>
    <x v="1"/>
    <s v=""/>
    <x v="1"/>
  </r>
  <r>
    <d v="2025-01-27T12:38:57"/>
    <d v="2025-01-27T12:39:54"/>
    <n v="615827"/>
    <s v="Michael Brown"/>
    <x v="1"/>
    <d v="2000-10-28T00:00:00"/>
    <x v="2"/>
    <x v="2"/>
    <x v="2"/>
    <x v="2"/>
    <d v="2024-02-28T00:00:00"/>
    <x v="1"/>
    <d v="2025-01-13T00:00:00"/>
    <x v="1"/>
    <n v="434125970"/>
    <s v="9681bdd7-7668-48a7-a56d-cb4d22a602fe"/>
    <d v="2025-01-27T12:41:43"/>
    <s v="Not Approved"/>
    <m/>
    <s v="submitted_via_web"/>
    <m/>
    <s v="vfpdGsaUVm7refQCpYBS8A"/>
    <m/>
    <n v="3"/>
    <x v="1"/>
    <n v="10"/>
    <x v="2"/>
  </r>
  <r>
    <d v="2025-01-27T12:39:54"/>
    <d v="2025-01-27T12:48:43"/>
    <n v="927364"/>
    <s v="Sarah Davis"/>
    <x v="1"/>
    <d v="1995-07-19T00:00:00"/>
    <x v="3"/>
    <x v="3"/>
    <x v="2"/>
    <x v="2"/>
    <d v="2025-01-13T00:00:00"/>
    <x v="0"/>
    <m/>
    <x v="0"/>
    <n v="434129356"/>
    <s v="2978d63c-9525-4725-a4aa-0b9a351c6d3e"/>
    <d v="2025-01-27T12:50:32"/>
    <s v="Approved"/>
    <m/>
    <s v="submitted_via_web"/>
    <m/>
    <s v="vfpdGsaUVm7refQCpYBS8A"/>
    <m/>
    <n v="4"/>
    <x v="2"/>
    <s v=""/>
    <x v="3"/>
  </r>
  <r>
    <d v="2025-01-27T12:48:43"/>
    <d v="2025-01-28T03:16:21"/>
    <n v="103582"/>
    <s v="William Miller"/>
    <x v="0"/>
    <d v="2000-06-20T00:00:00"/>
    <x v="2"/>
    <x v="2"/>
    <x v="3"/>
    <x v="3"/>
    <d v="2024-03-25T00:00:00"/>
    <x v="1"/>
    <d v="2024-11-06T00:00:00"/>
    <x v="2"/>
    <n v="434129790"/>
    <s v="b564cdf2-e02f-4ffe-a8a1-611f88235aac"/>
    <d v="2025-01-27T12:51:41"/>
    <s v="Approved"/>
    <m/>
    <s v="submitted_via_web"/>
    <m/>
    <s v="vfpdGsaUVm7refQCpYBS8A"/>
    <m/>
    <n v="5"/>
    <x v="1"/>
    <n v="7"/>
    <x v="4"/>
  </r>
  <r>
    <d v="2025-01-27T20:52:27"/>
    <d v="2025-01-27T20:53:49"/>
    <n v="864293"/>
    <s v="Jessica Wilson"/>
    <x v="1"/>
    <d v="1986-01-03T00:00:00"/>
    <x v="4"/>
    <x v="1"/>
    <x v="1"/>
    <x v="4"/>
    <d v="2024-01-08T00:00:00"/>
    <x v="0"/>
    <m/>
    <x v="0"/>
    <n v="434304923"/>
    <s v="53c81f61-ffda-4e71-b8e9-a9add0b87bc1"/>
    <d v="2025-01-27T20:54:27"/>
    <m/>
    <m/>
    <s v="submitted_via_web"/>
    <m/>
    <s v="vfpdGsaUVm7refQCpYBS8A"/>
    <m/>
    <n v="6"/>
    <x v="1"/>
    <s v=""/>
    <x v="5"/>
  </r>
  <r>
    <d v="2025-01-27T20:53:49"/>
    <d v="2025-01-27T20:56:21"/>
    <n v="572910"/>
    <s v="David Anderson"/>
    <x v="1"/>
    <d v="1997-01-17T00:00:00"/>
    <x v="3"/>
    <x v="2"/>
    <x v="0"/>
    <x v="1"/>
    <d v="2018-01-27T00:00:00"/>
    <x v="0"/>
    <m/>
    <x v="0"/>
    <n v="434305307"/>
    <s v="4e71e91c-fb3a-4190-a083-10eada0265f0"/>
    <d v="2025-01-27T20:56:21"/>
    <m/>
    <m/>
    <s v="submitted_via_web"/>
    <m/>
    <s v="vfpdGsaUVm7refQCpYBS8A"/>
    <m/>
    <n v="7"/>
    <x v="3"/>
    <s v=""/>
    <x v="6"/>
  </r>
  <r>
    <d v="2025-01-27T20:56:21"/>
    <d v="2025-01-27T21:00:24"/>
    <n v="419837"/>
    <s v="Laura Thomas"/>
    <x v="1"/>
    <d v="2006-01-27T00:00:00"/>
    <x v="1"/>
    <x v="2"/>
    <x v="0"/>
    <x v="1"/>
    <d v="2024-10-09T00:00:00"/>
    <x v="1"/>
    <d v="2025-01-20T00:00:00"/>
    <x v="1"/>
    <n v="434306118"/>
    <s v="8ff6a0b4-9a82-4a1f-898c-fcf8d34eb037"/>
    <d v="2025-01-27T21:00:30"/>
    <m/>
    <m/>
    <s v="submitted_via_web"/>
    <m/>
    <s v="vfpdGsaUVm7refQCpYBS8A"/>
    <m/>
    <n v="8"/>
    <x v="1"/>
    <n v="3"/>
    <x v="7"/>
  </r>
  <r>
    <d v="2025-01-27T21:00:24"/>
    <d v="2025-01-27T21:02:06"/>
    <n v="395028"/>
    <s v="Daniel Taylor"/>
    <x v="1"/>
    <d v="1993-01-27T00:00:00"/>
    <x v="2"/>
    <x v="3"/>
    <x v="1"/>
    <x v="1"/>
    <d v="2024-03-06T00:00:00"/>
    <x v="0"/>
    <m/>
    <x v="0"/>
    <n v="434306419"/>
    <s v="2038f3d7-2daf-4453-b2f7-b91ddca08180"/>
    <d v="2025-01-27T21:02:06"/>
    <m/>
    <m/>
    <s v="submitted_via_web"/>
    <m/>
    <s v="vfpdGsaUVm7refQCpYBS8A"/>
    <m/>
    <n v="9"/>
    <x v="1"/>
    <s v=""/>
    <x v="8"/>
  </r>
  <r>
    <d v="2025-01-27T21:02:06"/>
    <d v="2025-01-27T21:04:30"/>
    <n v="850721"/>
    <s v="Amanda Moore"/>
    <x v="0"/>
    <d v="1997-01-27T00:00:00"/>
    <x v="0"/>
    <x v="0"/>
    <x v="1"/>
    <x v="0"/>
    <d v="2024-01-12T00:00:00"/>
    <x v="0"/>
    <m/>
    <x v="0"/>
    <n v="434306971"/>
    <s v="78e9261a-6826-4766-b540-024c839ffb2a"/>
    <d v="2025-01-27T21:04:48"/>
    <m/>
    <m/>
    <s v="submitted_via_web"/>
    <m/>
    <s v="vfpdGsaUVm7refQCpYBS8A"/>
    <m/>
    <n v="10"/>
    <x v="1"/>
    <s v=""/>
    <x v="6"/>
  </r>
  <r>
    <d v="2025-01-27T21:04:30"/>
    <d v="2025-01-27T21:07:05"/>
    <n v="602915"/>
    <s v="Christopher Jackson"/>
    <x v="0"/>
    <d v="2001-10-11T00:00:00"/>
    <x v="2"/>
    <x v="3"/>
    <x v="0"/>
    <x v="2"/>
    <d v="2024-03-05T00:00:00"/>
    <x v="0"/>
    <m/>
    <x v="0"/>
    <n v="434307455"/>
    <s v="ed18b622-0eef-47a6-8497-084938576e5e"/>
    <d v="2025-01-27T21:07:07"/>
    <m/>
    <m/>
    <s v="submitted_via_web"/>
    <m/>
    <s v="vfpdGsaUVm7refQCpYBS8A"/>
    <m/>
    <n v="11"/>
    <x v="1"/>
    <s v=""/>
    <x v="9"/>
  </r>
  <r>
    <d v="2025-01-27T21:07:05"/>
    <d v="2025-01-27T21:09:03"/>
    <n v="748203"/>
    <s v="Megan White"/>
    <x v="0"/>
    <d v="1994-01-27T00:00:00"/>
    <x v="3"/>
    <x v="3"/>
    <x v="2"/>
    <x v="1"/>
    <d v="2022-01-23T00:00:00"/>
    <x v="1"/>
    <d v="2024-12-04T00:00:00"/>
    <x v="2"/>
    <n v="434307754"/>
    <s v="ad055157-1f72-4518-8625-298a27fa4f24"/>
    <d v="2025-01-27T21:09:03"/>
    <m/>
    <m/>
    <s v="submitted_via_web"/>
    <m/>
    <s v="vfpdGsaUVm7refQCpYBS8A"/>
    <m/>
    <n v="12"/>
    <x v="4"/>
    <n v="34"/>
    <x v="10"/>
  </r>
  <r>
    <d v="2025-01-27T21:09:03"/>
    <d v="2025-01-27T21:10:45"/>
    <n v="580394"/>
    <s v="Matthew Harris"/>
    <x v="1"/>
    <d v="1986-01-27T00:00:00"/>
    <x v="1"/>
    <x v="1"/>
    <x v="2"/>
    <x v="0"/>
    <d v="2024-02-09T00:00:00"/>
    <x v="0"/>
    <m/>
    <x v="0"/>
    <n v="434308126"/>
    <s v="b663510f-31d7-4df1-8601-b1f0c420d2a7"/>
    <d v="2025-01-27T21:10:51"/>
    <m/>
    <m/>
    <s v="submitted_via_web"/>
    <m/>
    <s v="vfpdGsaUVm7refQCpYBS8A"/>
    <m/>
    <n v="13"/>
    <x v="1"/>
    <s v=""/>
    <x v="5"/>
  </r>
  <r>
    <d v="2025-01-27T21:10:45"/>
    <d v="2025-01-27T21:12:22"/>
    <n v="914673"/>
    <s v="Rachel Martin"/>
    <x v="0"/>
    <d v="1964-01-14T00:00:00"/>
    <x v="4"/>
    <x v="0"/>
    <x v="3"/>
    <x v="2"/>
    <d v="2016-01-27T00:00:00"/>
    <x v="1"/>
    <d v="2025-01-24T00:00:00"/>
    <x v="3"/>
    <n v="434308304"/>
    <s v="29533fea-746a-4ca1-b7b9-f89fd7c59ced"/>
    <d v="2025-01-27T21:12:23"/>
    <m/>
    <m/>
    <s v="submitted_via_web"/>
    <m/>
    <s v="vfpdGsaUVm7refQCpYBS8A"/>
    <m/>
    <n v="14"/>
    <x v="5"/>
    <n v="107"/>
    <x v="11"/>
  </r>
  <r>
    <d v="2025-01-27T21:12:22"/>
    <d v="2025-01-27T21:14:00"/>
    <n v="237850"/>
    <s v="Andrew Thompson"/>
    <x v="0"/>
    <d v="2001-03-10T00:00:00"/>
    <x v="0"/>
    <x v="1"/>
    <x v="1"/>
    <x v="4"/>
    <d v="2023-03-05T00:00:00"/>
    <x v="0"/>
    <m/>
    <x v="0"/>
    <n v="434308529"/>
    <s v="d879970b-1f68-49b4-bdfd-288fa2601464"/>
    <d v="2025-01-27T21:14:05"/>
    <m/>
    <m/>
    <s v="submitted_via_web"/>
    <m/>
    <s v="vfpdGsaUVm7refQCpYBS8A"/>
    <m/>
    <n v="15"/>
    <x v="0"/>
    <s v=""/>
    <x v="2"/>
  </r>
  <r>
    <d v="2025-01-27T21:14:00"/>
    <d v="2025-01-27T22:13:37"/>
    <n v="693025"/>
    <s v="Olivia Garcia"/>
    <x v="1"/>
    <d v="1998-01-27T00:00:00"/>
    <x v="4"/>
    <x v="0"/>
    <x v="1"/>
    <x v="2"/>
    <d v="2024-03-21T00:00:00"/>
    <x v="0"/>
    <m/>
    <x v="0"/>
    <n v="434318041"/>
    <s v="436b649a-b55e-42da-90c0-10798ad6d785"/>
    <d v="2025-01-27T22:13:54"/>
    <m/>
    <m/>
    <s v="submitted_via_web"/>
    <m/>
    <s v="vfpdGsaUVm7refQCpYBS8A"/>
    <m/>
    <n v="16"/>
    <x v="1"/>
    <s v=""/>
    <x v="1"/>
  </r>
  <r>
    <d v="2025-01-27T22:13:37"/>
    <d v="2025-01-27T22:17:12"/>
    <n v="832761"/>
    <s v="Joshua Martinez"/>
    <x v="1"/>
    <d v="2002-03-03T00:00:00"/>
    <x v="2"/>
    <x v="0"/>
    <x v="0"/>
    <x v="3"/>
    <d v="2017-01-27T00:00:00"/>
    <x v="1"/>
    <d v="2018-01-27T00:00:00"/>
    <x v="4"/>
    <n v="434318444"/>
    <s v="8fd5bb7c-7eec-4551-b7e3-f5cfdeb09a5c"/>
    <d v="2025-01-27T22:17:19"/>
    <m/>
    <m/>
    <s v="submitted_via_web"/>
    <m/>
    <s v="vfpdGsaUVm7refQCpYBS8A"/>
    <m/>
    <n v="17"/>
    <x v="6"/>
    <n v="12"/>
    <x v="9"/>
  </r>
  <r>
    <d v="2025-01-28T01:09:26"/>
    <d v="2025-01-28T01:11:58"/>
    <n v="514289"/>
    <s v="Hannah Robinson"/>
    <x v="0"/>
    <d v="1990-02-13T00:00:00"/>
    <x v="3"/>
    <x v="1"/>
    <x v="0"/>
    <x v="2"/>
    <d v="2024-04-19T00:00:00"/>
    <x v="0"/>
    <m/>
    <x v="0"/>
    <n v="434336207"/>
    <s v="0a36d251-03cd-47af-bf94-3b6fa3bbcb0e"/>
    <d v="2025-01-28T01:13:47"/>
    <m/>
    <m/>
    <s v="submitted_via_web"/>
    <m/>
    <s v="vfpdGsaUVm7refQCpYBS8A"/>
    <m/>
    <n v="18"/>
    <x v="1"/>
    <s v=""/>
    <x v="12"/>
  </r>
  <r>
    <d v="2025-01-28T01:11:58"/>
    <d v="2025-01-28T01:13:20"/>
    <n v="971426"/>
    <s v="Ryan Clark"/>
    <x v="1"/>
    <d v="2001-03-19T00:00:00"/>
    <x v="1"/>
    <x v="0"/>
    <x v="1"/>
    <x v="3"/>
    <d v="2019-12-24T00:00:00"/>
    <x v="0"/>
    <m/>
    <x v="0"/>
    <n v="434336395"/>
    <s v="587c6173-2a01-4713-a4b3-3909dbbc17ad"/>
    <d v="2025-01-28T01:15:09"/>
    <m/>
    <m/>
    <s v="submitted_via_web"/>
    <m/>
    <s v="vfpdGsaUVm7refQCpYBS8A"/>
    <m/>
    <n v="19"/>
    <x v="7"/>
    <s v=""/>
    <x v="2"/>
  </r>
  <r>
    <d v="2025-01-28T01:13:20"/>
    <d v="2025-01-28T01:14:43"/>
    <n v="628340"/>
    <s v="Sophia Rodriguez"/>
    <x v="0"/>
    <d v="2002-08-24T00:00:00"/>
    <x v="3"/>
    <x v="2"/>
    <x v="1"/>
    <x v="0"/>
    <d v="2023-04-28T00:00:00"/>
    <x v="1"/>
    <d v="2024-03-13T00:00:00"/>
    <x v="4"/>
    <n v="434336613"/>
    <s v="14905a1f-fbb0-44fc-9aa8-7cb6a4bbb1de"/>
    <d v="2025-01-28T01:16:37"/>
    <m/>
    <m/>
    <s v="submitted_via_web"/>
    <m/>
    <s v="vfpdGsaUVm7refQCpYBS8A"/>
    <m/>
    <n v="20"/>
    <x v="0"/>
    <n v="10"/>
    <x v="9"/>
  </r>
  <r>
    <d v="2025-01-28T01:14:43"/>
    <d v="2025-01-28T01:15:58"/>
    <n v="350819"/>
    <s v="Brandon Lewis"/>
    <x v="1"/>
    <d v="1991-12-21T00:00:00"/>
    <x v="0"/>
    <x v="0"/>
    <x v="1"/>
    <x v="3"/>
    <d v="2018-10-30T00:00:00"/>
    <x v="0"/>
    <m/>
    <x v="0"/>
    <n v="434336780"/>
    <s v="046582dd-a802-4e89-b9ba-0bf4d7e3cee5"/>
    <d v="2025-01-28T01:17:47"/>
    <m/>
    <m/>
    <s v="submitted_via_web"/>
    <m/>
    <s v="vfpdGsaUVm7refQCpYBS8A"/>
    <m/>
    <n v="21"/>
    <x v="3"/>
    <s v=""/>
    <x v="13"/>
  </r>
  <r>
    <d v="2025-01-28T01:15:58"/>
    <d v="2025-01-28T01:16:58"/>
    <n v="486207"/>
    <s v="Chloe Lee"/>
    <x v="0"/>
    <d v="2000-02-08T00:00:00"/>
    <x v="4"/>
    <x v="0"/>
    <x v="0"/>
    <x v="1"/>
    <d v="2020-08-21T00:00:00"/>
    <x v="0"/>
    <m/>
    <x v="0"/>
    <n v="434336874"/>
    <s v="7123fbd3-9d17-407c-9ca7-5621a9ba0960"/>
    <d v="2025-01-28T01:18:47"/>
    <m/>
    <m/>
    <s v="submitted_via_web"/>
    <m/>
    <s v="vfpdGsaUVm7refQCpYBS8A"/>
    <m/>
    <n v="22"/>
    <x v="8"/>
    <s v=""/>
    <x v="4"/>
  </r>
  <r>
    <d v="2025-01-28T01:16:58"/>
    <d v="2025-01-28T01:17:50"/>
    <n v="792631"/>
    <s v="Justin Walker"/>
    <x v="1"/>
    <d v="2002-06-18T00:00:00"/>
    <x v="2"/>
    <x v="3"/>
    <x v="0"/>
    <x v="0"/>
    <d v="2024-12-24T00:00:00"/>
    <x v="0"/>
    <m/>
    <x v="0"/>
    <n v="434336934"/>
    <s v="2124d2f0-104b-4f21-9c7e-df5f07e4e382"/>
    <d v="2025-01-28T01:19:39"/>
    <m/>
    <m/>
    <s v="submitted_via_web"/>
    <m/>
    <s v="vfpdGsaUVm7refQCpYBS8A"/>
    <m/>
    <n v="23"/>
    <x v="1"/>
    <s v=""/>
    <x v="9"/>
  </r>
  <r>
    <d v="2025-01-28T01:17:50"/>
    <d v="2025-01-28T01:18:35"/>
    <n v="253809"/>
    <s v="Victoria Hall"/>
    <x v="0"/>
    <d v="2000-10-24T00:00:00"/>
    <x v="2"/>
    <x v="0"/>
    <x v="0"/>
    <x v="4"/>
    <d v="2025-01-01T00:00:00"/>
    <x v="0"/>
    <m/>
    <x v="0"/>
    <n v="434336990"/>
    <s v="7abe8879-00e2-4c3f-86df-d35842d1a7ae"/>
    <d v="2025-01-28T01:20:24"/>
    <m/>
    <m/>
    <s v="submitted_via_web"/>
    <m/>
    <s v="vfpdGsaUVm7refQCpYBS8A"/>
    <m/>
    <n v="24"/>
    <x v="2"/>
    <s v=""/>
    <x v="2"/>
  </r>
  <r>
    <d v="2025-01-28T01:18:35"/>
    <d v="2025-01-28T01:19:51"/>
    <n v="180526"/>
    <s v="Kevin Allen"/>
    <x v="1"/>
    <d v="1982-12-01T00:00:00"/>
    <x v="4"/>
    <x v="2"/>
    <x v="3"/>
    <x v="2"/>
    <d v="2019-08-28T00:00:00"/>
    <x v="1"/>
    <d v="2025-01-03T00:00:00"/>
    <x v="1"/>
    <n v="434337084"/>
    <s v="526790e1-06f6-4425-a40d-41a9875a4245"/>
    <d v="2025-01-28T01:21:40"/>
    <m/>
    <m/>
    <s v="submitted_via_web"/>
    <m/>
    <s v="vfpdGsaUVm7refQCpYBS8A"/>
    <m/>
    <n v="25"/>
    <x v="7"/>
    <n v="64"/>
    <x v="14"/>
  </r>
  <r>
    <d v="2025-01-28T01:19:51"/>
    <d v="2025-01-28T01:21:46"/>
    <n v="905713"/>
    <s v="Samantha Young"/>
    <x v="0"/>
    <d v="2003-05-18T00:00:00"/>
    <x v="2"/>
    <x v="1"/>
    <x v="0"/>
    <x v="0"/>
    <d v="2025-01-04T00:00:00"/>
    <x v="0"/>
    <m/>
    <x v="0"/>
    <n v="434337248"/>
    <s v="1c01d1c9-2450-435e-9343-b553f18a37f8"/>
    <d v="2025-01-28T01:23:40"/>
    <m/>
    <m/>
    <s v="submitted_via_web"/>
    <m/>
    <s v="vfpdGsaUVm7refQCpYBS8A"/>
    <m/>
    <n v="26"/>
    <x v="2"/>
    <s v=""/>
    <x v="15"/>
  </r>
  <r>
    <d v="2025-01-28T01:21:46"/>
    <d v="2025-01-28T01:22:57"/>
    <n v="364829"/>
    <s v="Brian Hernandez"/>
    <x v="0"/>
    <d v="1999-07-22T00:00:00"/>
    <x v="0"/>
    <x v="0"/>
    <x v="2"/>
    <x v="4"/>
    <d v="2019-11-29T00:00:00"/>
    <x v="0"/>
    <m/>
    <x v="0"/>
    <n v="434337344"/>
    <s v="00a11d37-22bb-4847-8de2-b1c27af86c37"/>
    <d v="2025-01-28T01:24:46"/>
    <m/>
    <m/>
    <s v="submitted_via_web"/>
    <m/>
    <s v="vfpdGsaUVm7refQCpYBS8A"/>
    <m/>
    <n v="27"/>
    <x v="7"/>
    <s v=""/>
    <x v="0"/>
  </r>
  <r>
    <d v="2025-01-28T01:22:57"/>
    <d v="2025-01-28T01:23:57"/>
    <n v="482057"/>
    <s v="Natalie King"/>
    <x v="1"/>
    <d v="1997-05-25T00:00:00"/>
    <x v="1"/>
    <x v="1"/>
    <x v="2"/>
    <x v="2"/>
    <d v="2024-08-23T00:00:00"/>
    <x v="0"/>
    <m/>
    <x v="0"/>
    <n v="434337442"/>
    <s v="274c3ff3-c2bc-4f8f-a9b1-5a0454326cc0"/>
    <d v="2025-01-28T01:25:46"/>
    <m/>
    <m/>
    <s v="submitted_via_web"/>
    <m/>
    <s v="vfpdGsaUVm7refQCpYBS8A"/>
    <m/>
    <n v="28"/>
    <x v="1"/>
    <s v=""/>
    <x v="6"/>
  </r>
  <r>
    <d v="2025-01-28T01:23:57"/>
    <d v="2025-01-28T01:25:20"/>
    <n v="732680"/>
    <s v="Jason Wright"/>
    <x v="1"/>
    <d v="1999-11-29T00:00:00"/>
    <x v="4"/>
    <x v="0"/>
    <x v="2"/>
    <x v="1"/>
    <d v="2023-11-29T00:00:00"/>
    <x v="1"/>
    <d v="2024-08-02T00:00:00"/>
    <x v="5"/>
    <n v="434337555"/>
    <s v="2fda62b7-d756-4e4b-a172-9fd0cefb3eed"/>
    <d v="2025-01-28T01:27:09"/>
    <m/>
    <m/>
    <s v="submitted_via_web"/>
    <m/>
    <s v="vfpdGsaUVm7refQCpYBS8A"/>
    <m/>
    <n v="29"/>
    <x v="0"/>
    <n v="8"/>
    <x v="4"/>
  </r>
  <r>
    <d v="2025-01-28T01:25:20"/>
    <d v="2025-01-28T01:26:41"/>
    <n v="548209"/>
    <s v="Angela Scott"/>
    <x v="0"/>
    <d v="1991-07-24T00:00:00"/>
    <x v="3"/>
    <x v="3"/>
    <x v="0"/>
    <x v="4"/>
    <d v="2025-01-16T00:00:00"/>
    <x v="0"/>
    <m/>
    <x v="0"/>
    <n v="434337679"/>
    <s v="529477e2-e3a2-4f90-9b44-1604c6543ede"/>
    <d v="2025-01-28T01:28:30"/>
    <m/>
    <m/>
    <s v="submitted_via_web"/>
    <m/>
    <s v="vfpdGsaUVm7refQCpYBS8A"/>
    <m/>
    <n v="30"/>
    <x v="2"/>
    <s v=""/>
    <x v="16"/>
  </r>
  <r>
    <d v="2025-01-28T01:26:41"/>
    <d v="2025-01-28T01:28:07"/>
    <n v="691734"/>
    <s v="Patrick Green"/>
    <x v="1"/>
    <d v="1970-05-10T00:00:00"/>
    <x v="0"/>
    <x v="2"/>
    <x v="3"/>
    <x v="0"/>
    <d v="2018-06-19T00:00:00"/>
    <x v="1"/>
    <d v="2024-08-17T00:00:00"/>
    <x v="3"/>
    <n v="434337776"/>
    <s v="4ec7c76b-7997-4810-b20a-05d170d8cd3d"/>
    <d v="2025-01-28T01:29:55"/>
    <m/>
    <m/>
    <s v="submitted_via_web"/>
    <m/>
    <s v="vfpdGsaUVm7refQCpYBS8A"/>
    <m/>
    <n v="31"/>
    <x v="3"/>
    <n v="73"/>
    <x v="17"/>
  </r>
  <r>
    <d v="2025-01-28T01:28:07"/>
    <d v="2025-01-28T01:29:28"/>
    <n v="820356"/>
    <s v="Stephanie Adams"/>
    <x v="0"/>
    <d v="2000-02-08T00:00:00"/>
    <x v="1"/>
    <x v="0"/>
    <x v="0"/>
    <x v="2"/>
    <d v="2020-08-21T00:00:00"/>
    <x v="0"/>
    <m/>
    <x v="0"/>
    <n v="434337928"/>
    <s v="eb4f7991-2a57-41e9-9b63-1e1f23282600"/>
    <d v="2025-01-28T01:31:17"/>
    <m/>
    <m/>
    <s v="submitted_via_web"/>
    <m/>
    <s v="vfpdGsaUVm7refQCpYBS8A"/>
    <m/>
    <n v="32"/>
    <x v="8"/>
    <s v=""/>
    <x v="4"/>
  </r>
  <r>
    <d v="2025-01-28T01:29:28"/>
    <d v="2025-01-28T01:30:23"/>
    <n v="459281"/>
    <s v="Eric Baker"/>
    <x v="1"/>
    <d v="2001-03-07T00:00:00"/>
    <x v="4"/>
    <x v="0"/>
    <x v="1"/>
    <x v="3"/>
    <d v="2024-09-08T00:00:00"/>
    <x v="0"/>
    <m/>
    <x v="0"/>
    <n v="434337994"/>
    <s v="258316c8-a00c-4df0-8a74-920ff1b0bff6"/>
    <d v="2025-01-28T01:32:19"/>
    <m/>
    <m/>
    <s v="submitted_via_web"/>
    <m/>
    <s v="vfpdGsaUVm7refQCpYBS8A"/>
    <m/>
    <n v="33"/>
    <x v="1"/>
    <s v=""/>
    <x v="2"/>
  </r>
  <r>
    <d v="2025-01-28T01:30:23"/>
    <d v="2025-01-28T01:31:35"/>
    <n v="237694"/>
    <s v="Nicole Nelson"/>
    <x v="0"/>
    <d v="2003-05-25T00:00:00"/>
    <x v="3"/>
    <x v="0"/>
    <x v="0"/>
    <x v="4"/>
    <d v="2025-01-22T00:00:00"/>
    <x v="0"/>
    <m/>
    <x v="0"/>
    <n v="434338088"/>
    <s v="f94b0fd4-82bf-4484-be2e-537c1d2236d1"/>
    <d v="2025-01-28T01:33:23"/>
    <m/>
    <m/>
    <s v="submitted_via_web"/>
    <m/>
    <s v="vfpdGsaUVm7refQCpYBS8A"/>
    <m/>
    <n v="34"/>
    <x v="2"/>
    <s v=""/>
    <x v="15"/>
  </r>
  <r>
    <d v="2025-01-28T01:31:35"/>
    <d v="2025-01-28T01:32:44"/>
    <n v="385027"/>
    <s v="Steven Carter"/>
    <x v="1"/>
    <d v="1999-12-01T00:00:00"/>
    <x v="2"/>
    <x v="1"/>
    <x v="1"/>
    <x v="1"/>
    <d v="2020-04-10T00:00:00"/>
    <x v="0"/>
    <m/>
    <x v="0"/>
    <n v="434338217"/>
    <s v="c32ad96a-f3aa-45db-a644-179b2cc98835"/>
    <d v="2025-01-28T01:34:33"/>
    <m/>
    <m/>
    <s v="submitted_via_web"/>
    <m/>
    <s v="vfpdGsaUVm7refQCpYBS8A"/>
    <m/>
    <n v="35"/>
    <x v="8"/>
    <s v=""/>
    <x v="4"/>
  </r>
  <r>
    <d v="2025-01-28T01:32:44"/>
    <d v="2025-01-28T01:33:50"/>
    <n v="910482"/>
    <s v="Kimberly Mitchell"/>
    <x v="0"/>
    <d v="1994-06-22T00:00:00"/>
    <x v="1"/>
    <x v="0"/>
    <x v="2"/>
    <x v="0"/>
    <d v="2020-10-27T00:00:00"/>
    <x v="0"/>
    <m/>
    <x v="0"/>
    <n v="434338307"/>
    <s v="3df301da-9e57-4809-b5c4-5c66558663ad"/>
    <d v="2025-01-28T01:35:39"/>
    <m/>
    <m/>
    <s v="submitted_via_web"/>
    <m/>
    <s v="vfpdGsaUVm7refQCpYBS8A"/>
    <m/>
    <n v="36"/>
    <x v="8"/>
    <s v=""/>
    <x v="10"/>
  </r>
  <r>
    <d v="2025-01-28T01:33:50"/>
    <d v="2025-01-28T01:34:55"/>
    <n v="572831"/>
    <s v="Adam Perez"/>
    <x v="1"/>
    <d v="1996-08-22T00:00:00"/>
    <x v="4"/>
    <x v="1"/>
    <x v="2"/>
    <x v="0"/>
    <d v="2025-01-12T00:00:00"/>
    <x v="0"/>
    <m/>
    <x v="0"/>
    <n v="434338433"/>
    <s v="11eabe11-cf0f-4cde-8d82-bd99cdca0dec"/>
    <d v="2025-01-28T01:36:44"/>
    <m/>
    <m/>
    <s v="submitted_via_web"/>
    <m/>
    <s v="vfpdGsaUVm7refQCpYBS8A"/>
    <m/>
    <n v="37"/>
    <x v="2"/>
    <s v=""/>
    <x v="18"/>
  </r>
  <r>
    <d v="2025-01-28T01:34:55"/>
    <d v="2025-01-28T01:35:56"/>
    <n v="674920"/>
    <s v="Rebecca Roberts"/>
    <x v="0"/>
    <d v="1999-07-21T00:00:00"/>
    <x v="0"/>
    <x v="1"/>
    <x v="1"/>
    <x v="0"/>
    <d v="2024-03-11T00:00:00"/>
    <x v="1"/>
    <d v="2025-01-02T00:00:00"/>
    <x v="1"/>
    <n v="434338558"/>
    <s v="cde49003-63cb-46c9-a00e-fa048d8d657f"/>
    <d v="2025-01-28T01:37:45"/>
    <m/>
    <m/>
    <s v="submitted_via_web"/>
    <m/>
    <s v="vfpdGsaUVm7refQCpYBS8A"/>
    <m/>
    <n v="38"/>
    <x v="1"/>
    <n v="9"/>
    <x v="0"/>
  </r>
  <r>
    <d v="2025-01-28T01:35:56"/>
    <d v="2025-01-28T01:36:46"/>
    <n v="321845"/>
    <s v="Mark Turner"/>
    <x v="1"/>
    <d v="1990-06-20T00:00:00"/>
    <x v="2"/>
    <x v="0"/>
    <x v="1"/>
    <x v="4"/>
    <d v="2025-01-04T00:00:00"/>
    <x v="0"/>
    <m/>
    <x v="0"/>
    <n v="434338634"/>
    <s v="730789b9-8f85-4d5c-8fb9-938949c3c249"/>
    <d v="2025-01-28T01:38:35"/>
    <m/>
    <m/>
    <s v="submitted_via_web"/>
    <m/>
    <s v="vfpdGsaUVm7refQCpYBS8A"/>
    <m/>
    <n v="39"/>
    <x v="2"/>
    <s v=""/>
    <x v="12"/>
  </r>
  <r>
    <d v="2025-01-28T01:36:46"/>
    <d v="2025-01-28T01:37:53"/>
    <n v="805217"/>
    <s v="Melissa Phillips"/>
    <x v="0"/>
    <d v="2005-07-14T00:00:00"/>
    <x v="3"/>
    <x v="2"/>
    <x v="0"/>
    <x v="0"/>
    <d v="2024-11-14T00:00:00"/>
    <x v="0"/>
    <m/>
    <x v="0"/>
    <n v="434338751"/>
    <s v="e8045099-e350-4bfc-a9bb-1414d69e53a0"/>
    <d v="2025-01-28T01:39:41"/>
    <m/>
    <m/>
    <s v="submitted_via_web"/>
    <m/>
    <s v="vfpdGsaUVm7refQCpYBS8A"/>
    <m/>
    <n v="40"/>
    <x v="1"/>
    <s v=""/>
    <x v="19"/>
  </r>
  <r>
    <d v="2025-01-28T01:37:53"/>
    <d v="2025-01-28T01:38:55"/>
    <n v="692380"/>
    <s v="Anthony Campbell"/>
    <x v="1"/>
    <d v="1998-10-27T00:00:00"/>
    <x v="1"/>
    <x v="3"/>
    <x v="0"/>
    <x v="3"/>
    <d v="2023-08-24T00:00:00"/>
    <x v="1"/>
    <d v="2024-09-24T00:00:00"/>
    <x v="4"/>
    <n v="434338961"/>
    <s v="9e4b94d6-804b-4c0c-964d-d77e658e2a32"/>
    <d v="2025-01-28T01:40:44"/>
    <m/>
    <m/>
    <s v="submitted_via_web"/>
    <m/>
    <s v="vfpdGsaUVm7refQCpYBS8A"/>
    <m/>
    <n v="41"/>
    <x v="0"/>
    <n v="13"/>
    <x v="0"/>
  </r>
  <r>
    <d v="2025-01-28T01:38:55"/>
    <d v="2025-01-28T01:40:31"/>
    <n v="458023"/>
    <s v="Julia Parker"/>
    <x v="0"/>
    <d v="1996-10-29T00:00:00"/>
    <x v="0"/>
    <x v="0"/>
    <x v="1"/>
    <x v="2"/>
    <d v="2020-06-23T00:00:00"/>
    <x v="0"/>
    <m/>
    <x v="0"/>
    <n v="434339190"/>
    <s v="b05b8541-f2ca-4302-88e7-fe645379cb4e"/>
    <d v="2025-01-28T01:42:21"/>
    <m/>
    <m/>
    <s v="submitted_via_web"/>
    <m/>
    <s v="vfpdGsaUVm7refQCpYBS8A"/>
    <m/>
    <n v="42"/>
    <x v="8"/>
    <s v=""/>
    <x v="6"/>
  </r>
  <r>
    <d v="2025-01-28T01:40:31"/>
    <d v="2025-01-28T01:41:18"/>
    <n v="247910"/>
    <s v="Thomas Evans"/>
    <x v="1"/>
    <d v="1993-06-22T00:00:00"/>
    <x v="1"/>
    <x v="0"/>
    <x v="1"/>
    <x v="1"/>
    <d v="2024-03-19T00:00:00"/>
    <x v="0"/>
    <m/>
    <x v="0"/>
    <n v="434339239"/>
    <s v="2c89b340-5a93-4fd8-a669-82ad5ea9f437"/>
    <d v="2025-01-28T01:43:07"/>
    <m/>
    <m/>
    <s v="submitted_via_web"/>
    <m/>
    <s v="vfpdGsaUVm7refQCpYBS8A"/>
    <m/>
    <n v="43"/>
    <x v="1"/>
    <s v=""/>
    <x v="8"/>
  </r>
  <r>
    <d v="2025-01-28T01:41:18"/>
    <d v="2025-01-28T01:45:37"/>
    <n v="984251"/>
    <s v="Katherine Edwards"/>
    <x v="0"/>
    <d v="1990-02-06T00:00:00"/>
    <x v="2"/>
    <x v="1"/>
    <x v="0"/>
    <x v="0"/>
    <d v="2025-01-17T00:00:00"/>
    <x v="0"/>
    <m/>
    <x v="0"/>
    <n v="434339471"/>
    <s v="b0a60d83-9453-4347-9260-f66b96d76f15"/>
    <d v="2025-01-28T01:47:26"/>
    <m/>
    <m/>
    <s v="submitted_via_web"/>
    <m/>
    <s v="vfpdGsaUVm7refQCpYBS8A"/>
    <m/>
    <n v="44"/>
    <x v="2"/>
    <s v=""/>
    <x v="12"/>
  </r>
  <r>
    <d v="2025-01-28T01:45:37"/>
    <d v="2025-01-28T01:46:21"/>
    <n v="610573"/>
    <s v="Benjamin Collins"/>
    <x v="1"/>
    <d v="1993-05-10T00:00:00"/>
    <x v="2"/>
    <x v="0"/>
    <x v="2"/>
    <x v="1"/>
    <d v="2024-09-07T00:00:00"/>
    <x v="0"/>
    <m/>
    <x v="0"/>
    <n v="434339531"/>
    <s v="eb33e175-cba3-43bd-9e2f-dfcf7d2b8c9c"/>
    <d v="2025-01-28T01:48:10"/>
    <m/>
    <m/>
    <s v="submitted_via_web"/>
    <m/>
    <s v="vfpdGsaUVm7refQCpYBS8A"/>
    <m/>
    <n v="45"/>
    <x v="1"/>
    <s v=""/>
    <x v="8"/>
  </r>
  <r>
    <d v="2025-01-28T01:46:21"/>
    <d v="2025-01-28T01:47:24"/>
    <n v="739280"/>
    <s v="Ashley Stewart"/>
    <x v="0"/>
    <d v="1984-10-30T00:00:00"/>
    <x v="4"/>
    <x v="2"/>
    <x v="2"/>
    <x v="0"/>
    <d v="2021-01-07T00:00:00"/>
    <x v="0"/>
    <m/>
    <x v="0"/>
    <n v="434339656"/>
    <s v="294092bf-7831-4b0d-85a6-99edcad7c9f9"/>
    <d v="2025-01-28T01:49:13"/>
    <m/>
    <m/>
    <s v="submitted_via_web"/>
    <m/>
    <s v="vfpdGsaUVm7refQCpYBS8A"/>
    <m/>
    <n v="46"/>
    <x v="9"/>
    <s v=""/>
    <x v="20"/>
  </r>
  <r>
    <d v="2025-01-28T01:47:24"/>
    <d v="2025-01-28T01:48:22"/>
    <n v="582903"/>
    <s v="Joseph Sanchez"/>
    <x v="1"/>
    <d v="1999-03-10T00:00:00"/>
    <x v="2"/>
    <x v="0"/>
    <x v="0"/>
    <x v="0"/>
    <d v="2025-01-17T00:00:00"/>
    <x v="0"/>
    <m/>
    <x v="0"/>
    <n v="434340176"/>
    <s v="dade773b-e7bb-4094-a56b-29655211d043"/>
    <d v="2025-01-28T01:52:29"/>
    <m/>
    <m/>
    <s v="submitted_via_web"/>
    <m/>
    <s v="vfpdGsaUVm7refQCpYBS8A"/>
    <m/>
    <n v="47"/>
    <x v="2"/>
    <s v=""/>
    <x v="0"/>
  </r>
  <r>
    <d v="2025-01-28T01:48:22"/>
    <d v="2025-01-28T01:49:28"/>
    <n v="468120"/>
    <s v="Grace Morris"/>
    <x v="0"/>
    <d v="2004-12-31T00:00:00"/>
    <x v="1"/>
    <x v="0"/>
    <x v="0"/>
    <x v="0"/>
    <d v="2021-03-10T00:00:00"/>
    <x v="0"/>
    <m/>
    <x v="0"/>
    <n v="434340177"/>
    <s v="da90b062-6bb2-4e0a-a95f-5839fe19ff2c"/>
    <d v="2025-01-28T01:52:30"/>
    <m/>
    <m/>
    <s v="submitted_via_web"/>
    <m/>
    <s v="vfpdGsaUVm7refQCpYBS8A"/>
    <m/>
    <n v="48"/>
    <x v="9"/>
    <s v=""/>
    <x v="19"/>
  </r>
  <r>
    <d v="2025-01-28T01:49:28"/>
    <d v="2025-01-28T01:50:36"/>
    <n v="295708"/>
    <s v="Charles Rogers"/>
    <x v="1"/>
    <d v="1992-04-21T00:00:00"/>
    <x v="3"/>
    <x v="0"/>
    <x v="0"/>
    <x v="1"/>
    <d v="2025-01-15T00:00:00"/>
    <x v="0"/>
    <m/>
    <x v="0"/>
    <n v="434340179"/>
    <s v="fa97d41b-6c5c-484d-99ec-748b9cd70548"/>
    <d v="2025-01-28T01:52:30"/>
    <m/>
    <m/>
    <s v="submitted_via_web"/>
    <m/>
    <s v="vfpdGsaUVm7refQCpYBS8A"/>
    <m/>
    <n v="49"/>
    <x v="2"/>
    <s v=""/>
    <x v="13"/>
  </r>
  <r>
    <d v="2025-01-28T01:50:36"/>
    <d v="2025-01-28T01:51:51"/>
    <n v="736820"/>
    <s v="Madison Reed"/>
    <x v="0"/>
    <d v="1973-06-12T00:00:00"/>
    <x v="4"/>
    <x v="3"/>
    <x v="3"/>
    <x v="1"/>
    <d v="2019-04-11T00:00:00"/>
    <x v="0"/>
    <m/>
    <x v="0"/>
    <n v="434340360"/>
    <s v="41b6e5e8-e412-4483-9927-3ec75243d571"/>
    <d v="2025-01-28T01:53:42"/>
    <m/>
    <m/>
    <s v="submitted_via_web"/>
    <m/>
    <s v="vfpdGsaUVm7refQCpYBS8A"/>
    <m/>
    <n v="50"/>
    <x v="7"/>
    <s v=""/>
    <x v="21"/>
  </r>
  <r>
    <d v="2025-01-28T01:51:51"/>
    <d v="2025-01-28T01:52:57"/>
    <n v="820491"/>
    <s v="Paul Cook"/>
    <x v="1"/>
    <d v="1991-03-19T00:00:00"/>
    <x v="2"/>
    <x v="2"/>
    <x v="1"/>
    <x v="2"/>
    <d v="2023-06-20T00:00:00"/>
    <x v="1"/>
    <d v="2024-02-06T00:00:00"/>
    <x v="2"/>
    <n v="434340647"/>
    <s v="b08743cc-2a1a-40f5-aa77-5f4395be3b3b"/>
    <d v="2025-01-28T01:54:52"/>
    <m/>
    <m/>
    <s v="submitted_via_web"/>
    <m/>
    <s v="vfpdGsaUVm7refQCpYBS8A"/>
    <m/>
    <n v="51"/>
    <x v="0"/>
    <n v="7"/>
    <x v="16"/>
  </r>
  <r>
    <d v="2025-01-28T01:52:57"/>
    <d v="2025-01-28T01:54:50"/>
    <n v="673290"/>
    <s v="Jennifer Morgan"/>
    <x v="1"/>
    <d v="1979-02-06T00:00:00"/>
    <x v="2"/>
    <x v="2"/>
    <x v="2"/>
    <x v="0"/>
    <d v="2023-03-07T00:00:00"/>
    <x v="0"/>
    <m/>
    <x v="0"/>
    <n v="434340789"/>
    <s v="c56af765-9d59-4a4f-889f-ae68a70d7b33"/>
    <d v="2025-01-28T01:56:39"/>
    <m/>
    <m/>
    <s v="submitted_via_web"/>
    <m/>
    <s v="vfpdGsaUVm7refQCpYBS8A"/>
    <m/>
    <n v="52"/>
    <x v="0"/>
    <s v=""/>
    <x v="22"/>
  </r>
  <r>
    <d v="2025-01-28T01:54:50"/>
    <d v="2025-01-28T01:55:47"/>
    <n v="482930"/>
    <s v="Richard Peterson"/>
    <x v="1"/>
    <d v="1982-04-09T00:00:00"/>
    <x v="4"/>
    <x v="3"/>
    <x v="1"/>
    <x v="2"/>
    <d v="2021-03-31T00:00:00"/>
    <x v="0"/>
    <m/>
    <x v="0"/>
    <n v="434340932"/>
    <s v="6824708f-10d8-4cd7-8fd3-5cdd3de9fa4a"/>
    <d v="2025-01-28T01:57:36"/>
    <m/>
    <m/>
    <s v="submitted_via_web"/>
    <m/>
    <s v="vfpdGsaUVm7refQCpYBS8A"/>
    <m/>
    <n v="53"/>
    <x v="9"/>
    <s v=""/>
    <x v="23"/>
  </r>
  <r>
    <d v="2025-01-28T01:55:47"/>
    <d v="2025-01-28T01:56:45"/>
    <n v="729031"/>
    <s v="Allison Cooper"/>
    <x v="1"/>
    <d v="1998-10-27T00:00:00"/>
    <x v="1"/>
    <x v="0"/>
    <x v="0"/>
    <x v="4"/>
    <d v="2024-03-06T00:00:00"/>
    <x v="0"/>
    <m/>
    <x v="0"/>
    <n v="434341036"/>
    <s v="544e40a6-dd5b-48a1-9372-7e1569ebad14"/>
    <d v="2025-01-28T01:58:34"/>
    <m/>
    <m/>
    <s v="submitted_via_web"/>
    <m/>
    <s v="vfpdGsaUVm7refQCpYBS8A"/>
    <m/>
    <n v="54"/>
    <x v="1"/>
    <s v=""/>
    <x v="0"/>
  </r>
  <r>
    <d v="2025-01-28T11:33:44"/>
    <d v="2025-01-28T11:34:42"/>
    <n v="359820"/>
    <s v="Timothy Bailey"/>
    <x v="1"/>
    <d v="1994-06-23T00:00:00"/>
    <x v="3"/>
    <x v="1"/>
    <x v="1"/>
    <x v="2"/>
    <d v="2016-03-11T00:00:00"/>
    <x v="0"/>
    <m/>
    <x v="0"/>
    <n v="434495153"/>
    <s v="6bb2fb6d-d7b6-4c3e-ab5d-62c92a58e914"/>
    <d v="2025-01-28T11:36:33"/>
    <m/>
    <m/>
    <s v="submitted_via_web"/>
    <m/>
    <s v="vfpdGsaUVm7refQCpYBS8A"/>
    <m/>
    <n v="55"/>
    <x v="5"/>
    <s v=""/>
    <x v="10"/>
  </r>
  <r>
    <d v="2025-01-28T11:34:42"/>
    <d v="2025-01-28T11:35:37"/>
    <n v="947620"/>
    <s v="Brooke Rivera"/>
    <x v="1"/>
    <d v="2000-02-14T00:00:00"/>
    <x v="1"/>
    <x v="2"/>
    <x v="0"/>
    <x v="1"/>
    <d v="2022-07-21T00:00:00"/>
    <x v="0"/>
    <m/>
    <x v="0"/>
    <n v="434495500"/>
    <s v="9795fc77-77e8-49a0-bada-1653ed1c2bfc"/>
    <d v="2025-01-28T11:37:28"/>
    <m/>
    <m/>
    <s v="submitted_via_web"/>
    <m/>
    <s v="vfpdGsaUVm7refQCpYBS8A"/>
    <m/>
    <n v="56"/>
    <x v="4"/>
    <s v=""/>
    <x v="4"/>
  </r>
  <r>
    <d v="2025-01-28T11:35:37"/>
    <d v="2025-01-28T11:36:35"/>
    <n v="613874"/>
    <s v="Nathan Kelly"/>
    <x v="1"/>
    <d v="1990-10-08T00:00:00"/>
    <x v="2"/>
    <x v="0"/>
    <x v="2"/>
    <x v="0"/>
    <d v="2022-02-24T00:00:00"/>
    <x v="0"/>
    <m/>
    <x v="0"/>
    <n v="434495910"/>
    <s v="8f06ecf4-9261-4e9c-a944-a4dada628bc9"/>
    <d v="2025-01-28T11:38:25"/>
    <m/>
    <m/>
    <s v="submitted_via_web"/>
    <m/>
    <s v="vfpdGsaUVm7refQCpYBS8A"/>
    <m/>
    <n v="57"/>
    <x v="4"/>
    <s v=""/>
    <x v="16"/>
  </r>
  <r>
    <d v="2025-01-28T11:36:35"/>
    <d v="2025-01-28T11:37:35"/>
    <n v="572803"/>
    <s v="Zoe Howard"/>
    <x v="0"/>
    <d v="2002-07-25T00:00:00"/>
    <x v="4"/>
    <x v="0"/>
    <x v="1"/>
    <x v="0"/>
    <d v="2016-08-12T00:00:00"/>
    <x v="0"/>
    <m/>
    <x v="0"/>
    <n v="434496344"/>
    <s v="ea5a2135-123e-41ca-bebe-5bf4b4af03a8"/>
    <d v="2025-01-28T11:39:25"/>
    <m/>
    <m/>
    <s v="submitted_via_web"/>
    <m/>
    <s v="vfpdGsaUVm7refQCpYBS8A"/>
    <m/>
    <n v="58"/>
    <x v="5"/>
    <s v=""/>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FBBC3-F66F-46C0-9BCD-BCAD2DF5C72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29:C35" firstHeaderRow="1" firstDataRow="1" firstDataCol="1" rowPageCount="1" colPageCount="1"/>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axis="axisPage"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axis="axisRow" dataField="1" showAll="0">
      <items count="9">
        <item x="0"/>
        <item x="1"/>
        <item x="2"/>
        <item x="3"/>
        <item x="4"/>
        <item x="5"/>
        <item x="6"/>
        <item x="7"/>
        <item t="default"/>
      </items>
    </pivotField>
  </pivotFields>
  <rowFields count="1">
    <field x="26"/>
  </rowFields>
  <rowItems count="6">
    <i>
      <x v="1"/>
    </i>
    <i>
      <x v="2"/>
    </i>
    <i>
      <x v="3"/>
    </i>
    <i>
      <x v="4"/>
    </i>
    <i>
      <x v="5"/>
    </i>
    <i t="grand">
      <x/>
    </i>
  </rowItems>
  <colItems count="1">
    <i/>
  </colItems>
  <pageFields count="1">
    <pageField fld="11" hier="-1"/>
  </pageFields>
  <dataFields count="1">
    <dataField name="Sum of age" fld="26" baseField="26" baseItem="2" numFmtId="10">
      <extLst>
        <ext xmlns:x14="http://schemas.microsoft.com/office/spreadsheetml/2009/9/main" uri="{E15A36E0-9728-4e99-A89B-3F7291B0FE68}">
          <x14:dataField pivotShowAs="percentOfParentRow"/>
        </ext>
      </extLst>
    </dataField>
  </dataFields>
  <formats count="1">
    <format dxfId="9">
      <pivotArea collapsedLevelsAreSubtotals="1" fieldPosition="0">
        <references count="1">
          <reference field="26" count="6">
            <x v="1"/>
            <x v="2"/>
            <x v="3"/>
            <x v="4"/>
            <x v="5"/>
            <x v="6"/>
          </reference>
        </references>
      </pivotArea>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8B7F7E-4379-4387-85C5-14471F383480}" name="JobSatisfac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5:A16" firstHeaderRow="1" firstDataRow="1" firstDataCol="0"/>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dataField="1" showAll="0"/>
    <pivotField numFmtId="164" showAll="0"/>
    <pivotField multipleItemSelectionAllowe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Items count="1">
    <i/>
  </rowItems>
  <colItems count="1">
    <i/>
  </colItems>
  <dataFields count="1">
    <dataField name="Average of Job Satisfaction" fld="9"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55939E4-BA4C-405D-A355-C767DBA4204A}" name="KPI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rowPageCount="1" colPageCount="1"/>
  <pivotFields count="27">
    <pivotField numFmtId="164" showAll="0"/>
    <pivotField numFmtId="164" showAll="0"/>
    <pivotField dataField="1"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axis="axisPage"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Items count="1">
    <i/>
  </rowItems>
  <colItems count="1">
    <i/>
  </colItems>
  <pageFields count="1">
    <pageField fld="11" hier="-1"/>
  </pageFields>
  <dataFields count="1">
    <dataField name="Count of Employee ID" fld="2"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2BFF67-FEFE-4F80-ACC9-8C86EA376F88}" name="KPI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rowPageCount="1" colPageCount="1"/>
  <pivotFields count="27">
    <pivotField numFmtId="164" showAll="0"/>
    <pivotField numFmtId="164" showAll="0"/>
    <pivotField dataField="1"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axis="axisPage" multipleItemSelectionAllowed="1" showAll="0">
      <items count="3">
        <item h="1" x="0"/>
        <item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Items count="1">
    <i/>
  </rowItems>
  <colItems count="1">
    <i/>
  </colItems>
  <pageFields count="1">
    <pageField fld="11" hier="-1"/>
  </pageFields>
  <dataFields count="1">
    <dataField name="Count of Employee ID" fld="2"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2B8F08-E82F-4103-9DD3-1CFF07BB601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B64:C67" firstHeaderRow="1" firstDataRow="1" firstDataCol="1"/>
  <pivotFields count="27">
    <pivotField numFmtId="164" showAll="0"/>
    <pivotField numFmtId="164" showAll="0"/>
    <pivotField dataField="1" showAll="0"/>
    <pivotField showAll="0"/>
    <pivotField axis="axisRow"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items count="5">
        <item x="2"/>
        <item x="1"/>
        <item x="0"/>
        <item x="3"/>
        <item t="default"/>
      </items>
    </pivotField>
    <pivotField showAll="0"/>
    <pivotField numFmtId="164" showAll="0"/>
    <pivotField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Fields count="1">
    <field x="4"/>
  </rowFields>
  <rowItems count="3">
    <i>
      <x/>
    </i>
    <i>
      <x v="1"/>
    </i>
    <i t="grand">
      <x/>
    </i>
  </rowItems>
  <colItems count="1">
    <i/>
  </colItems>
  <dataFields count="1">
    <dataField name="Count of Employee ID" fld="2"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98CBCE-739C-48EE-9A67-A349F33143D2}" name="martstatu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B41:C46" firstHeaderRow="1" firstDataRow="1" firstDataCol="1" rowPageCount="1" colPageCount="1"/>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axis="axisRow" dataField="1" showAll="0">
      <items count="5">
        <item x="2"/>
        <item x="1"/>
        <item x="0"/>
        <item x="3"/>
        <item t="default"/>
      </items>
    </pivotField>
    <pivotField showAll="0"/>
    <pivotField numFmtId="164" showAll="0"/>
    <pivotField axis="axisPage"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Fields count="1">
    <field x="8"/>
  </rowFields>
  <rowItems count="5">
    <i>
      <x/>
    </i>
    <i>
      <x v="1"/>
    </i>
    <i>
      <x v="2"/>
    </i>
    <i>
      <x v="3"/>
    </i>
    <i t="grand">
      <x/>
    </i>
  </rowItems>
  <colItems count="1">
    <i/>
  </colItems>
  <pageFields count="1">
    <pageField fld="11" hier="-1"/>
  </pageFields>
  <dataFields count="1">
    <dataField name="Count of Marital Status" fld="8" subtotal="count" baseField="0" baseItem="0"/>
  </dataFields>
  <chartFormats count="20">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8" count="1" selected="0">
            <x v="0"/>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 chart="8" format="3">
      <pivotArea type="data" outline="0" fieldPosition="0">
        <references count="2">
          <reference field="4294967294" count="1" selected="0">
            <x v="0"/>
          </reference>
          <reference field="8" count="1" selected="0">
            <x v="2"/>
          </reference>
        </references>
      </pivotArea>
    </chartFormat>
    <chartFormat chart="8" format="4">
      <pivotArea type="data" outline="0" fieldPosition="0">
        <references count="2">
          <reference field="4294967294" count="1" selected="0">
            <x v="0"/>
          </reference>
          <reference field="8" count="1" selected="0">
            <x v="3"/>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8" count="1" selected="0">
            <x v="0"/>
          </reference>
        </references>
      </pivotArea>
    </chartFormat>
    <chartFormat chart="9" format="7">
      <pivotArea type="data" outline="0" fieldPosition="0">
        <references count="2">
          <reference field="4294967294" count="1" selected="0">
            <x v="0"/>
          </reference>
          <reference field="8" count="1" selected="0">
            <x v="1"/>
          </reference>
        </references>
      </pivotArea>
    </chartFormat>
    <chartFormat chart="9" format="8">
      <pivotArea type="data" outline="0" fieldPosition="0">
        <references count="2">
          <reference field="4294967294" count="1" selected="0">
            <x v="0"/>
          </reference>
          <reference field="8" count="1" selected="0">
            <x v="2"/>
          </reference>
        </references>
      </pivotArea>
    </chartFormat>
    <chartFormat chart="9" format="9">
      <pivotArea type="data" outline="0" fieldPosition="0">
        <references count="2">
          <reference field="4294967294" count="1" selected="0">
            <x v="0"/>
          </reference>
          <reference field="8" count="1" selected="0">
            <x v="3"/>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8" count="1" selected="0">
            <x v="0"/>
          </reference>
        </references>
      </pivotArea>
    </chartFormat>
    <chartFormat chart="10" format="12">
      <pivotArea type="data" outline="0" fieldPosition="0">
        <references count="2">
          <reference field="4294967294" count="1" selected="0">
            <x v="0"/>
          </reference>
          <reference field="8" count="1" selected="0">
            <x v="1"/>
          </reference>
        </references>
      </pivotArea>
    </chartFormat>
    <chartFormat chart="10" format="13">
      <pivotArea type="data" outline="0" fieldPosition="0">
        <references count="2">
          <reference field="4294967294" count="1" selected="0">
            <x v="0"/>
          </reference>
          <reference field="8" count="1" selected="0">
            <x v="2"/>
          </reference>
        </references>
      </pivotArea>
    </chartFormat>
    <chartFormat chart="10" format="14">
      <pivotArea type="data" outline="0" fieldPosition="0">
        <references count="2">
          <reference field="4294967294" count="1" selected="0">
            <x v="0"/>
          </reference>
          <reference field="8" count="1" selected="0">
            <x v="3"/>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8" count="1" selected="0">
            <x v="0"/>
          </reference>
        </references>
      </pivotArea>
    </chartFormat>
    <chartFormat chart="11" format="12">
      <pivotArea type="data" outline="0" fieldPosition="0">
        <references count="2">
          <reference field="4294967294" count="1" selected="0">
            <x v="0"/>
          </reference>
          <reference field="8" count="1" selected="0">
            <x v="1"/>
          </reference>
        </references>
      </pivotArea>
    </chartFormat>
    <chartFormat chart="11" format="13">
      <pivotArea type="data" outline="0" fieldPosition="0">
        <references count="2">
          <reference field="4294967294" count="1" selected="0">
            <x v="0"/>
          </reference>
          <reference field="8" count="1" selected="0">
            <x v="2"/>
          </reference>
        </references>
      </pivotArea>
    </chartFormat>
    <chartFormat chart="11"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167265-9A6B-42CD-84D9-B591F0944C35}"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B91:C96" firstHeaderRow="1" firstDataRow="1" firstDataCol="1" rowPageCount="1" colPageCount="1"/>
  <pivotFields count="27">
    <pivotField numFmtId="164" showAll="0"/>
    <pivotField numFmtId="164" showAll="0"/>
    <pivotField dataField="1" showAll="0"/>
    <pivotField showAll="0"/>
    <pivotField showAll="0">
      <items count="3">
        <item x="0"/>
        <item x="1"/>
        <item t="default"/>
      </items>
    </pivotField>
    <pivotField numFmtId="164" showAll="0"/>
    <pivotField showAll="0">
      <items count="6">
        <item x="0"/>
        <item x="1"/>
        <item x="2"/>
        <item x="4"/>
        <item x="3"/>
        <item t="default"/>
      </items>
    </pivotField>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items count="5">
        <item x="2"/>
        <item x="1"/>
        <item x="0"/>
        <item x="3"/>
        <item t="default"/>
      </items>
    </pivotField>
    <pivotField showAll="0">
      <items count="6">
        <item x="3"/>
        <item x="2"/>
        <item x="1"/>
        <item x="0"/>
        <item x="4"/>
        <item t="default"/>
      </items>
    </pivotField>
    <pivotField numFmtId="164" showAll="0"/>
    <pivotField axis="axisPage" multipleItemSelectionAllowed="1" showAll="0">
      <items count="3">
        <item x="0"/>
        <item h="1" x="1"/>
        <item t="default"/>
      </items>
    </pivotField>
    <pivotField showAll="0"/>
    <pivotField showAll="0">
      <items count="7">
        <item x="4"/>
        <item x="1"/>
        <item x="2"/>
        <item x="5"/>
        <item x="3"/>
        <item x="0"/>
        <item t="default"/>
      </items>
    </pivotField>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Fields count="1">
    <field x="7"/>
  </rowFields>
  <rowItems count="5">
    <i>
      <x v="2"/>
    </i>
    <i>
      <x/>
    </i>
    <i>
      <x v="3"/>
    </i>
    <i>
      <x v="1"/>
    </i>
    <i t="grand">
      <x/>
    </i>
  </rowItems>
  <colItems count="1">
    <i/>
  </colItems>
  <pageFields count="1">
    <pageField fld="11" hier="-1"/>
  </pageFields>
  <dataFields count="1">
    <dataField name="Count of Employee ID" fld="2" subtotal="count" baseField="7" baseItem="0" numFmtId="10">
      <extLst>
        <ext xmlns:x14="http://schemas.microsoft.com/office/spreadsheetml/2009/9/main" uri="{E15A36E0-9728-4e99-A89B-3F7291B0FE68}">
          <x14:dataField pivotShowAs="percentOfParentRow"/>
        </ext>
      </extLst>
    </dataField>
  </dataFields>
  <formats count="1">
    <format dxfId="10">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4F1BFC-04AB-4C15-A236-F27D6A37EEAD}" name="KPI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G4" firstHeaderRow="1" firstDataRow="1" firstDataCol="0"/>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multipleItemSelectionAllowe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dataField="1" showAll="0">
      <items count="9">
        <item x="0"/>
        <item x="1"/>
        <item x="2"/>
        <item x="3"/>
        <item x="4"/>
        <item x="5"/>
        <item x="6"/>
        <item x="7"/>
        <item t="default"/>
      </items>
    </pivotField>
  </pivotFields>
  <rowItems count="1">
    <i/>
  </rowItems>
  <colItems count="1">
    <i/>
  </colItems>
  <dataFields count="1">
    <dataField name="Average of age" fld="26"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6E3D6F-E4CB-452F-BA0A-D030FCF7EF8E}" name="depart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B51:C57" firstHeaderRow="1" firstDataRow="1" firstDataCol="1" rowPageCount="1" colPageCount="1"/>
  <pivotFields count="27">
    <pivotField numFmtId="164" showAll="0"/>
    <pivotField numFmtId="164" showAll="0"/>
    <pivotField showAll="0"/>
    <pivotField showAll="0"/>
    <pivotField showAll="0">
      <items count="3">
        <item x="0"/>
        <item x="1"/>
        <item t="default"/>
      </items>
    </pivotField>
    <pivotField numFmtId="164" showAll="0"/>
    <pivotField axis="axisRow" dataField="1" showAll="0">
      <items count="6">
        <item x="0"/>
        <item x="1"/>
        <item x="2"/>
        <item x="4"/>
        <item x="3"/>
        <item t="default"/>
      </items>
    </pivotField>
    <pivotField showAll="0">
      <items count="5">
        <item x="3"/>
        <item x="0"/>
        <item x="2"/>
        <item x="1"/>
        <item t="default"/>
      </items>
    </pivotField>
    <pivotField showAll="0">
      <items count="5">
        <item x="2"/>
        <item x="1"/>
        <item x="0"/>
        <item x="3"/>
        <item t="default"/>
      </items>
    </pivotField>
    <pivotField showAll="0"/>
    <pivotField numFmtId="164" showAll="0"/>
    <pivotField axis="axisPage" multipleItemSelectionAllowed="1" showAll="0">
      <items count="3">
        <item x="0"/>
        <item h="1" x="1"/>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Fields count="1">
    <field x="6"/>
  </rowFields>
  <rowItems count="6">
    <i>
      <x/>
    </i>
    <i>
      <x v="1"/>
    </i>
    <i>
      <x v="2"/>
    </i>
    <i>
      <x v="3"/>
    </i>
    <i>
      <x v="4"/>
    </i>
    <i t="grand">
      <x/>
    </i>
  </rowItems>
  <colItems count="1">
    <i/>
  </colItems>
  <pageFields count="1">
    <pageField fld="11" hier="-1"/>
  </pageFields>
  <dataFields count="1">
    <dataField name="Count of Department" fld="6" subtotal="count" baseField="0" baseItem="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F75BA2-F104-4D8A-90B3-61BB9B88933F}" name="KPI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I4" firstHeaderRow="1" firstDataRow="1" firstDataCol="0"/>
  <pivotFields count="27">
    <pivotField numFmtId="164" showAll="0"/>
    <pivotField numFmtId="164" showAll="0"/>
    <pivotField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pivotField showAll="0"/>
    <pivotField numFmtId="164" showAll="0"/>
    <pivotField multipleItemSelectionAllowe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dataField="1" showAll="0"/>
    <pivotField showAll="0">
      <items count="9">
        <item x="0"/>
        <item x="1"/>
        <item x="2"/>
        <item x="3"/>
        <item x="4"/>
        <item x="5"/>
        <item x="6"/>
        <item x="7"/>
        <item t="default"/>
      </items>
    </pivotField>
  </pivotFields>
  <rowItems count="1">
    <i/>
  </rowItems>
  <colItems count="1">
    <i/>
  </colItems>
  <dataFields count="1">
    <dataField name="Average of attrition tenure" fld="25"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5861A5-AD7F-40E2-A571-93A3B0A5AD8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B77:C83" firstHeaderRow="1" firstDataRow="1" firstDataCol="1" rowPageCount="1" colPageCount="1"/>
  <pivotFields count="27">
    <pivotField numFmtId="164" showAll="0"/>
    <pivotField numFmtId="164" showAll="0"/>
    <pivotField dataField="1" showAll="0"/>
    <pivotField showAll="0"/>
    <pivotField showAll="0">
      <items count="3">
        <item x="0"/>
        <item x="1"/>
        <item t="default"/>
      </items>
    </pivotField>
    <pivotField numFmtId="164" showAll="0"/>
    <pivotField showAll="0">
      <items count="6">
        <item x="0"/>
        <item x="1"/>
        <item x="2"/>
        <item x="4"/>
        <item x="3"/>
        <item t="default"/>
      </items>
    </pivotField>
    <pivotField showAll="0">
      <items count="5">
        <item x="3"/>
        <item x="0"/>
        <item x="2"/>
        <item x="1"/>
        <item t="default"/>
      </items>
    </pivotField>
    <pivotField showAll="0">
      <items count="5">
        <item x="2"/>
        <item x="1"/>
        <item x="0"/>
        <item x="3"/>
        <item t="default"/>
      </items>
    </pivotField>
    <pivotField showAll="0"/>
    <pivotField numFmtId="164" showAll="0"/>
    <pivotField axis="axisPage" multipleItemSelectionAllowed="1" showAll="0">
      <items count="3">
        <item h="1" x="0"/>
        <item x="1"/>
        <item t="default"/>
      </items>
    </pivotField>
    <pivotField showAll="0"/>
    <pivotField axis="axisRow" showAll="0">
      <items count="7">
        <item x="4"/>
        <item x="1"/>
        <item x="2"/>
        <item x="5"/>
        <item x="3"/>
        <item x="0"/>
        <item t="default"/>
      </items>
    </pivotField>
    <pivotField showAll="0"/>
    <pivotField showAll="0"/>
    <pivotField numFmtId="16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items count="9">
        <item x="0"/>
        <item x="1"/>
        <item x="2"/>
        <item x="3"/>
        <item x="4"/>
        <item x="5"/>
        <item x="6"/>
        <item x="7"/>
        <item t="default"/>
      </items>
    </pivotField>
  </pivotFields>
  <rowFields count="1">
    <field x="13"/>
  </rowFields>
  <rowItems count="6">
    <i>
      <x/>
    </i>
    <i>
      <x v="1"/>
    </i>
    <i>
      <x v="2"/>
    </i>
    <i>
      <x v="3"/>
    </i>
    <i>
      <x v="4"/>
    </i>
    <i t="grand">
      <x/>
    </i>
  </rowItems>
  <colItems count="1">
    <i/>
  </colItems>
  <pageFields count="1">
    <pageField fld="11" hier="-1"/>
  </pageFields>
  <dataFields count="1">
    <dataField name="Count of Employee ID" fld="2" subtotal="count" baseField="13" baseItem="0" numFmtId="10">
      <extLst>
        <ext xmlns:x14="http://schemas.microsoft.com/office/spreadsheetml/2009/9/main" uri="{E15A36E0-9728-4e99-A89B-3F7291B0FE68}">
          <x14:dataField pivotShowAs="percentOfParentRow"/>
        </ext>
      </extLst>
    </dataField>
  </dataFields>
  <formats count="1">
    <format dxfId="11">
      <pivotArea collapsedLevelsAreSubtotals="1" fieldPosition="0">
        <references count="1">
          <reference field="13"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2AA4F4C-1F96-4489-9DDB-9DD40D45CA12}" sourceName="Gender">
  <pivotTables>
    <pivotTable tabId="2" name="KPI1"/>
    <pivotTable tabId="2" name="KPI2"/>
    <pivotTable tabId="2" name="KPI3"/>
    <pivotTable tabId="2" name="KPI4"/>
    <pivotTable tabId="2" name="JobSatisfaction"/>
    <pivotTable tabId="2" name="PivotTable1"/>
    <pivotTable tabId="2" name="martstatus"/>
    <pivotTable tabId="2" name="department"/>
    <pivotTable tabId="2" name="PivotTable3"/>
    <pivotTable tabId="2" name="PivotTable4"/>
    <pivotTable tabId="2" name="PivotTable7"/>
  </pivotTables>
  <data>
    <tabular pivotCacheId="12566792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joining" xr10:uid="{E6FB3060-FF7E-4367-8D4D-24A9A214F08F}" sourceName="year_of_joining">
  <pivotTables>
    <pivotTable tabId="2" name="KPI1"/>
    <pivotTable tabId="2" name="JobSatisfaction"/>
    <pivotTable tabId="2" name="KPI2"/>
    <pivotTable tabId="2" name="KPI3"/>
    <pivotTable tabId="2" name="KPI4"/>
    <pivotTable tabId="2" name="PivotTable1"/>
    <pivotTable tabId="2" name="martstatus"/>
    <pivotTable tabId="2" name="department"/>
    <pivotTable tabId="2" name="PivotTable3"/>
    <pivotTable tabId="2" name="PivotTable4"/>
    <pivotTable tabId="2" name="PivotTable7"/>
  </pivotTables>
  <data>
    <tabular pivotCacheId="1256679247">
      <items count="10">
        <i x="5" s="1"/>
        <i x="6" s="1"/>
        <i x="3" s="1"/>
        <i x="7" s="1"/>
        <i x="8" s="1"/>
        <i x="9"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2A9C0B5-6123-4893-8440-BBB76134A0B8}" sourceName="Department">
  <pivotTables>
    <pivotTable tabId="2" name="KPI1"/>
    <pivotTable tabId="2" name="JobSatisfaction"/>
    <pivotTable tabId="2" name="KPI2"/>
    <pivotTable tabId="2" name="KPI3"/>
    <pivotTable tabId="2" name="KPI4"/>
    <pivotTable tabId="2" name="PivotTable1"/>
    <pivotTable tabId="2" name="martstatus"/>
    <pivotTable tabId="2" name="department"/>
    <pivotTable tabId="2" name="PivotTable3"/>
    <pivotTable tabId="2" name="PivotTable4"/>
    <pivotTable tabId="2" name="PivotTable7"/>
  </pivotTables>
  <data>
    <tabular pivotCacheId="1256679247">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fication" xr10:uid="{9AA11976-B177-41D0-BDBD-78AAAC3A4D61}" sourceName="Qualification">
  <pivotTables>
    <pivotTable tabId="2" name="KPI1"/>
    <pivotTable tabId="2" name="JobSatisfaction"/>
    <pivotTable tabId="2" name="KPI2"/>
    <pivotTable tabId="2" name="KPI3"/>
    <pivotTable tabId="2" name="KPI4"/>
    <pivotTable tabId="2" name="PivotTable1"/>
    <pivotTable tabId="2" name="martstatus"/>
    <pivotTable tabId="2" name="department"/>
    <pivotTable tabId="2" name="PivotTable3"/>
    <pivotTable tabId="2" name="PivotTable4"/>
    <pivotTable tabId="2" name="PivotTable7"/>
  </pivotTables>
  <data>
    <tabular pivotCacheId="1256679247">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63499F4-A2F3-4DCD-8682-EDC8C1A67031}" cache="Slicer_Gender" caption="Gender" rowHeight="241300"/>
  <slicer name="Gender 2" xr10:uid="{2BC161AA-73D4-4362-B5AA-CA8D9CAF1779}" cache="Slicer_Gender" caption="Gender" style="Slicer Style 1" rowHeight="241300"/>
  <slicer name="year_of_joining" xr10:uid="{3295297E-45D5-4D5F-953C-3F6BFF0093A6}" cache="Slicer_year_of_joining" caption="year_of_joining" columnCount="10" showCaption="0" rowHeight="241300"/>
  <slicer name="Department" xr10:uid="{F716B2C6-81D5-4656-9AC1-96D647049021}" cache="Slicer_Department" caption="Department" rowHeight="241300"/>
  <slicer name="Qualification" xr10:uid="{F05321AA-0052-4C0C-B8F5-C9AD2FC47D29}" cache="Slicer_Qualification" caption="Qualifi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37C8E8A-CE1F-435D-AE81-18ABCB97C1C3}" cache="Slicer_Gender" showCaption="0" style="Slicer Style 1" rowHeight="241300"/>
  <slicer name="year_of_joining 1" xr10:uid="{A51120BD-21C4-498F-99E0-AF3C86DB3AEC}" cache="Slicer_year_of_joining" caption="year_of_joining" columnCount="10" showCaption="0" style="Slicer Style 1" rowHeight="241300"/>
  <slicer name="year_of_joining 2" xr10:uid="{D24D7764-D1DD-4495-BF6C-5C7D1E6C2FB4}" cache="Slicer_year_of_joining" caption="year_of_joining" columnCount="10" showCaption="0" style="Slicer Style 1" rowHeight="241300"/>
  <slicer name="Department 1" xr10:uid="{75E74863-E518-429B-9E73-B3AB252AF1C1}" cache="Slicer_Department" caption="Department" style="Slicer Style 1" rowHeight="241300"/>
  <slicer name="Qualification 1" xr10:uid="{B2E25554-B6B3-44E2-AD4F-A1A40FFE8F19}" cache="Slicer_Qualification" caption="Qualification"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158C4E-A182-42B8-84D2-8A0D288A2B55}" name="Table1" displayName="Table1" ref="A1:AA59" totalsRowShown="0" headerRowDxfId="40" dataDxfId="39">
  <autoFilter ref="A1:AA59" xr:uid="{E7158C4E-A182-42B8-84D2-8A0D288A2B55}"/>
  <tableColumns count="27">
    <tableColumn id="1" xr3:uid="{30F9F679-5BF6-4C2D-9FBC-4BD7EECA39DA}" name="start" dataDxfId="38"/>
    <tableColumn id="2" xr3:uid="{DDF69B29-E553-4F2B-9208-1B3778686F2C}" name="end" dataDxfId="37"/>
    <tableColumn id="3" xr3:uid="{8663FBB6-CA79-45BC-9335-B2715D8FCF94}" name="Employee ID" dataDxfId="36"/>
    <tableColumn id="4" xr3:uid="{828B2F05-4D3C-4370-B036-6C97887B7E86}" name="Full Name" dataDxfId="35"/>
    <tableColumn id="5" xr3:uid="{F8600837-C19C-40BA-B266-700934C58F72}" name="Gender" dataDxfId="34"/>
    <tableColumn id="6" xr3:uid="{DA40E6D5-B976-4E8D-981E-0C408F376533}" name="Date of Birth" dataDxfId="33"/>
    <tableColumn id="7" xr3:uid="{87EBDCDA-2B40-4B4B-9A47-2832CB27AF98}" name="Department" dataDxfId="32"/>
    <tableColumn id="8" xr3:uid="{725BC511-AE9A-4D19-829E-0268DAC6AB50}" name="Qualification" dataDxfId="31"/>
    <tableColumn id="9" xr3:uid="{CB5F8A2C-6E8D-4382-ABF4-53DBBFE8167F}" name="Marital Status" dataDxfId="30"/>
    <tableColumn id="10" xr3:uid="{D19BF3A2-F86A-4954-B314-F6A9097110AB}" name="Job Satisfaction" dataDxfId="29"/>
    <tableColumn id="11" xr3:uid="{F4C28AE4-E63D-4542-AB93-D426EF9D2803}" name="Date of Joining" dataDxfId="28"/>
    <tableColumn id="12" xr3:uid="{5FB7DB82-93DF-4F98-8E83-309902DF0CCF}" name="Employee Status" dataDxfId="27"/>
    <tableColumn id="13" xr3:uid="{A572724B-8B80-4EBA-BCE4-9E5CDB0EFFC4}" name="Date of leaving" dataDxfId="26"/>
    <tableColumn id="14" xr3:uid="{5186CEA5-5673-45F2-85C5-3781BDE2480C}" name="Reason for leaving" dataDxfId="25"/>
    <tableColumn id="15" xr3:uid="{A2FC3F49-030E-448D-9897-2432F75A7569}" name="_id" dataDxfId="24"/>
    <tableColumn id="16" xr3:uid="{BD2EA610-96BF-41CB-8944-65C4ED5D5933}" name="_uuid" dataDxfId="23"/>
    <tableColumn id="17" xr3:uid="{BF80DBED-1229-4459-A930-99CA95EEC149}" name="_submission_time" dataDxfId="22"/>
    <tableColumn id="18" xr3:uid="{10EA5B83-4685-472A-A947-1082BF5DAF24}" name="_validation_status" dataDxfId="21"/>
    <tableColumn id="19" xr3:uid="{DC1110AC-66B5-4640-908C-8742357E1ED3}" name="_notes" dataDxfId="20"/>
    <tableColumn id="20" xr3:uid="{D24DC889-CCC7-498C-9B61-97F770BD9AFD}" name="_status" dataDxfId="19"/>
    <tableColumn id="21" xr3:uid="{D1BD5464-D583-445E-BFAA-3C9E4DCC6023}" name="_submitted_by" dataDxfId="18"/>
    <tableColumn id="22" xr3:uid="{BBFB61CC-E93A-4DF9-A35E-3646D4B9C180}" name="__version__" dataDxfId="17"/>
    <tableColumn id="23" xr3:uid="{72D1913D-32BC-4D8A-B14D-40C98E2DBE35}" name="_tags" dataDxfId="16"/>
    <tableColumn id="24" xr3:uid="{DAEFA6D3-7A5D-48D1-BDB3-E4669FAB29FA}" name="_index" dataDxfId="15"/>
    <tableColumn id="25" xr3:uid="{2D6B8999-3E23-4541-9E30-60FFA787B417}" name="year_of_joining" dataDxfId="14">
      <calculatedColumnFormula>TEXT(K2,"YYYY")</calculatedColumnFormula>
    </tableColumn>
    <tableColumn id="26" xr3:uid="{12454CB7-E092-4A04-8C1B-E2D9FC004D44}" name="attrition tenure" dataDxfId="13">
      <calculatedColumnFormula>IF(AND(K2&lt;&gt;"",M2&lt;&gt;""), DATEDIF(K2,M2,"M"),"")</calculatedColumnFormula>
    </tableColumn>
    <tableColumn id="27" xr3:uid="{4DFDC053-D581-41A4-B4AD-9956E0590130}" name="age" dataDxfId="12">
      <calculatedColumnFormula>DATEDIF(Table1[[#This Row],[Date of Birth]],TODAY(),"Y")</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9"/>
  <sheetViews>
    <sheetView workbookViewId="0">
      <selection activeCell="H69" sqref="H69"/>
    </sheetView>
  </sheetViews>
  <sheetFormatPr defaultRowHeight="15" x14ac:dyDescent="0.25"/>
  <cols>
    <col min="1" max="2" width="10.42578125" style="1" bestFit="1" customWidth="1"/>
    <col min="3" max="3" width="14.28515625" style="1" customWidth="1"/>
    <col min="4" max="4" width="18.85546875" style="1" bestFit="1" customWidth="1"/>
    <col min="5" max="5" width="9.85546875" style="1" customWidth="1"/>
    <col min="6" max="6" width="14.28515625" style="1" customWidth="1"/>
    <col min="7" max="7" width="13.85546875" style="1" customWidth="1"/>
    <col min="8" max="8" width="19.42578125" style="1" bestFit="1" customWidth="1"/>
    <col min="9" max="9" width="15.42578125" style="1" customWidth="1"/>
    <col min="10" max="10" width="16.85546875" style="1" customWidth="1"/>
    <col min="11" max="11" width="16.28515625" style="1" customWidth="1"/>
    <col min="12" max="12" width="17.85546875" style="1" customWidth="1"/>
    <col min="13" max="13" width="16.42578125" style="1" customWidth="1"/>
    <col min="14" max="14" width="19.42578125" style="1" customWidth="1"/>
    <col min="15" max="15" width="10" style="1" bestFit="1" customWidth="1"/>
    <col min="16" max="16" width="38.140625" style="1" bestFit="1" customWidth="1"/>
    <col min="17" max="18" width="19.28515625" style="1" customWidth="1"/>
    <col min="19" max="19" width="9.140625" style="1" customWidth="1"/>
    <col min="20" max="20" width="18.85546875" style="1" bestFit="1" customWidth="1"/>
    <col min="21" max="21" width="16.42578125" style="1" customWidth="1"/>
    <col min="22" max="22" width="25.7109375" style="1" bestFit="1" customWidth="1"/>
    <col min="23" max="23" width="7.7109375" style="1" customWidth="1"/>
    <col min="24" max="24" width="9.140625" style="1" customWidth="1"/>
    <col min="25" max="25" width="17" style="1" customWidth="1"/>
    <col min="26" max="26" width="16.85546875" style="1" customWidth="1"/>
    <col min="27" max="16384" width="9.140625" style="1"/>
  </cols>
  <sheetData>
    <row r="1" spans="1:2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167</v>
      </c>
      <c r="Z1" s="1" t="s">
        <v>168</v>
      </c>
      <c r="AA1" s="1" t="s">
        <v>169</v>
      </c>
    </row>
    <row r="2" spans="1:27" x14ac:dyDescent="0.25">
      <c r="A2" s="2">
        <v>45684.525581782407</v>
      </c>
      <c r="B2" s="2">
        <v>45684.526382881937</v>
      </c>
      <c r="C2" s="1">
        <v>482913</v>
      </c>
      <c r="D2" s="1" t="s">
        <v>109</v>
      </c>
      <c r="E2" s="1" t="s">
        <v>24</v>
      </c>
      <c r="F2" s="2">
        <v>36334</v>
      </c>
      <c r="G2" s="1" t="s">
        <v>25</v>
      </c>
      <c r="H2" s="1" t="s">
        <v>26</v>
      </c>
      <c r="I2" s="1" t="s">
        <v>27</v>
      </c>
      <c r="J2" s="1">
        <v>4</v>
      </c>
      <c r="K2" s="2">
        <v>45005</v>
      </c>
      <c r="L2" s="1" t="s">
        <v>28</v>
      </c>
      <c r="O2" s="1">
        <v>434125301</v>
      </c>
      <c r="P2" s="1" t="s">
        <v>29</v>
      </c>
      <c r="Q2" s="2">
        <v>45684.527650462973</v>
      </c>
      <c r="R2" s="1" t="s">
        <v>30</v>
      </c>
      <c r="T2" s="1" t="s">
        <v>31</v>
      </c>
      <c r="V2" s="1" t="s">
        <v>32</v>
      </c>
      <c r="X2" s="1">
        <v>1</v>
      </c>
      <c r="Y2" s="1" t="str">
        <f>TEXT(K2,"YYYY")</f>
        <v>2023</v>
      </c>
      <c r="Z2" s="1" t="str">
        <f>IF(AND(K2&lt;&gt;"",M2&lt;&gt;""), DATEDIF(K2,M2,"M"),"")</f>
        <v/>
      </c>
      <c r="AA2" s="1">
        <f ca="1">DATEDIF(Table1[[#This Row],[Date of Birth]],TODAY(),"Y")</f>
        <v>26</v>
      </c>
    </row>
    <row r="3" spans="1:27" x14ac:dyDescent="0.25">
      <c r="A3" s="2">
        <v>45684.526383067132</v>
      </c>
      <c r="B3" s="2">
        <v>45684.527053206017</v>
      </c>
      <c r="C3" s="1">
        <v>739284</v>
      </c>
      <c r="D3" s="1" t="s">
        <v>110</v>
      </c>
      <c r="E3" s="1" t="s">
        <v>24</v>
      </c>
      <c r="F3" s="2">
        <v>36008</v>
      </c>
      <c r="G3" s="1" t="s">
        <v>33</v>
      </c>
      <c r="H3" s="1" t="s">
        <v>34</v>
      </c>
      <c r="I3" s="1" t="s">
        <v>35</v>
      </c>
      <c r="J3" s="1">
        <v>3</v>
      </c>
      <c r="K3" s="2">
        <v>45342</v>
      </c>
      <c r="L3" s="1" t="s">
        <v>28</v>
      </c>
      <c r="O3" s="1">
        <v>434125635</v>
      </c>
      <c r="P3" s="1" t="s">
        <v>36</v>
      </c>
      <c r="Q3" s="2">
        <v>45684.528321759259</v>
      </c>
      <c r="R3" s="1" t="s">
        <v>37</v>
      </c>
      <c r="T3" s="1" t="s">
        <v>31</v>
      </c>
      <c r="V3" s="1" t="s">
        <v>32</v>
      </c>
      <c r="X3" s="1">
        <v>2</v>
      </c>
      <c r="Y3" s="1" t="str">
        <f t="shared" ref="Y3:Y59" si="0">TEXT(K3,"YYYY")</f>
        <v>2024</v>
      </c>
      <c r="Z3" s="1" t="str">
        <f t="shared" ref="Z3:Z59" si="1">IF(AND(K3&lt;&gt;"",M3&lt;&gt;""), DATEDIF(K3,M3,"M"),"")</f>
        <v/>
      </c>
      <c r="AA3" s="1">
        <f ca="1">DATEDIF(Table1[[#This Row],[Date of Birth]],TODAY(),"Y")</f>
        <v>27</v>
      </c>
    </row>
    <row r="4" spans="1:27" x14ac:dyDescent="0.25">
      <c r="A4" s="2">
        <v>45684.527053379628</v>
      </c>
      <c r="B4" s="2">
        <v>45684.527709282411</v>
      </c>
      <c r="C4" s="1">
        <v>615827</v>
      </c>
      <c r="D4" s="1" t="s">
        <v>111</v>
      </c>
      <c r="E4" s="1" t="s">
        <v>38</v>
      </c>
      <c r="F4" s="2">
        <v>36827</v>
      </c>
      <c r="G4" s="1" t="s">
        <v>39</v>
      </c>
      <c r="H4" s="1" t="s">
        <v>40</v>
      </c>
      <c r="I4" s="1" t="s">
        <v>41</v>
      </c>
      <c r="J4" s="1">
        <v>2</v>
      </c>
      <c r="K4" s="2">
        <v>45350</v>
      </c>
      <c r="L4" s="1" t="s">
        <v>42</v>
      </c>
      <c r="M4" s="2">
        <v>45670</v>
      </c>
      <c r="N4" s="1" t="s">
        <v>43</v>
      </c>
      <c r="O4" s="1">
        <v>434125970</v>
      </c>
      <c r="P4" s="1" t="s">
        <v>44</v>
      </c>
      <c r="Q4" s="2">
        <v>45684.528969907413</v>
      </c>
      <c r="R4" s="1" t="s">
        <v>45</v>
      </c>
      <c r="T4" s="1" t="s">
        <v>31</v>
      </c>
      <c r="V4" s="1" t="s">
        <v>32</v>
      </c>
      <c r="X4" s="1">
        <v>3</v>
      </c>
      <c r="Y4" s="1" t="str">
        <f t="shared" si="0"/>
        <v>2024</v>
      </c>
      <c r="Z4" s="1">
        <f t="shared" si="1"/>
        <v>10</v>
      </c>
      <c r="AA4" s="1">
        <f ca="1">DATEDIF(Table1[[#This Row],[Date of Birth]],TODAY(),"Y")</f>
        <v>24</v>
      </c>
    </row>
    <row r="5" spans="1:27" x14ac:dyDescent="0.25">
      <c r="A5" s="2">
        <v>45684.52770953704</v>
      </c>
      <c r="B5" s="2">
        <v>45684.533832638888</v>
      </c>
      <c r="C5" s="1">
        <v>927364</v>
      </c>
      <c r="D5" s="1" t="s">
        <v>112</v>
      </c>
      <c r="E5" s="1" t="s">
        <v>38</v>
      </c>
      <c r="F5" s="2">
        <v>34899</v>
      </c>
      <c r="G5" s="1" t="s">
        <v>46</v>
      </c>
      <c r="H5" s="1" t="s">
        <v>47</v>
      </c>
      <c r="I5" s="1" t="s">
        <v>41</v>
      </c>
      <c r="J5" s="1">
        <v>2</v>
      </c>
      <c r="K5" s="2">
        <v>45670</v>
      </c>
      <c r="L5" s="1" t="s">
        <v>28</v>
      </c>
      <c r="O5" s="1">
        <v>434129356</v>
      </c>
      <c r="P5" s="1" t="s">
        <v>48</v>
      </c>
      <c r="Q5" s="2">
        <v>45684.535092592603</v>
      </c>
      <c r="R5" s="1" t="s">
        <v>37</v>
      </c>
      <c r="T5" s="1" t="s">
        <v>31</v>
      </c>
      <c r="V5" s="1" t="s">
        <v>32</v>
      </c>
      <c r="X5" s="1">
        <v>4</v>
      </c>
      <c r="Y5" s="1" t="str">
        <f t="shared" si="0"/>
        <v>2025</v>
      </c>
      <c r="Z5" s="1" t="str">
        <f t="shared" si="1"/>
        <v/>
      </c>
      <c r="AA5" s="1">
        <f ca="1">DATEDIF(Table1[[#This Row],[Date of Birth]],TODAY(),"Y")</f>
        <v>30</v>
      </c>
    </row>
    <row r="6" spans="1:27" x14ac:dyDescent="0.25">
      <c r="A6" s="2">
        <v>45684.533832824083</v>
      </c>
      <c r="B6" s="2">
        <v>45685.136348553242</v>
      </c>
      <c r="C6" s="1">
        <v>103582</v>
      </c>
      <c r="D6" s="1" t="s">
        <v>113</v>
      </c>
      <c r="E6" s="1" t="s">
        <v>24</v>
      </c>
      <c r="F6" s="2">
        <v>36697</v>
      </c>
      <c r="G6" s="1" t="s">
        <v>39</v>
      </c>
      <c r="H6" s="1" t="s">
        <v>40</v>
      </c>
      <c r="I6" s="1" t="s">
        <v>49</v>
      </c>
      <c r="J6" s="1">
        <v>1</v>
      </c>
      <c r="K6" s="2">
        <v>45376</v>
      </c>
      <c r="L6" s="1" t="s">
        <v>42</v>
      </c>
      <c r="M6" s="2">
        <v>45602</v>
      </c>
      <c r="N6" s="1" t="s">
        <v>50</v>
      </c>
      <c r="O6" s="1">
        <v>434129790</v>
      </c>
      <c r="P6" s="1" t="s">
        <v>51</v>
      </c>
      <c r="Q6" s="2">
        <v>45684.535891203697</v>
      </c>
      <c r="R6" s="1" t="s">
        <v>37</v>
      </c>
      <c r="T6" s="1" t="s">
        <v>31</v>
      </c>
      <c r="V6" s="1" t="s">
        <v>32</v>
      </c>
      <c r="X6" s="1">
        <v>5</v>
      </c>
      <c r="Y6" s="1" t="str">
        <f t="shared" si="0"/>
        <v>2024</v>
      </c>
      <c r="Z6" s="1">
        <f t="shared" si="1"/>
        <v>7</v>
      </c>
      <c r="AA6" s="1">
        <f ca="1">DATEDIF(Table1[[#This Row],[Date of Birth]],TODAY(),"Y")</f>
        <v>25</v>
      </c>
    </row>
    <row r="7" spans="1:27" x14ac:dyDescent="0.25">
      <c r="A7" s="2">
        <v>45684.869761111113</v>
      </c>
      <c r="B7" s="2">
        <v>45684.870702546294</v>
      </c>
      <c r="C7" s="1">
        <v>864293</v>
      </c>
      <c r="D7" s="1" t="s">
        <v>114</v>
      </c>
      <c r="E7" s="1" t="s">
        <v>38</v>
      </c>
      <c r="F7" s="2">
        <v>31415</v>
      </c>
      <c r="G7" s="1" t="s">
        <v>52</v>
      </c>
      <c r="H7" s="1" t="s">
        <v>34</v>
      </c>
      <c r="I7" s="1" t="s">
        <v>35</v>
      </c>
      <c r="J7" s="1">
        <v>5</v>
      </c>
      <c r="K7" s="2">
        <v>45299</v>
      </c>
      <c r="L7" s="1" t="s">
        <v>28</v>
      </c>
      <c r="O7" s="1">
        <v>434304923</v>
      </c>
      <c r="P7" s="1" t="s">
        <v>53</v>
      </c>
      <c r="Q7" s="2">
        <v>45684.871145833327</v>
      </c>
      <c r="T7" s="1" t="s">
        <v>31</v>
      </c>
      <c r="V7" s="1" t="s">
        <v>32</v>
      </c>
      <c r="X7" s="1">
        <v>6</v>
      </c>
      <c r="Y7" s="1" t="str">
        <f t="shared" si="0"/>
        <v>2024</v>
      </c>
      <c r="Z7" s="1" t="str">
        <f t="shared" si="1"/>
        <v/>
      </c>
      <c r="AA7" s="1">
        <f ca="1">DATEDIF(Table1[[#This Row],[Date of Birth]],TODAY(),"Y")</f>
        <v>39</v>
      </c>
    </row>
    <row r="8" spans="1:27" x14ac:dyDescent="0.25">
      <c r="A8" s="2">
        <v>45684.87070353009</v>
      </c>
      <c r="B8" s="2">
        <v>45684.872462372688</v>
      </c>
      <c r="C8" s="1">
        <v>572910</v>
      </c>
      <c r="D8" s="1" t="s">
        <v>115</v>
      </c>
      <c r="E8" s="1" t="s">
        <v>38</v>
      </c>
      <c r="F8" s="2">
        <v>35447</v>
      </c>
      <c r="G8" s="1" t="s">
        <v>46</v>
      </c>
      <c r="H8" s="1" t="s">
        <v>40</v>
      </c>
      <c r="I8" s="1" t="s">
        <v>27</v>
      </c>
      <c r="J8" s="1">
        <v>3</v>
      </c>
      <c r="K8" s="2">
        <v>43127</v>
      </c>
      <c r="L8" s="1" t="s">
        <v>28</v>
      </c>
      <c r="O8" s="1">
        <v>434305307</v>
      </c>
      <c r="P8" s="1" t="s">
        <v>54</v>
      </c>
      <c r="Q8" s="2">
        <v>45684.872465277767</v>
      </c>
      <c r="T8" s="1" t="s">
        <v>31</v>
      </c>
      <c r="V8" s="1" t="s">
        <v>32</v>
      </c>
      <c r="X8" s="1">
        <v>7</v>
      </c>
      <c r="Y8" s="1" t="str">
        <f t="shared" si="0"/>
        <v>2018</v>
      </c>
      <c r="Z8" s="1" t="str">
        <f t="shared" si="1"/>
        <v/>
      </c>
      <c r="AA8" s="1">
        <f ca="1">DATEDIF(Table1[[#This Row],[Date of Birth]],TODAY(),"Y")</f>
        <v>28</v>
      </c>
    </row>
    <row r="9" spans="1:27" x14ac:dyDescent="0.25">
      <c r="A9" s="2">
        <v>45684.872463356478</v>
      </c>
      <c r="B9" s="2">
        <v>45684.875277222221</v>
      </c>
      <c r="C9" s="1">
        <v>419837</v>
      </c>
      <c r="D9" s="1" t="s">
        <v>116</v>
      </c>
      <c r="E9" s="1" t="s">
        <v>38</v>
      </c>
      <c r="F9" s="2">
        <v>38744</v>
      </c>
      <c r="G9" s="1" t="s">
        <v>33</v>
      </c>
      <c r="H9" s="1" t="s">
        <v>40</v>
      </c>
      <c r="I9" s="1" t="s">
        <v>27</v>
      </c>
      <c r="J9" s="1">
        <v>3</v>
      </c>
      <c r="K9" s="2">
        <v>45574</v>
      </c>
      <c r="L9" s="1" t="s">
        <v>42</v>
      </c>
      <c r="M9" s="2">
        <v>45677</v>
      </c>
      <c r="N9" s="1" t="s">
        <v>43</v>
      </c>
      <c r="O9" s="1">
        <v>434306118</v>
      </c>
      <c r="P9" s="1" t="s">
        <v>55</v>
      </c>
      <c r="Q9" s="2">
        <v>45684.875347222223</v>
      </c>
      <c r="T9" s="1" t="s">
        <v>31</v>
      </c>
      <c r="V9" s="1" t="s">
        <v>32</v>
      </c>
      <c r="X9" s="1">
        <v>8</v>
      </c>
      <c r="Y9" s="1" t="str">
        <f t="shared" si="0"/>
        <v>2024</v>
      </c>
      <c r="Z9" s="1">
        <f t="shared" si="1"/>
        <v>3</v>
      </c>
      <c r="AA9" s="1">
        <f ca="1">DATEDIF(Table1[[#This Row],[Date of Birth]],TODAY(),"Y")</f>
        <v>19</v>
      </c>
    </row>
    <row r="10" spans="1:27" x14ac:dyDescent="0.25">
      <c r="A10" s="2">
        <v>45684.875278113417</v>
      </c>
      <c r="B10" s="2">
        <v>45684.876460914347</v>
      </c>
      <c r="C10" s="1">
        <v>395028</v>
      </c>
      <c r="D10" s="1" t="s">
        <v>117</v>
      </c>
      <c r="E10" s="1" t="s">
        <v>38</v>
      </c>
      <c r="F10" s="2">
        <v>33996</v>
      </c>
      <c r="G10" s="1" t="s">
        <v>39</v>
      </c>
      <c r="H10" s="1" t="s">
        <v>47</v>
      </c>
      <c r="I10" s="1" t="s">
        <v>35</v>
      </c>
      <c r="J10" s="1">
        <v>3</v>
      </c>
      <c r="K10" s="2">
        <v>45357</v>
      </c>
      <c r="L10" s="1" t="s">
        <v>28</v>
      </c>
      <c r="O10" s="1">
        <v>434306419</v>
      </c>
      <c r="P10" s="1" t="s">
        <v>56</v>
      </c>
      <c r="Q10" s="2">
        <v>45684.876458333332</v>
      </c>
      <c r="T10" s="1" t="s">
        <v>31</v>
      </c>
      <c r="V10" s="1" t="s">
        <v>32</v>
      </c>
      <c r="X10" s="1">
        <v>9</v>
      </c>
      <c r="Y10" s="1" t="str">
        <f t="shared" si="0"/>
        <v>2024</v>
      </c>
      <c r="Z10" s="1" t="str">
        <f t="shared" si="1"/>
        <v/>
      </c>
      <c r="AA10" s="1">
        <f ca="1">DATEDIF(Table1[[#This Row],[Date of Birth]],TODAY(),"Y")</f>
        <v>32</v>
      </c>
    </row>
    <row r="11" spans="1:27" x14ac:dyDescent="0.25">
      <c r="A11" s="2">
        <v>45684.876461736108</v>
      </c>
      <c r="B11" s="2">
        <v>45684.878127002317</v>
      </c>
      <c r="C11" s="1">
        <v>850721</v>
      </c>
      <c r="D11" s="1" t="s">
        <v>118</v>
      </c>
      <c r="E11" s="1" t="s">
        <v>24</v>
      </c>
      <c r="F11" s="2">
        <v>35457</v>
      </c>
      <c r="G11" s="1" t="s">
        <v>25</v>
      </c>
      <c r="H11" s="1" t="s">
        <v>26</v>
      </c>
      <c r="I11" s="1" t="s">
        <v>35</v>
      </c>
      <c r="J11" s="1">
        <v>4</v>
      </c>
      <c r="K11" s="2">
        <v>45303</v>
      </c>
      <c r="L11" s="1" t="s">
        <v>28</v>
      </c>
      <c r="O11" s="1">
        <v>434306971</v>
      </c>
      <c r="P11" s="1" t="s">
        <v>57</v>
      </c>
      <c r="Q11" s="2">
        <v>45684.878333333327</v>
      </c>
      <c r="T11" s="1" t="s">
        <v>31</v>
      </c>
      <c r="V11" s="1" t="s">
        <v>32</v>
      </c>
      <c r="X11" s="1">
        <v>10</v>
      </c>
      <c r="Y11" s="1" t="str">
        <f t="shared" si="0"/>
        <v>2024</v>
      </c>
      <c r="Z11" s="1" t="str">
        <f t="shared" si="1"/>
        <v/>
      </c>
      <c r="AA11" s="1">
        <f ca="1">DATEDIF(Table1[[#This Row],[Date of Birth]],TODAY(),"Y")</f>
        <v>28</v>
      </c>
    </row>
    <row r="12" spans="1:27" x14ac:dyDescent="0.25">
      <c r="A12" s="2">
        <v>45684.878127835647</v>
      </c>
      <c r="B12" s="2">
        <v>45684.879923287037</v>
      </c>
      <c r="C12" s="1">
        <v>602915</v>
      </c>
      <c r="D12" s="1" t="s">
        <v>119</v>
      </c>
      <c r="E12" s="1" t="s">
        <v>24</v>
      </c>
      <c r="F12" s="2">
        <v>37175</v>
      </c>
      <c r="G12" s="1" t="s">
        <v>39</v>
      </c>
      <c r="H12" s="1" t="s">
        <v>47</v>
      </c>
      <c r="I12" s="1" t="s">
        <v>27</v>
      </c>
      <c r="J12" s="1">
        <v>2</v>
      </c>
      <c r="K12" s="2">
        <v>45356</v>
      </c>
      <c r="L12" s="1" t="s">
        <v>28</v>
      </c>
      <c r="O12" s="1">
        <v>434307455</v>
      </c>
      <c r="P12" s="1" t="s">
        <v>58</v>
      </c>
      <c r="Q12" s="2">
        <v>45684.879942129628</v>
      </c>
      <c r="T12" s="1" t="s">
        <v>31</v>
      </c>
      <c r="V12" s="1" t="s">
        <v>32</v>
      </c>
      <c r="X12" s="1">
        <v>11</v>
      </c>
      <c r="Y12" s="1" t="str">
        <f t="shared" si="0"/>
        <v>2024</v>
      </c>
      <c r="Z12" s="1" t="str">
        <f t="shared" si="1"/>
        <v/>
      </c>
      <c r="AA12" s="1">
        <f ca="1">DATEDIF(Table1[[#This Row],[Date of Birth]],TODAY(),"Y")</f>
        <v>23</v>
      </c>
    </row>
    <row r="13" spans="1:27" x14ac:dyDescent="0.25">
      <c r="A13" s="2">
        <v>45684.879924247682</v>
      </c>
      <c r="B13" s="2">
        <v>45684.881287627322</v>
      </c>
      <c r="C13" s="1">
        <v>748203</v>
      </c>
      <c r="D13" s="1" t="s">
        <v>120</v>
      </c>
      <c r="E13" s="1" t="s">
        <v>24</v>
      </c>
      <c r="F13" s="2">
        <v>34361</v>
      </c>
      <c r="G13" s="1" t="s">
        <v>46</v>
      </c>
      <c r="H13" s="1" t="s">
        <v>47</v>
      </c>
      <c r="I13" s="1" t="s">
        <v>41</v>
      </c>
      <c r="J13" s="1">
        <v>3</v>
      </c>
      <c r="K13" s="2">
        <v>44584</v>
      </c>
      <c r="L13" s="1" t="s">
        <v>42</v>
      </c>
      <c r="M13" s="2">
        <v>45630</v>
      </c>
      <c r="N13" s="1" t="s">
        <v>50</v>
      </c>
      <c r="O13" s="1">
        <v>434307754</v>
      </c>
      <c r="P13" s="1" t="s">
        <v>59</v>
      </c>
      <c r="Q13" s="2">
        <v>45684.881284722222</v>
      </c>
      <c r="T13" s="1" t="s">
        <v>31</v>
      </c>
      <c r="V13" s="1" t="s">
        <v>32</v>
      </c>
      <c r="X13" s="1">
        <v>12</v>
      </c>
      <c r="Y13" s="1" t="str">
        <f t="shared" si="0"/>
        <v>2022</v>
      </c>
      <c r="Z13" s="1">
        <f t="shared" si="1"/>
        <v>34</v>
      </c>
      <c r="AA13" s="1">
        <f ca="1">DATEDIF(Table1[[#This Row],[Date of Birth]],TODAY(),"Y")</f>
        <v>31</v>
      </c>
    </row>
    <row r="14" spans="1:27" x14ac:dyDescent="0.25">
      <c r="A14" s="2">
        <v>45684.881288460652</v>
      </c>
      <c r="B14" s="2">
        <v>45684.882469421304</v>
      </c>
      <c r="C14" s="1">
        <v>580394</v>
      </c>
      <c r="D14" s="1" t="s">
        <v>121</v>
      </c>
      <c r="E14" s="1" t="s">
        <v>38</v>
      </c>
      <c r="F14" s="2">
        <v>31439</v>
      </c>
      <c r="G14" s="1" t="s">
        <v>33</v>
      </c>
      <c r="H14" s="1" t="s">
        <v>34</v>
      </c>
      <c r="I14" s="1" t="s">
        <v>41</v>
      </c>
      <c r="J14" s="1">
        <v>4</v>
      </c>
      <c r="K14" s="2">
        <v>45331</v>
      </c>
      <c r="L14" s="1" t="s">
        <v>28</v>
      </c>
      <c r="O14" s="1">
        <v>434308126</v>
      </c>
      <c r="P14" s="1" t="s">
        <v>60</v>
      </c>
      <c r="Q14" s="2">
        <v>45684.882534722223</v>
      </c>
      <c r="T14" s="1" t="s">
        <v>31</v>
      </c>
      <c r="V14" s="1" t="s">
        <v>32</v>
      </c>
      <c r="X14" s="1">
        <v>13</v>
      </c>
      <c r="Y14" s="1" t="str">
        <f t="shared" si="0"/>
        <v>2024</v>
      </c>
      <c r="Z14" s="1" t="str">
        <f t="shared" si="1"/>
        <v/>
      </c>
      <c r="AA14" s="1">
        <f ca="1">DATEDIF(Table1[[#This Row],[Date of Birth]],TODAY(),"Y")</f>
        <v>39</v>
      </c>
    </row>
    <row r="15" spans="1:27" x14ac:dyDescent="0.25">
      <c r="A15" s="2">
        <v>45684.882470497687</v>
      </c>
      <c r="B15" s="2">
        <v>45684.883591076388</v>
      </c>
      <c r="C15" s="1">
        <v>914673</v>
      </c>
      <c r="D15" s="1" t="s">
        <v>122</v>
      </c>
      <c r="E15" s="1" t="s">
        <v>24</v>
      </c>
      <c r="F15" s="2">
        <v>23390</v>
      </c>
      <c r="G15" s="1" t="s">
        <v>52</v>
      </c>
      <c r="H15" s="1" t="s">
        <v>26</v>
      </c>
      <c r="I15" s="1" t="s">
        <v>49</v>
      </c>
      <c r="J15" s="1">
        <v>2</v>
      </c>
      <c r="K15" s="2">
        <v>42396</v>
      </c>
      <c r="L15" s="1" t="s">
        <v>42</v>
      </c>
      <c r="M15" s="2">
        <v>45681</v>
      </c>
      <c r="N15" s="1" t="s">
        <v>61</v>
      </c>
      <c r="O15" s="1">
        <v>434308304</v>
      </c>
      <c r="P15" s="1" t="s">
        <v>62</v>
      </c>
      <c r="Q15" s="2">
        <v>45684.883599537039</v>
      </c>
      <c r="T15" s="1" t="s">
        <v>31</v>
      </c>
      <c r="V15" s="1" t="s">
        <v>32</v>
      </c>
      <c r="X15" s="1">
        <v>14</v>
      </c>
      <c r="Y15" s="1" t="str">
        <f t="shared" si="0"/>
        <v>2016</v>
      </c>
      <c r="Z15" s="1">
        <f t="shared" si="1"/>
        <v>107</v>
      </c>
      <c r="AA15" s="1">
        <f ca="1">DATEDIF(Table1[[#This Row],[Date of Birth]],TODAY(),"Y")</f>
        <v>61</v>
      </c>
    </row>
    <row r="16" spans="1:27" x14ac:dyDescent="0.25">
      <c r="A16" s="2">
        <v>45684.883591874997</v>
      </c>
      <c r="B16" s="2">
        <v>45684.884723310177</v>
      </c>
      <c r="C16" s="1">
        <v>237850</v>
      </c>
      <c r="D16" s="1" t="s">
        <v>123</v>
      </c>
      <c r="E16" s="1" t="s">
        <v>24</v>
      </c>
      <c r="F16" s="2">
        <v>36960</v>
      </c>
      <c r="G16" s="1" t="s">
        <v>25</v>
      </c>
      <c r="H16" s="1" t="s">
        <v>34</v>
      </c>
      <c r="I16" s="1" t="s">
        <v>35</v>
      </c>
      <c r="J16" s="1">
        <v>5</v>
      </c>
      <c r="K16" s="2">
        <v>44990</v>
      </c>
      <c r="L16" s="1" t="s">
        <v>28</v>
      </c>
      <c r="O16" s="1">
        <v>434308529</v>
      </c>
      <c r="P16" s="1" t="s">
        <v>63</v>
      </c>
      <c r="Q16" s="2">
        <v>45684.884780092587</v>
      </c>
      <c r="T16" s="1" t="s">
        <v>31</v>
      </c>
      <c r="V16" s="1" t="s">
        <v>32</v>
      </c>
      <c r="X16" s="1">
        <v>15</v>
      </c>
      <c r="Y16" s="1" t="str">
        <f t="shared" si="0"/>
        <v>2023</v>
      </c>
      <c r="Z16" s="1" t="str">
        <f t="shared" si="1"/>
        <v/>
      </c>
      <c r="AA16" s="1">
        <f ca="1">DATEDIF(Table1[[#This Row],[Date of Birth]],TODAY(),"Y")</f>
        <v>24</v>
      </c>
    </row>
    <row r="17" spans="1:27" x14ac:dyDescent="0.25">
      <c r="A17" s="2">
        <v>45684.884724270843</v>
      </c>
      <c r="B17" s="2">
        <v>45684.926126550927</v>
      </c>
      <c r="C17" s="1">
        <v>693025</v>
      </c>
      <c r="D17" s="1" t="s">
        <v>124</v>
      </c>
      <c r="E17" s="1" t="s">
        <v>38</v>
      </c>
      <c r="F17" s="2">
        <v>35822</v>
      </c>
      <c r="G17" s="1" t="s">
        <v>52</v>
      </c>
      <c r="H17" s="1" t="s">
        <v>26</v>
      </c>
      <c r="I17" s="1" t="s">
        <v>35</v>
      </c>
      <c r="J17" s="1">
        <v>2</v>
      </c>
      <c r="K17" s="2">
        <v>45372</v>
      </c>
      <c r="L17" s="1" t="s">
        <v>28</v>
      </c>
      <c r="O17" s="1">
        <v>434318041</v>
      </c>
      <c r="P17" s="1" t="s">
        <v>64</v>
      </c>
      <c r="Q17" s="2">
        <v>45684.926319444443</v>
      </c>
      <c r="T17" s="1" t="s">
        <v>31</v>
      </c>
      <c r="V17" s="1" t="s">
        <v>32</v>
      </c>
      <c r="X17" s="1">
        <v>16</v>
      </c>
      <c r="Y17" s="1" t="str">
        <f t="shared" si="0"/>
        <v>2024</v>
      </c>
      <c r="Z17" s="1" t="str">
        <f t="shared" si="1"/>
        <v/>
      </c>
      <c r="AA17" s="1">
        <f ca="1">DATEDIF(Table1[[#This Row],[Date of Birth]],TODAY(),"Y")</f>
        <v>27</v>
      </c>
    </row>
    <row r="18" spans="1:27" x14ac:dyDescent="0.25">
      <c r="A18" s="2">
        <v>45684.926127777777</v>
      </c>
      <c r="B18" s="2">
        <v>45684.928613449083</v>
      </c>
      <c r="C18" s="1">
        <v>832761</v>
      </c>
      <c r="D18" s="1" t="s">
        <v>125</v>
      </c>
      <c r="E18" s="1" t="s">
        <v>38</v>
      </c>
      <c r="F18" s="2">
        <v>37318</v>
      </c>
      <c r="G18" s="1" t="s">
        <v>39</v>
      </c>
      <c r="H18" s="1" t="s">
        <v>26</v>
      </c>
      <c r="I18" s="1" t="s">
        <v>27</v>
      </c>
      <c r="J18" s="1">
        <v>1</v>
      </c>
      <c r="K18" s="2">
        <v>42762</v>
      </c>
      <c r="L18" s="1" t="s">
        <v>42</v>
      </c>
      <c r="M18" s="2">
        <v>43127</v>
      </c>
      <c r="N18" s="1" t="s">
        <v>65</v>
      </c>
      <c r="O18" s="1">
        <v>434318444</v>
      </c>
      <c r="P18" s="1" t="s">
        <v>66</v>
      </c>
      <c r="Q18" s="2">
        <v>45684.92869212963</v>
      </c>
      <c r="T18" s="1" t="s">
        <v>31</v>
      </c>
      <c r="V18" s="1" t="s">
        <v>32</v>
      </c>
      <c r="X18" s="1">
        <v>17</v>
      </c>
      <c r="Y18" s="1" t="str">
        <f t="shared" si="0"/>
        <v>2017</v>
      </c>
      <c r="Z18" s="1">
        <f t="shared" si="1"/>
        <v>12</v>
      </c>
      <c r="AA18" s="1">
        <f ca="1">DATEDIF(Table1[[#This Row],[Date of Birth]],TODAY(),"Y")</f>
        <v>23</v>
      </c>
    </row>
    <row r="19" spans="1:27" x14ac:dyDescent="0.25">
      <c r="A19" s="2">
        <v>45685.048215185183</v>
      </c>
      <c r="B19" s="2">
        <v>45685.049979976851</v>
      </c>
      <c r="C19" s="1">
        <v>514289</v>
      </c>
      <c r="D19" s="1" t="s">
        <v>126</v>
      </c>
      <c r="E19" s="1" t="s">
        <v>24</v>
      </c>
      <c r="F19" s="2">
        <v>32917</v>
      </c>
      <c r="G19" s="1" t="s">
        <v>46</v>
      </c>
      <c r="H19" s="1" t="s">
        <v>34</v>
      </c>
      <c r="I19" s="1" t="s">
        <v>27</v>
      </c>
      <c r="J19" s="1">
        <v>2</v>
      </c>
      <c r="K19" s="2">
        <v>45401</v>
      </c>
      <c r="L19" s="1" t="s">
        <v>28</v>
      </c>
      <c r="O19" s="1">
        <v>434336207</v>
      </c>
      <c r="P19" s="1" t="s">
        <v>67</v>
      </c>
      <c r="Q19" s="2">
        <v>45685.051238425927</v>
      </c>
      <c r="T19" s="1" t="s">
        <v>31</v>
      </c>
      <c r="V19" s="1" t="s">
        <v>32</v>
      </c>
      <c r="X19" s="1">
        <v>18</v>
      </c>
      <c r="Y19" s="1" t="str">
        <f t="shared" si="0"/>
        <v>2024</v>
      </c>
      <c r="Z19" s="1" t="str">
        <f t="shared" si="1"/>
        <v/>
      </c>
      <c r="AA19" s="1">
        <f ca="1">DATEDIF(Table1[[#This Row],[Date of Birth]],TODAY(),"Y")</f>
        <v>35</v>
      </c>
    </row>
    <row r="20" spans="1:27" x14ac:dyDescent="0.25">
      <c r="A20" s="2">
        <v>45685.049980162039</v>
      </c>
      <c r="B20" s="2">
        <v>45685.050926041673</v>
      </c>
      <c r="C20" s="1">
        <v>971426</v>
      </c>
      <c r="D20" s="1" t="s">
        <v>127</v>
      </c>
      <c r="E20" s="1" t="s">
        <v>38</v>
      </c>
      <c r="F20" s="2">
        <v>36969</v>
      </c>
      <c r="G20" s="1" t="s">
        <v>33</v>
      </c>
      <c r="H20" s="1" t="s">
        <v>26</v>
      </c>
      <c r="I20" s="1" t="s">
        <v>35</v>
      </c>
      <c r="J20" s="1">
        <v>1</v>
      </c>
      <c r="K20" s="2">
        <v>43823</v>
      </c>
      <c r="L20" s="1" t="s">
        <v>28</v>
      </c>
      <c r="O20" s="1">
        <v>434336395</v>
      </c>
      <c r="P20" s="1" t="s">
        <v>68</v>
      </c>
      <c r="Q20" s="2">
        <v>45685.052187499998</v>
      </c>
      <c r="T20" s="1" t="s">
        <v>31</v>
      </c>
      <c r="V20" s="1" t="s">
        <v>32</v>
      </c>
      <c r="X20" s="1">
        <v>19</v>
      </c>
      <c r="Y20" s="1" t="str">
        <f t="shared" si="0"/>
        <v>2019</v>
      </c>
      <c r="Z20" s="1" t="str">
        <f t="shared" si="1"/>
        <v/>
      </c>
      <c r="AA20" s="1">
        <f ca="1">DATEDIF(Table1[[#This Row],[Date of Birth]],TODAY(),"Y")</f>
        <v>24</v>
      </c>
    </row>
    <row r="21" spans="1:27" x14ac:dyDescent="0.25">
      <c r="A21" s="2">
        <v>45685.050926249998</v>
      </c>
      <c r="B21" s="2">
        <v>45685.051884594897</v>
      </c>
      <c r="C21" s="1">
        <v>628340</v>
      </c>
      <c r="D21" s="1" t="s">
        <v>128</v>
      </c>
      <c r="E21" s="1" t="s">
        <v>24</v>
      </c>
      <c r="F21" s="2">
        <v>37492</v>
      </c>
      <c r="G21" s="1" t="s">
        <v>46</v>
      </c>
      <c r="H21" s="1" t="s">
        <v>40</v>
      </c>
      <c r="I21" s="1" t="s">
        <v>35</v>
      </c>
      <c r="J21" s="1">
        <v>4</v>
      </c>
      <c r="K21" s="2">
        <v>45044</v>
      </c>
      <c r="L21" s="1" t="s">
        <v>42</v>
      </c>
      <c r="M21" s="2">
        <v>45364</v>
      </c>
      <c r="N21" s="1" t="s">
        <v>65</v>
      </c>
      <c r="O21" s="1">
        <v>434336613</v>
      </c>
      <c r="P21" s="1" t="s">
        <v>69</v>
      </c>
      <c r="Q21" s="2">
        <v>45685.053206018521</v>
      </c>
      <c r="T21" s="1" t="s">
        <v>31</v>
      </c>
      <c r="V21" s="1" t="s">
        <v>32</v>
      </c>
      <c r="X21" s="1">
        <v>20</v>
      </c>
      <c r="Y21" s="1" t="str">
        <f t="shared" si="0"/>
        <v>2023</v>
      </c>
      <c r="Z21" s="1">
        <f t="shared" si="1"/>
        <v>10</v>
      </c>
      <c r="AA21" s="1">
        <f ca="1">DATEDIF(Table1[[#This Row],[Date of Birth]],TODAY(),"Y")</f>
        <v>23</v>
      </c>
    </row>
    <row r="22" spans="1:27" x14ac:dyDescent="0.25">
      <c r="A22" s="2">
        <v>45685.051884803237</v>
      </c>
      <c r="B22" s="2">
        <v>45685.052755717603</v>
      </c>
      <c r="C22" s="1">
        <v>350819</v>
      </c>
      <c r="D22" s="1" t="s">
        <v>129</v>
      </c>
      <c r="E22" s="1" t="s">
        <v>38</v>
      </c>
      <c r="F22" s="2">
        <v>33593</v>
      </c>
      <c r="G22" s="1" t="s">
        <v>25</v>
      </c>
      <c r="H22" s="1" t="s">
        <v>26</v>
      </c>
      <c r="I22" s="1" t="s">
        <v>35</v>
      </c>
      <c r="J22" s="1">
        <v>1</v>
      </c>
      <c r="K22" s="2">
        <v>43403</v>
      </c>
      <c r="L22" s="1" t="s">
        <v>28</v>
      </c>
      <c r="O22" s="1">
        <v>434336780</v>
      </c>
      <c r="P22" s="1" t="s">
        <v>70</v>
      </c>
      <c r="Q22" s="2">
        <v>45685.054016203707</v>
      </c>
      <c r="T22" s="1" t="s">
        <v>31</v>
      </c>
      <c r="V22" s="1" t="s">
        <v>32</v>
      </c>
      <c r="X22" s="1">
        <v>21</v>
      </c>
      <c r="Y22" s="1" t="str">
        <f t="shared" si="0"/>
        <v>2018</v>
      </c>
      <c r="Z22" s="1" t="str">
        <f t="shared" si="1"/>
        <v/>
      </c>
      <c r="AA22" s="1">
        <f ca="1">DATEDIF(Table1[[#This Row],[Date of Birth]],TODAY(),"Y")</f>
        <v>33</v>
      </c>
    </row>
    <row r="23" spans="1:27" x14ac:dyDescent="0.25">
      <c r="A23" s="2">
        <v>45685.052755937497</v>
      </c>
      <c r="B23" s="2">
        <v>45685.053446238417</v>
      </c>
      <c r="C23" s="1">
        <v>486207</v>
      </c>
      <c r="D23" s="1" t="s">
        <v>130</v>
      </c>
      <c r="E23" s="1" t="s">
        <v>24</v>
      </c>
      <c r="F23" s="2">
        <v>36564</v>
      </c>
      <c r="G23" s="1" t="s">
        <v>52</v>
      </c>
      <c r="H23" s="1" t="s">
        <v>26</v>
      </c>
      <c r="I23" s="1" t="s">
        <v>27</v>
      </c>
      <c r="J23" s="1">
        <v>3</v>
      </c>
      <c r="K23" s="2">
        <v>44064</v>
      </c>
      <c r="L23" s="1" t="s">
        <v>28</v>
      </c>
      <c r="O23" s="1">
        <v>434336874</v>
      </c>
      <c r="P23" s="1" t="s">
        <v>71</v>
      </c>
      <c r="Q23" s="2">
        <v>45685.054710648154</v>
      </c>
      <c r="T23" s="1" t="s">
        <v>31</v>
      </c>
      <c r="V23" s="1" t="s">
        <v>32</v>
      </c>
      <c r="X23" s="1">
        <v>22</v>
      </c>
      <c r="Y23" s="1" t="str">
        <f t="shared" si="0"/>
        <v>2020</v>
      </c>
      <c r="Z23" s="1" t="str">
        <f t="shared" si="1"/>
        <v/>
      </c>
      <c r="AA23" s="1">
        <f ca="1">DATEDIF(Table1[[#This Row],[Date of Birth]],TODAY(),"Y")</f>
        <v>25</v>
      </c>
    </row>
    <row r="24" spans="1:27" x14ac:dyDescent="0.25">
      <c r="A24" s="2">
        <v>45685.053446469909</v>
      </c>
      <c r="B24" s="2">
        <v>45685.054048692131</v>
      </c>
      <c r="C24" s="1">
        <v>792631</v>
      </c>
      <c r="D24" s="1" t="s">
        <v>131</v>
      </c>
      <c r="E24" s="1" t="s">
        <v>38</v>
      </c>
      <c r="F24" s="2">
        <v>37425</v>
      </c>
      <c r="G24" s="1" t="s">
        <v>39</v>
      </c>
      <c r="H24" s="1" t="s">
        <v>47</v>
      </c>
      <c r="I24" s="1" t="s">
        <v>27</v>
      </c>
      <c r="J24" s="1">
        <v>4</v>
      </c>
      <c r="K24" s="2">
        <v>45650</v>
      </c>
      <c r="L24" s="1" t="s">
        <v>28</v>
      </c>
      <c r="O24" s="1">
        <v>434336934</v>
      </c>
      <c r="P24" s="1" t="s">
        <v>72</v>
      </c>
      <c r="Q24" s="2">
        <v>45685.055312500001</v>
      </c>
      <c r="T24" s="1" t="s">
        <v>31</v>
      </c>
      <c r="V24" s="1" t="s">
        <v>32</v>
      </c>
      <c r="X24" s="1">
        <v>23</v>
      </c>
      <c r="Y24" s="1" t="str">
        <f t="shared" si="0"/>
        <v>2024</v>
      </c>
      <c r="Z24" s="1" t="str">
        <f t="shared" si="1"/>
        <v/>
      </c>
      <c r="AA24" s="1">
        <f ca="1">DATEDIF(Table1[[#This Row],[Date of Birth]],TODAY(),"Y")</f>
        <v>23</v>
      </c>
    </row>
    <row r="25" spans="1:27" x14ac:dyDescent="0.25">
      <c r="A25" s="2">
        <v>45685.054048900463</v>
      </c>
      <c r="B25" s="2">
        <v>45685.054576539347</v>
      </c>
      <c r="C25" s="1">
        <v>253809</v>
      </c>
      <c r="D25" s="1" t="s">
        <v>132</v>
      </c>
      <c r="E25" s="1" t="s">
        <v>24</v>
      </c>
      <c r="F25" s="2">
        <v>36823</v>
      </c>
      <c r="G25" s="1" t="s">
        <v>39</v>
      </c>
      <c r="H25" s="1" t="s">
        <v>26</v>
      </c>
      <c r="I25" s="1" t="s">
        <v>27</v>
      </c>
      <c r="J25" s="1">
        <v>5</v>
      </c>
      <c r="K25" s="2">
        <v>45658</v>
      </c>
      <c r="L25" s="1" t="s">
        <v>28</v>
      </c>
      <c r="O25" s="1">
        <v>434336990</v>
      </c>
      <c r="P25" s="1" t="s">
        <v>73</v>
      </c>
      <c r="Q25" s="2">
        <v>45685.055833333332</v>
      </c>
      <c r="T25" s="1" t="s">
        <v>31</v>
      </c>
      <c r="V25" s="1" t="s">
        <v>32</v>
      </c>
      <c r="X25" s="1">
        <v>24</v>
      </c>
      <c r="Y25" s="1" t="str">
        <f t="shared" si="0"/>
        <v>2025</v>
      </c>
      <c r="Z25" s="1" t="str">
        <f t="shared" si="1"/>
        <v/>
      </c>
      <c r="AA25" s="1">
        <f ca="1">DATEDIF(Table1[[#This Row],[Date of Birth]],TODAY(),"Y")</f>
        <v>24</v>
      </c>
    </row>
    <row r="26" spans="1:27" x14ac:dyDescent="0.25">
      <c r="A26" s="2">
        <v>45685.054576747687</v>
      </c>
      <c r="B26" s="2">
        <v>45685.055452442131</v>
      </c>
      <c r="C26" s="1">
        <v>180526</v>
      </c>
      <c r="D26" s="1" t="s">
        <v>133</v>
      </c>
      <c r="E26" s="1" t="s">
        <v>38</v>
      </c>
      <c r="F26" s="2">
        <v>30286</v>
      </c>
      <c r="G26" s="1" t="s">
        <v>52</v>
      </c>
      <c r="H26" s="1" t="s">
        <v>40</v>
      </c>
      <c r="I26" s="1" t="s">
        <v>49</v>
      </c>
      <c r="J26" s="1">
        <v>2</v>
      </c>
      <c r="K26" s="2">
        <v>43705</v>
      </c>
      <c r="L26" s="1" t="s">
        <v>42</v>
      </c>
      <c r="M26" s="2">
        <v>45660</v>
      </c>
      <c r="N26" s="1" t="s">
        <v>43</v>
      </c>
      <c r="O26" s="1">
        <v>434337084</v>
      </c>
      <c r="P26" s="1" t="s">
        <v>74</v>
      </c>
      <c r="Q26" s="2">
        <v>45685.056712962964</v>
      </c>
      <c r="T26" s="1" t="s">
        <v>31</v>
      </c>
      <c r="V26" s="1" t="s">
        <v>32</v>
      </c>
      <c r="X26" s="1">
        <v>25</v>
      </c>
      <c r="Y26" s="1" t="str">
        <f t="shared" si="0"/>
        <v>2019</v>
      </c>
      <c r="Z26" s="1">
        <f t="shared" si="1"/>
        <v>64</v>
      </c>
      <c r="AA26" s="1">
        <f ca="1">DATEDIF(Table1[[#This Row],[Date of Birth]],TODAY(),"Y")</f>
        <v>42</v>
      </c>
    </row>
    <row r="27" spans="1:27" x14ac:dyDescent="0.25">
      <c r="A27" s="2">
        <v>45685.05545266204</v>
      </c>
      <c r="B27" s="2">
        <v>45685.056781099527</v>
      </c>
      <c r="C27" s="1">
        <v>905713</v>
      </c>
      <c r="D27" s="1" t="s">
        <v>134</v>
      </c>
      <c r="E27" s="1" t="s">
        <v>24</v>
      </c>
      <c r="F27" s="2">
        <v>37759</v>
      </c>
      <c r="G27" s="1" t="s">
        <v>39</v>
      </c>
      <c r="H27" s="1" t="s">
        <v>34</v>
      </c>
      <c r="I27" s="1" t="s">
        <v>27</v>
      </c>
      <c r="J27" s="1">
        <v>4</v>
      </c>
      <c r="K27" s="2">
        <v>45661</v>
      </c>
      <c r="L27" s="1" t="s">
        <v>28</v>
      </c>
      <c r="O27" s="1">
        <v>434337248</v>
      </c>
      <c r="P27" s="1" t="s">
        <v>75</v>
      </c>
      <c r="Q27" s="2">
        <v>45685.05810185185</v>
      </c>
      <c r="T27" s="1" t="s">
        <v>31</v>
      </c>
      <c r="V27" s="1" t="s">
        <v>32</v>
      </c>
      <c r="X27" s="1">
        <v>26</v>
      </c>
      <c r="Y27" s="1" t="str">
        <f t="shared" si="0"/>
        <v>2025</v>
      </c>
      <c r="Z27" s="1" t="str">
        <f t="shared" si="1"/>
        <v/>
      </c>
      <c r="AA27" s="1">
        <f ca="1">DATEDIF(Table1[[#This Row],[Date of Birth]],TODAY(),"Y")</f>
        <v>22</v>
      </c>
    </row>
    <row r="28" spans="1:27" x14ac:dyDescent="0.25">
      <c r="A28" s="2">
        <v>45685.056781377323</v>
      </c>
      <c r="B28" s="2">
        <v>45685.057604780093</v>
      </c>
      <c r="C28" s="1">
        <v>364829</v>
      </c>
      <c r="D28" s="1" t="s">
        <v>135</v>
      </c>
      <c r="E28" s="1" t="s">
        <v>24</v>
      </c>
      <c r="F28" s="2">
        <v>36363</v>
      </c>
      <c r="G28" s="1" t="s">
        <v>25</v>
      </c>
      <c r="H28" s="1" t="s">
        <v>26</v>
      </c>
      <c r="I28" s="1" t="s">
        <v>41</v>
      </c>
      <c r="J28" s="1">
        <v>5</v>
      </c>
      <c r="K28" s="2">
        <v>43798</v>
      </c>
      <c r="L28" s="1" t="s">
        <v>28</v>
      </c>
      <c r="O28" s="1">
        <v>434337344</v>
      </c>
      <c r="P28" s="1" t="s">
        <v>76</v>
      </c>
      <c r="Q28" s="2">
        <v>45685.058865740742</v>
      </c>
      <c r="T28" s="1" t="s">
        <v>31</v>
      </c>
      <c r="V28" s="1" t="s">
        <v>32</v>
      </c>
      <c r="X28" s="1">
        <v>27</v>
      </c>
      <c r="Y28" s="1" t="str">
        <f t="shared" si="0"/>
        <v>2019</v>
      </c>
      <c r="Z28" s="1" t="str">
        <f t="shared" si="1"/>
        <v/>
      </c>
      <c r="AA28" s="1">
        <f ca="1">DATEDIF(Table1[[#This Row],[Date of Birth]],TODAY(),"Y")</f>
        <v>26</v>
      </c>
    </row>
    <row r="29" spans="1:27" x14ac:dyDescent="0.25">
      <c r="A29" s="2">
        <v>45685.05760497685</v>
      </c>
      <c r="B29" s="2">
        <v>45685.058302048608</v>
      </c>
      <c r="C29" s="1">
        <v>482057</v>
      </c>
      <c r="D29" s="1" t="s">
        <v>136</v>
      </c>
      <c r="E29" s="1" t="s">
        <v>38</v>
      </c>
      <c r="F29" s="2">
        <v>35575</v>
      </c>
      <c r="G29" s="1" t="s">
        <v>33</v>
      </c>
      <c r="H29" s="1" t="s">
        <v>34</v>
      </c>
      <c r="I29" s="1" t="s">
        <v>41</v>
      </c>
      <c r="J29" s="1">
        <v>2</v>
      </c>
      <c r="K29" s="2">
        <v>45527</v>
      </c>
      <c r="L29" s="1" t="s">
        <v>28</v>
      </c>
      <c r="O29" s="1">
        <v>434337442</v>
      </c>
      <c r="P29" s="1" t="s">
        <v>77</v>
      </c>
      <c r="Q29" s="2">
        <v>45685.059560185182</v>
      </c>
      <c r="T29" s="1" t="s">
        <v>31</v>
      </c>
      <c r="V29" s="1" t="s">
        <v>32</v>
      </c>
      <c r="X29" s="1">
        <v>28</v>
      </c>
      <c r="Y29" s="1" t="str">
        <f t="shared" si="0"/>
        <v>2024</v>
      </c>
      <c r="Z29" s="1" t="str">
        <f t="shared" si="1"/>
        <v/>
      </c>
      <c r="AA29" s="1">
        <f ca="1">DATEDIF(Table1[[#This Row],[Date of Birth]],TODAY(),"Y")</f>
        <v>28</v>
      </c>
    </row>
    <row r="30" spans="1:27" x14ac:dyDescent="0.25">
      <c r="A30" s="2">
        <v>45685.058302245372</v>
      </c>
      <c r="B30" s="2">
        <v>45685.059253784719</v>
      </c>
      <c r="C30" s="1">
        <v>732680</v>
      </c>
      <c r="D30" s="1" t="s">
        <v>137</v>
      </c>
      <c r="E30" s="1" t="s">
        <v>38</v>
      </c>
      <c r="F30" s="2">
        <v>36493</v>
      </c>
      <c r="G30" s="1" t="s">
        <v>52</v>
      </c>
      <c r="H30" s="1" t="s">
        <v>26</v>
      </c>
      <c r="I30" s="1" t="s">
        <v>41</v>
      </c>
      <c r="J30" s="1">
        <v>3</v>
      </c>
      <c r="K30" s="2">
        <v>45259</v>
      </c>
      <c r="L30" s="1" t="s">
        <v>42</v>
      </c>
      <c r="M30" s="2">
        <v>45506</v>
      </c>
      <c r="N30" s="1" t="s">
        <v>78</v>
      </c>
      <c r="O30" s="1">
        <v>434337555</v>
      </c>
      <c r="P30" s="1" t="s">
        <v>79</v>
      </c>
      <c r="Q30" s="2">
        <v>45685.060520833344</v>
      </c>
      <c r="T30" s="1" t="s">
        <v>31</v>
      </c>
      <c r="V30" s="1" t="s">
        <v>32</v>
      </c>
      <c r="X30" s="1">
        <v>29</v>
      </c>
      <c r="Y30" s="1" t="str">
        <f t="shared" si="0"/>
        <v>2023</v>
      </c>
      <c r="Z30" s="1">
        <f t="shared" si="1"/>
        <v>8</v>
      </c>
      <c r="AA30" s="1">
        <f ca="1">DATEDIF(Table1[[#This Row],[Date of Birth]],TODAY(),"Y")</f>
        <v>25</v>
      </c>
    </row>
    <row r="31" spans="1:27" x14ac:dyDescent="0.25">
      <c r="A31" s="2">
        <v>45685.059253993059</v>
      </c>
      <c r="B31" s="2">
        <v>45685.060197916668</v>
      </c>
      <c r="C31" s="1">
        <v>548209</v>
      </c>
      <c r="D31" s="1" t="s">
        <v>138</v>
      </c>
      <c r="E31" s="1" t="s">
        <v>24</v>
      </c>
      <c r="F31" s="2">
        <v>33443</v>
      </c>
      <c r="G31" s="1" t="s">
        <v>46</v>
      </c>
      <c r="H31" s="1" t="s">
        <v>47</v>
      </c>
      <c r="I31" s="1" t="s">
        <v>27</v>
      </c>
      <c r="J31" s="1">
        <v>5</v>
      </c>
      <c r="K31" s="2">
        <v>45673</v>
      </c>
      <c r="L31" s="1" t="s">
        <v>28</v>
      </c>
      <c r="O31" s="1">
        <v>434337679</v>
      </c>
      <c r="P31" s="1" t="s">
        <v>80</v>
      </c>
      <c r="Q31" s="2">
        <v>45685.06145833333</v>
      </c>
      <c r="T31" s="1" t="s">
        <v>31</v>
      </c>
      <c r="V31" s="1" t="s">
        <v>32</v>
      </c>
      <c r="X31" s="1">
        <v>30</v>
      </c>
      <c r="Y31" s="1" t="str">
        <f t="shared" si="0"/>
        <v>2025</v>
      </c>
      <c r="Z31" s="1" t="str">
        <f t="shared" si="1"/>
        <v/>
      </c>
      <c r="AA31" s="1">
        <f ca="1">DATEDIF(Table1[[#This Row],[Date of Birth]],TODAY(),"Y")</f>
        <v>34</v>
      </c>
    </row>
    <row r="32" spans="1:27" x14ac:dyDescent="0.25">
      <c r="A32" s="2">
        <v>45685.060198090279</v>
      </c>
      <c r="B32" s="2">
        <v>45685.061187430547</v>
      </c>
      <c r="C32" s="1">
        <v>691734</v>
      </c>
      <c r="D32" s="1" t="s">
        <v>139</v>
      </c>
      <c r="E32" s="1" t="s">
        <v>38</v>
      </c>
      <c r="F32" s="2">
        <v>25698</v>
      </c>
      <c r="G32" s="1" t="s">
        <v>25</v>
      </c>
      <c r="H32" s="1" t="s">
        <v>40</v>
      </c>
      <c r="I32" s="1" t="s">
        <v>49</v>
      </c>
      <c r="J32" s="1">
        <v>4</v>
      </c>
      <c r="K32" s="2">
        <v>43270</v>
      </c>
      <c r="L32" s="1" t="s">
        <v>42</v>
      </c>
      <c r="M32" s="2">
        <v>45521</v>
      </c>
      <c r="N32" s="1" t="s">
        <v>61</v>
      </c>
      <c r="O32" s="1">
        <v>434337776</v>
      </c>
      <c r="P32" s="1" t="s">
        <v>81</v>
      </c>
      <c r="Q32" s="2">
        <v>45685.062442129631</v>
      </c>
      <c r="T32" s="1" t="s">
        <v>31</v>
      </c>
      <c r="V32" s="1" t="s">
        <v>32</v>
      </c>
      <c r="X32" s="1">
        <v>31</v>
      </c>
      <c r="Y32" s="1" t="str">
        <f t="shared" si="0"/>
        <v>2018</v>
      </c>
      <c r="Z32" s="1">
        <f t="shared" si="1"/>
        <v>73</v>
      </c>
      <c r="AA32" s="1">
        <f ca="1">DATEDIF(Table1[[#This Row],[Date of Birth]],TODAY(),"Y")</f>
        <v>55</v>
      </c>
    </row>
    <row r="33" spans="1:27" x14ac:dyDescent="0.25">
      <c r="A33" s="2">
        <v>45685.06118769676</v>
      </c>
      <c r="B33" s="2">
        <v>45685.062127662037</v>
      </c>
      <c r="C33" s="1">
        <v>820356</v>
      </c>
      <c r="D33" s="1" t="s">
        <v>140</v>
      </c>
      <c r="E33" s="1" t="s">
        <v>24</v>
      </c>
      <c r="F33" s="2">
        <v>36564</v>
      </c>
      <c r="G33" s="1" t="s">
        <v>33</v>
      </c>
      <c r="H33" s="1" t="s">
        <v>26</v>
      </c>
      <c r="I33" s="1" t="s">
        <v>27</v>
      </c>
      <c r="J33" s="1">
        <v>2</v>
      </c>
      <c r="K33" s="2">
        <v>44064</v>
      </c>
      <c r="L33" s="1" t="s">
        <v>28</v>
      </c>
      <c r="O33" s="1">
        <v>434337928</v>
      </c>
      <c r="P33" s="1" t="s">
        <v>82</v>
      </c>
      <c r="Q33" s="2">
        <v>45685.063391203701</v>
      </c>
      <c r="T33" s="1" t="s">
        <v>31</v>
      </c>
      <c r="V33" s="1" t="s">
        <v>32</v>
      </c>
      <c r="X33" s="1">
        <v>32</v>
      </c>
      <c r="Y33" s="1" t="str">
        <f t="shared" si="0"/>
        <v>2020</v>
      </c>
      <c r="Z33" s="1" t="str">
        <f t="shared" si="1"/>
        <v/>
      </c>
      <c r="AA33" s="1">
        <f ca="1">DATEDIF(Table1[[#This Row],[Date of Birth]],TODAY(),"Y")</f>
        <v>25</v>
      </c>
    </row>
    <row r="34" spans="1:27" x14ac:dyDescent="0.25">
      <c r="A34" s="2">
        <v>45685.062127847217</v>
      </c>
      <c r="B34" s="2">
        <v>45685.062770868048</v>
      </c>
      <c r="C34" s="1">
        <v>459281</v>
      </c>
      <c r="D34" s="1" t="s">
        <v>141</v>
      </c>
      <c r="E34" s="1" t="s">
        <v>38</v>
      </c>
      <c r="F34" s="2">
        <v>36957</v>
      </c>
      <c r="G34" s="1" t="s">
        <v>52</v>
      </c>
      <c r="H34" s="1" t="s">
        <v>26</v>
      </c>
      <c r="I34" s="1" t="s">
        <v>35</v>
      </c>
      <c r="J34" s="1">
        <v>1</v>
      </c>
      <c r="K34" s="2">
        <v>45543</v>
      </c>
      <c r="L34" s="1" t="s">
        <v>28</v>
      </c>
      <c r="O34" s="1">
        <v>434337994</v>
      </c>
      <c r="P34" s="1" t="s">
        <v>83</v>
      </c>
      <c r="Q34" s="2">
        <v>45685.064108796287</v>
      </c>
      <c r="T34" s="1" t="s">
        <v>31</v>
      </c>
      <c r="V34" s="1" t="s">
        <v>32</v>
      </c>
      <c r="X34" s="1">
        <v>33</v>
      </c>
      <c r="Y34" s="1" t="str">
        <f t="shared" si="0"/>
        <v>2024</v>
      </c>
      <c r="Z34" s="1" t="str">
        <f t="shared" si="1"/>
        <v/>
      </c>
      <c r="AA34" s="1">
        <f ca="1">DATEDIF(Table1[[#This Row],[Date of Birth]],TODAY(),"Y")</f>
        <v>24</v>
      </c>
    </row>
    <row r="35" spans="1:27" x14ac:dyDescent="0.25">
      <c r="A35" s="2">
        <v>45685.062771041667</v>
      </c>
      <c r="B35" s="2">
        <v>45685.063595011583</v>
      </c>
      <c r="C35" s="1">
        <v>237694</v>
      </c>
      <c r="D35" s="1" t="s">
        <v>142</v>
      </c>
      <c r="E35" s="1" t="s">
        <v>24</v>
      </c>
      <c r="F35" s="2">
        <v>37766</v>
      </c>
      <c r="G35" s="1" t="s">
        <v>46</v>
      </c>
      <c r="H35" s="1" t="s">
        <v>26</v>
      </c>
      <c r="I35" s="1" t="s">
        <v>27</v>
      </c>
      <c r="J35" s="1">
        <v>5</v>
      </c>
      <c r="K35" s="2">
        <v>45679</v>
      </c>
      <c r="L35" s="1" t="s">
        <v>28</v>
      </c>
      <c r="O35" s="1">
        <v>434338088</v>
      </c>
      <c r="P35" s="1" t="s">
        <v>84</v>
      </c>
      <c r="Q35" s="2">
        <v>45685.064849537041</v>
      </c>
      <c r="T35" s="1" t="s">
        <v>31</v>
      </c>
      <c r="V35" s="1" t="s">
        <v>32</v>
      </c>
      <c r="X35" s="1">
        <v>34</v>
      </c>
      <c r="Y35" s="1" t="str">
        <f t="shared" si="0"/>
        <v>2025</v>
      </c>
      <c r="Z35" s="1" t="str">
        <f t="shared" si="1"/>
        <v/>
      </c>
      <c r="AA35" s="1">
        <f ca="1">DATEDIF(Table1[[#This Row],[Date of Birth]],TODAY(),"Y")</f>
        <v>22</v>
      </c>
    </row>
    <row r="36" spans="1:27" x14ac:dyDescent="0.25">
      <c r="A36" s="2">
        <v>45685.063595173611</v>
      </c>
      <c r="B36" s="2">
        <v>45685.0644019213</v>
      </c>
      <c r="C36" s="1">
        <v>385027</v>
      </c>
      <c r="D36" s="1" t="s">
        <v>143</v>
      </c>
      <c r="E36" s="1" t="s">
        <v>38</v>
      </c>
      <c r="F36" s="2">
        <v>36495</v>
      </c>
      <c r="G36" s="1" t="s">
        <v>39</v>
      </c>
      <c r="H36" s="1" t="s">
        <v>34</v>
      </c>
      <c r="I36" s="1" t="s">
        <v>35</v>
      </c>
      <c r="J36" s="1">
        <v>3</v>
      </c>
      <c r="K36" s="2">
        <v>43931</v>
      </c>
      <c r="L36" s="1" t="s">
        <v>28</v>
      </c>
      <c r="O36" s="1">
        <v>434338217</v>
      </c>
      <c r="P36" s="1" t="s">
        <v>85</v>
      </c>
      <c r="Q36" s="2">
        <v>45685.065659722219</v>
      </c>
      <c r="T36" s="1" t="s">
        <v>31</v>
      </c>
      <c r="V36" s="1" t="s">
        <v>32</v>
      </c>
      <c r="X36" s="1">
        <v>35</v>
      </c>
      <c r="Y36" s="1" t="str">
        <f t="shared" si="0"/>
        <v>2020</v>
      </c>
      <c r="Z36" s="1" t="str">
        <f t="shared" si="1"/>
        <v/>
      </c>
      <c r="AA36" s="1">
        <f ca="1">DATEDIF(Table1[[#This Row],[Date of Birth]],TODAY(),"Y")</f>
        <v>25</v>
      </c>
    </row>
    <row r="37" spans="1:27" x14ac:dyDescent="0.25">
      <c r="A37" s="2">
        <v>45685.064402071759</v>
      </c>
      <c r="B37" s="2">
        <v>45685.065156770826</v>
      </c>
      <c r="C37" s="1">
        <v>910482</v>
      </c>
      <c r="D37" s="1" t="s">
        <v>144</v>
      </c>
      <c r="E37" s="1" t="s">
        <v>24</v>
      </c>
      <c r="F37" s="2">
        <v>34507</v>
      </c>
      <c r="G37" s="1" t="s">
        <v>33</v>
      </c>
      <c r="H37" s="1" t="s">
        <v>26</v>
      </c>
      <c r="I37" s="1" t="s">
        <v>41</v>
      </c>
      <c r="J37" s="1">
        <v>4</v>
      </c>
      <c r="K37" s="2">
        <v>44131</v>
      </c>
      <c r="L37" s="1" t="s">
        <v>28</v>
      </c>
      <c r="O37" s="1">
        <v>434338307</v>
      </c>
      <c r="P37" s="1" t="s">
        <v>86</v>
      </c>
      <c r="Q37" s="2">
        <v>45685.066423611112</v>
      </c>
      <c r="T37" s="1" t="s">
        <v>31</v>
      </c>
      <c r="V37" s="1" t="s">
        <v>32</v>
      </c>
      <c r="X37" s="1">
        <v>36</v>
      </c>
      <c r="Y37" s="1" t="str">
        <f t="shared" si="0"/>
        <v>2020</v>
      </c>
      <c r="Z37" s="1" t="str">
        <f t="shared" si="1"/>
        <v/>
      </c>
      <c r="AA37" s="1">
        <f ca="1">DATEDIF(Table1[[#This Row],[Date of Birth]],TODAY(),"Y")</f>
        <v>31</v>
      </c>
    </row>
    <row r="38" spans="1:27" x14ac:dyDescent="0.25">
      <c r="A38" s="2">
        <v>45685.065156944453</v>
      </c>
      <c r="B38" s="2">
        <v>45685.065915636573</v>
      </c>
      <c r="C38" s="1">
        <v>572831</v>
      </c>
      <c r="D38" s="1" t="s">
        <v>145</v>
      </c>
      <c r="E38" s="1" t="s">
        <v>38</v>
      </c>
      <c r="F38" s="2">
        <v>35299</v>
      </c>
      <c r="G38" s="1" t="s">
        <v>52</v>
      </c>
      <c r="H38" s="1" t="s">
        <v>34</v>
      </c>
      <c r="I38" s="1" t="s">
        <v>41</v>
      </c>
      <c r="J38" s="1">
        <v>4</v>
      </c>
      <c r="K38" s="2">
        <v>45669</v>
      </c>
      <c r="L38" s="1" t="s">
        <v>28</v>
      </c>
      <c r="O38" s="1">
        <v>434338433</v>
      </c>
      <c r="P38" s="1" t="s">
        <v>87</v>
      </c>
      <c r="Q38" s="2">
        <v>45685.067175925928</v>
      </c>
      <c r="T38" s="1" t="s">
        <v>31</v>
      </c>
      <c r="V38" s="1" t="s">
        <v>32</v>
      </c>
      <c r="X38" s="1">
        <v>37</v>
      </c>
      <c r="Y38" s="1" t="str">
        <f t="shared" si="0"/>
        <v>2025</v>
      </c>
      <c r="Z38" s="1" t="str">
        <f t="shared" si="1"/>
        <v/>
      </c>
      <c r="AA38" s="1">
        <f ca="1">DATEDIF(Table1[[#This Row],[Date of Birth]],TODAY(),"Y")</f>
        <v>29</v>
      </c>
    </row>
    <row r="39" spans="1:27" x14ac:dyDescent="0.25">
      <c r="A39" s="2">
        <v>45685.06591582176</v>
      </c>
      <c r="B39" s="2">
        <v>45685.066619039353</v>
      </c>
      <c r="C39" s="1">
        <v>674920</v>
      </c>
      <c r="D39" s="1" t="s">
        <v>146</v>
      </c>
      <c r="E39" s="1" t="s">
        <v>24</v>
      </c>
      <c r="F39" s="2">
        <v>36362</v>
      </c>
      <c r="G39" s="1" t="s">
        <v>25</v>
      </c>
      <c r="H39" s="1" t="s">
        <v>34</v>
      </c>
      <c r="I39" s="1" t="s">
        <v>35</v>
      </c>
      <c r="J39" s="1">
        <v>4</v>
      </c>
      <c r="K39" s="2">
        <v>45362</v>
      </c>
      <c r="L39" s="1" t="s">
        <v>42</v>
      </c>
      <c r="M39" s="2">
        <v>45659</v>
      </c>
      <c r="N39" s="1" t="s">
        <v>43</v>
      </c>
      <c r="O39" s="1">
        <v>434338558</v>
      </c>
      <c r="P39" s="1" t="s">
        <v>88</v>
      </c>
      <c r="Q39" s="2">
        <v>45685.067881944437</v>
      </c>
      <c r="T39" s="1" t="s">
        <v>31</v>
      </c>
      <c r="V39" s="1" t="s">
        <v>32</v>
      </c>
      <c r="X39" s="1">
        <v>38</v>
      </c>
      <c r="Y39" s="1" t="str">
        <f t="shared" si="0"/>
        <v>2024</v>
      </c>
      <c r="Z39" s="1">
        <f t="shared" si="1"/>
        <v>9</v>
      </c>
      <c r="AA39" s="1">
        <f ca="1">DATEDIF(Table1[[#This Row],[Date of Birth]],TODAY(),"Y")</f>
        <v>26</v>
      </c>
    </row>
    <row r="40" spans="1:27" x14ac:dyDescent="0.25">
      <c r="A40" s="2">
        <v>45685.06661927083</v>
      </c>
      <c r="B40" s="2">
        <v>45685.067196909717</v>
      </c>
      <c r="C40" s="1">
        <v>321845</v>
      </c>
      <c r="D40" s="1" t="s">
        <v>147</v>
      </c>
      <c r="E40" s="1" t="s">
        <v>38</v>
      </c>
      <c r="F40" s="2">
        <v>33044</v>
      </c>
      <c r="G40" s="1" t="s">
        <v>39</v>
      </c>
      <c r="H40" s="1" t="s">
        <v>26</v>
      </c>
      <c r="I40" s="1" t="s">
        <v>35</v>
      </c>
      <c r="J40" s="1">
        <v>5</v>
      </c>
      <c r="K40" s="2">
        <v>45661</v>
      </c>
      <c r="L40" s="1" t="s">
        <v>28</v>
      </c>
      <c r="O40" s="1">
        <v>434338634</v>
      </c>
      <c r="P40" s="1" t="s">
        <v>89</v>
      </c>
      <c r="Q40" s="2">
        <v>45685.068460648137</v>
      </c>
      <c r="T40" s="1" t="s">
        <v>31</v>
      </c>
      <c r="V40" s="1" t="s">
        <v>32</v>
      </c>
      <c r="X40" s="1">
        <v>39</v>
      </c>
      <c r="Y40" s="1" t="str">
        <f t="shared" si="0"/>
        <v>2025</v>
      </c>
      <c r="Z40" s="1" t="str">
        <f t="shared" si="1"/>
        <v/>
      </c>
      <c r="AA40" s="1">
        <f ca="1">DATEDIF(Table1[[#This Row],[Date of Birth]],TODAY(),"Y")</f>
        <v>35</v>
      </c>
    </row>
    <row r="41" spans="1:27" x14ac:dyDescent="0.25">
      <c r="A41" s="2">
        <v>45685.067197083343</v>
      </c>
      <c r="B41" s="2">
        <v>45685.067969722222</v>
      </c>
      <c r="C41" s="1">
        <v>805217</v>
      </c>
      <c r="D41" s="1" t="s">
        <v>148</v>
      </c>
      <c r="E41" s="1" t="s">
        <v>24</v>
      </c>
      <c r="F41" s="2">
        <v>38547</v>
      </c>
      <c r="G41" s="1" t="s">
        <v>46</v>
      </c>
      <c r="H41" s="1" t="s">
        <v>40</v>
      </c>
      <c r="I41" s="1" t="s">
        <v>27</v>
      </c>
      <c r="J41" s="1">
        <v>4</v>
      </c>
      <c r="K41" s="2">
        <v>45610</v>
      </c>
      <c r="L41" s="1" t="s">
        <v>28</v>
      </c>
      <c r="O41" s="1">
        <v>434338751</v>
      </c>
      <c r="P41" s="1" t="s">
        <v>90</v>
      </c>
      <c r="Q41" s="2">
        <v>45685.069224537037</v>
      </c>
      <c r="T41" s="1" t="s">
        <v>31</v>
      </c>
      <c r="V41" s="1" t="s">
        <v>32</v>
      </c>
      <c r="X41" s="1">
        <v>40</v>
      </c>
      <c r="Y41" s="1" t="str">
        <f t="shared" si="0"/>
        <v>2024</v>
      </c>
      <c r="Z41" s="1" t="str">
        <f t="shared" si="1"/>
        <v/>
      </c>
      <c r="AA41" s="1">
        <f ca="1">DATEDIF(Table1[[#This Row],[Date of Birth]],TODAY(),"Y")</f>
        <v>20</v>
      </c>
    </row>
    <row r="42" spans="1:27" x14ac:dyDescent="0.25">
      <c r="A42" s="2">
        <v>45685.06796990741</v>
      </c>
      <c r="B42" s="2">
        <v>45685.068693541667</v>
      </c>
      <c r="C42" s="1">
        <v>692380</v>
      </c>
      <c r="D42" s="1" t="s">
        <v>149</v>
      </c>
      <c r="E42" s="1" t="s">
        <v>38</v>
      </c>
      <c r="F42" s="2">
        <v>36095</v>
      </c>
      <c r="G42" s="1" t="s">
        <v>33</v>
      </c>
      <c r="H42" s="1" t="s">
        <v>47</v>
      </c>
      <c r="I42" s="1" t="s">
        <v>27</v>
      </c>
      <c r="J42" s="1">
        <v>1</v>
      </c>
      <c r="K42" s="2">
        <v>45162</v>
      </c>
      <c r="L42" s="1" t="s">
        <v>42</v>
      </c>
      <c r="M42" s="2">
        <v>45559</v>
      </c>
      <c r="N42" s="1" t="s">
        <v>65</v>
      </c>
      <c r="O42" s="1">
        <v>434338961</v>
      </c>
      <c r="P42" s="1" t="s">
        <v>91</v>
      </c>
      <c r="Q42" s="2">
        <v>45685.069953703707</v>
      </c>
      <c r="T42" s="1" t="s">
        <v>31</v>
      </c>
      <c r="V42" s="1" t="s">
        <v>32</v>
      </c>
      <c r="X42" s="1">
        <v>41</v>
      </c>
      <c r="Y42" s="1" t="str">
        <f t="shared" si="0"/>
        <v>2023</v>
      </c>
      <c r="Z42" s="1">
        <f t="shared" si="1"/>
        <v>13</v>
      </c>
      <c r="AA42" s="1">
        <f ca="1">DATEDIF(Table1[[#This Row],[Date of Birth]],TODAY(),"Y")</f>
        <v>26</v>
      </c>
    </row>
    <row r="43" spans="1:27" x14ac:dyDescent="0.25">
      <c r="A43" s="2">
        <v>45685.068693761583</v>
      </c>
      <c r="B43" s="2">
        <v>45685.069803842591</v>
      </c>
      <c r="C43" s="1">
        <v>458023</v>
      </c>
      <c r="D43" s="1" t="s">
        <v>150</v>
      </c>
      <c r="E43" s="1" t="s">
        <v>24</v>
      </c>
      <c r="F43" s="2">
        <v>35367</v>
      </c>
      <c r="G43" s="1" t="s">
        <v>25</v>
      </c>
      <c r="H43" s="1" t="s">
        <v>26</v>
      </c>
      <c r="I43" s="1" t="s">
        <v>35</v>
      </c>
      <c r="J43" s="1">
        <v>2</v>
      </c>
      <c r="K43" s="2">
        <v>44005</v>
      </c>
      <c r="L43" s="1" t="s">
        <v>28</v>
      </c>
      <c r="O43" s="1">
        <v>434339190</v>
      </c>
      <c r="P43" s="1" t="s">
        <v>92</v>
      </c>
      <c r="Q43" s="2">
        <v>45685.071076388893</v>
      </c>
      <c r="T43" s="1" t="s">
        <v>31</v>
      </c>
      <c r="V43" s="1" t="s">
        <v>32</v>
      </c>
      <c r="X43" s="1">
        <v>42</v>
      </c>
      <c r="Y43" s="1" t="str">
        <f t="shared" si="0"/>
        <v>2020</v>
      </c>
      <c r="Z43" s="1" t="str">
        <f t="shared" si="1"/>
        <v/>
      </c>
      <c r="AA43" s="1">
        <f ca="1">DATEDIF(Table1[[#This Row],[Date of Birth]],TODAY(),"Y")</f>
        <v>28</v>
      </c>
    </row>
    <row r="44" spans="1:27" x14ac:dyDescent="0.25">
      <c r="A44" s="2">
        <v>45685.069804039347</v>
      </c>
      <c r="B44" s="2">
        <v>45685.070345775457</v>
      </c>
      <c r="C44" s="1">
        <v>247910</v>
      </c>
      <c r="D44" s="1" t="s">
        <v>151</v>
      </c>
      <c r="E44" s="1" t="s">
        <v>38</v>
      </c>
      <c r="F44" s="2">
        <v>34142</v>
      </c>
      <c r="G44" s="1" t="s">
        <v>33</v>
      </c>
      <c r="H44" s="1" t="s">
        <v>26</v>
      </c>
      <c r="I44" s="1" t="s">
        <v>35</v>
      </c>
      <c r="J44" s="1">
        <v>3</v>
      </c>
      <c r="K44" s="2">
        <v>45370</v>
      </c>
      <c r="L44" s="1" t="s">
        <v>28</v>
      </c>
      <c r="O44" s="1">
        <v>434339239</v>
      </c>
      <c r="P44" s="1" t="s">
        <v>93</v>
      </c>
      <c r="Q44" s="2">
        <v>45685.071608796286</v>
      </c>
      <c r="T44" s="1" t="s">
        <v>31</v>
      </c>
      <c r="V44" s="1" t="s">
        <v>32</v>
      </c>
      <c r="X44" s="1">
        <v>43</v>
      </c>
      <c r="Y44" s="1" t="str">
        <f t="shared" si="0"/>
        <v>2024</v>
      </c>
      <c r="Z44" s="1" t="str">
        <f t="shared" si="1"/>
        <v/>
      </c>
      <c r="AA44" s="1">
        <f ca="1">DATEDIF(Table1[[#This Row],[Date of Birth]],TODAY(),"Y")</f>
        <v>32</v>
      </c>
    </row>
    <row r="45" spans="1:27" x14ac:dyDescent="0.25">
      <c r="A45" s="2">
        <v>45685.070346006942</v>
      </c>
      <c r="B45" s="2">
        <v>45685.073345682868</v>
      </c>
      <c r="C45" s="1">
        <v>984251</v>
      </c>
      <c r="D45" s="1" t="s">
        <v>152</v>
      </c>
      <c r="E45" s="1" t="s">
        <v>24</v>
      </c>
      <c r="F45" s="2">
        <v>32910</v>
      </c>
      <c r="G45" s="1" t="s">
        <v>39</v>
      </c>
      <c r="H45" s="1" t="s">
        <v>34</v>
      </c>
      <c r="I45" s="1" t="s">
        <v>27</v>
      </c>
      <c r="J45" s="1">
        <v>4</v>
      </c>
      <c r="K45" s="2">
        <v>45674</v>
      </c>
      <c r="L45" s="1" t="s">
        <v>28</v>
      </c>
      <c r="O45" s="1">
        <v>434339471</v>
      </c>
      <c r="P45" s="1" t="s">
        <v>94</v>
      </c>
      <c r="Q45" s="2">
        <v>45685.074606481481</v>
      </c>
      <c r="T45" s="1" t="s">
        <v>31</v>
      </c>
      <c r="V45" s="1" t="s">
        <v>32</v>
      </c>
      <c r="X45" s="1">
        <v>44</v>
      </c>
      <c r="Y45" s="1" t="str">
        <f t="shared" si="0"/>
        <v>2025</v>
      </c>
      <c r="Z45" s="1" t="str">
        <f t="shared" si="1"/>
        <v/>
      </c>
      <c r="AA45" s="1">
        <f ca="1">DATEDIF(Table1[[#This Row],[Date of Birth]],TODAY(),"Y")</f>
        <v>35</v>
      </c>
    </row>
    <row r="46" spans="1:27" x14ac:dyDescent="0.25">
      <c r="A46" s="2">
        <v>45685.073345868062</v>
      </c>
      <c r="B46" s="2">
        <v>45685.073855451388</v>
      </c>
      <c r="C46" s="1">
        <v>610573</v>
      </c>
      <c r="D46" s="1" t="s">
        <v>153</v>
      </c>
      <c r="E46" s="1" t="s">
        <v>38</v>
      </c>
      <c r="F46" s="2">
        <v>34099</v>
      </c>
      <c r="G46" s="1" t="s">
        <v>39</v>
      </c>
      <c r="H46" s="1" t="s">
        <v>26</v>
      </c>
      <c r="I46" s="1" t="s">
        <v>41</v>
      </c>
      <c r="J46" s="1">
        <v>3</v>
      </c>
      <c r="K46" s="2">
        <v>45542</v>
      </c>
      <c r="L46" s="1" t="s">
        <v>28</v>
      </c>
      <c r="O46" s="1">
        <v>434339531</v>
      </c>
      <c r="P46" s="1" t="s">
        <v>95</v>
      </c>
      <c r="Q46" s="2">
        <v>45685.075115740743</v>
      </c>
      <c r="T46" s="1" t="s">
        <v>31</v>
      </c>
      <c r="V46" s="1" t="s">
        <v>32</v>
      </c>
      <c r="X46" s="1">
        <v>45</v>
      </c>
      <c r="Y46" s="1" t="str">
        <f t="shared" si="0"/>
        <v>2024</v>
      </c>
      <c r="Z46" s="1" t="str">
        <f t="shared" si="1"/>
        <v/>
      </c>
      <c r="AA46" s="1">
        <f ca="1">DATEDIF(Table1[[#This Row],[Date of Birth]],TODAY(),"Y")</f>
        <v>32</v>
      </c>
    </row>
    <row r="47" spans="1:27" x14ac:dyDescent="0.25">
      <c r="A47" s="2">
        <v>45685.073855636583</v>
      </c>
      <c r="B47" s="2">
        <v>45685.074583483787</v>
      </c>
      <c r="C47" s="1">
        <v>739280</v>
      </c>
      <c r="D47" s="1" t="s">
        <v>154</v>
      </c>
      <c r="E47" s="1" t="s">
        <v>24</v>
      </c>
      <c r="F47" s="2">
        <v>30985</v>
      </c>
      <c r="G47" s="1" t="s">
        <v>52</v>
      </c>
      <c r="H47" s="1" t="s">
        <v>40</v>
      </c>
      <c r="I47" s="1" t="s">
        <v>41</v>
      </c>
      <c r="J47" s="1">
        <v>4</v>
      </c>
      <c r="K47" s="2">
        <v>44203</v>
      </c>
      <c r="L47" s="1" t="s">
        <v>28</v>
      </c>
      <c r="O47" s="1">
        <v>434339656</v>
      </c>
      <c r="P47" s="1" t="s">
        <v>96</v>
      </c>
      <c r="Q47" s="2">
        <v>45685.075844907413</v>
      </c>
      <c r="T47" s="1" t="s">
        <v>31</v>
      </c>
      <c r="V47" s="1" t="s">
        <v>32</v>
      </c>
      <c r="X47" s="1">
        <v>46</v>
      </c>
      <c r="Y47" s="1" t="str">
        <f t="shared" si="0"/>
        <v>2021</v>
      </c>
      <c r="Z47" s="1" t="str">
        <f t="shared" si="1"/>
        <v/>
      </c>
      <c r="AA47" s="1">
        <f ca="1">DATEDIF(Table1[[#This Row],[Date of Birth]],TODAY(),"Y")</f>
        <v>40</v>
      </c>
    </row>
    <row r="48" spans="1:27" x14ac:dyDescent="0.25">
      <c r="A48" s="2">
        <v>45685.074583622692</v>
      </c>
      <c r="B48" s="2">
        <v>45685.07525357639</v>
      </c>
      <c r="C48" s="1">
        <v>582903</v>
      </c>
      <c r="D48" s="1" t="s">
        <v>155</v>
      </c>
      <c r="E48" s="1" t="s">
        <v>38</v>
      </c>
      <c r="F48" s="2">
        <v>36229</v>
      </c>
      <c r="G48" s="1" t="s">
        <v>39</v>
      </c>
      <c r="H48" s="1" t="s">
        <v>26</v>
      </c>
      <c r="I48" s="1" t="s">
        <v>27</v>
      </c>
      <c r="J48" s="1">
        <v>4</v>
      </c>
      <c r="K48" s="2">
        <v>45674</v>
      </c>
      <c r="L48" s="1" t="s">
        <v>28</v>
      </c>
      <c r="O48" s="1">
        <v>434340176</v>
      </c>
      <c r="P48" s="1" t="s">
        <v>97</v>
      </c>
      <c r="Q48" s="2">
        <v>45685.078113425923</v>
      </c>
      <c r="T48" s="1" t="s">
        <v>31</v>
      </c>
      <c r="V48" s="1" t="s">
        <v>32</v>
      </c>
      <c r="X48" s="1">
        <v>47</v>
      </c>
      <c r="Y48" s="1" t="str">
        <f t="shared" si="0"/>
        <v>2025</v>
      </c>
      <c r="Z48" s="1" t="str">
        <f t="shared" si="1"/>
        <v/>
      </c>
      <c r="AA48" s="1">
        <f ca="1">DATEDIF(Table1[[#This Row],[Date of Birth]],TODAY(),"Y")</f>
        <v>26</v>
      </c>
    </row>
    <row r="49" spans="1:27" x14ac:dyDescent="0.25">
      <c r="A49" s="2">
        <v>45685.075253773153</v>
      </c>
      <c r="B49" s="2">
        <v>45685.076023912043</v>
      </c>
      <c r="C49" s="1">
        <v>468120</v>
      </c>
      <c r="D49" s="1" t="s">
        <v>156</v>
      </c>
      <c r="E49" s="1" t="s">
        <v>24</v>
      </c>
      <c r="F49" s="2">
        <v>38352</v>
      </c>
      <c r="G49" s="1" t="s">
        <v>33</v>
      </c>
      <c r="H49" s="1" t="s">
        <v>26</v>
      </c>
      <c r="I49" s="1" t="s">
        <v>27</v>
      </c>
      <c r="J49" s="1">
        <v>4</v>
      </c>
      <c r="K49" s="2">
        <v>44265</v>
      </c>
      <c r="L49" s="1" t="s">
        <v>28</v>
      </c>
      <c r="O49" s="1">
        <v>434340177</v>
      </c>
      <c r="P49" s="1" t="s">
        <v>98</v>
      </c>
      <c r="Q49" s="2">
        <v>45685.078125</v>
      </c>
      <c r="T49" s="1" t="s">
        <v>31</v>
      </c>
      <c r="V49" s="1" t="s">
        <v>32</v>
      </c>
      <c r="X49" s="1">
        <v>48</v>
      </c>
      <c r="Y49" s="1" t="str">
        <f t="shared" si="0"/>
        <v>2021</v>
      </c>
      <c r="Z49" s="1" t="str">
        <f t="shared" si="1"/>
        <v/>
      </c>
      <c r="AA49" s="1">
        <f ca="1">DATEDIF(Table1[[#This Row],[Date of Birth]],TODAY(),"Y")</f>
        <v>20</v>
      </c>
    </row>
    <row r="50" spans="1:27" x14ac:dyDescent="0.25">
      <c r="A50" s="2">
        <v>45685.076024085647</v>
      </c>
      <c r="B50" s="2">
        <v>45685.076807152778</v>
      </c>
      <c r="C50" s="1">
        <v>295708</v>
      </c>
      <c r="D50" s="1" t="s">
        <v>157</v>
      </c>
      <c r="E50" s="1" t="s">
        <v>38</v>
      </c>
      <c r="F50" s="2">
        <v>33715</v>
      </c>
      <c r="G50" s="1" t="s">
        <v>46</v>
      </c>
      <c r="H50" s="1" t="s">
        <v>26</v>
      </c>
      <c r="I50" s="1" t="s">
        <v>27</v>
      </c>
      <c r="J50" s="1">
        <v>3</v>
      </c>
      <c r="K50" s="2">
        <v>45672</v>
      </c>
      <c r="L50" s="1" t="s">
        <v>28</v>
      </c>
      <c r="O50" s="1">
        <v>434340179</v>
      </c>
      <c r="P50" s="1" t="s">
        <v>99</v>
      </c>
      <c r="Q50" s="2">
        <v>45685.078125</v>
      </c>
      <c r="T50" s="1" t="s">
        <v>31</v>
      </c>
      <c r="V50" s="1" t="s">
        <v>32</v>
      </c>
      <c r="X50" s="1">
        <v>49</v>
      </c>
      <c r="Y50" s="1" t="str">
        <f t="shared" si="0"/>
        <v>2025</v>
      </c>
      <c r="Z50" s="1" t="str">
        <f t="shared" si="1"/>
        <v/>
      </c>
      <c r="AA50" s="1">
        <f ca="1">DATEDIF(Table1[[#This Row],[Date of Birth]],TODAY(),"Y")</f>
        <v>33</v>
      </c>
    </row>
    <row r="51" spans="1:27" x14ac:dyDescent="0.25">
      <c r="A51" s="2">
        <v>45685.07680732639</v>
      </c>
      <c r="B51" s="2">
        <v>45685.077676458342</v>
      </c>
      <c r="C51" s="1">
        <v>736820</v>
      </c>
      <c r="D51" s="1" t="s">
        <v>158</v>
      </c>
      <c r="E51" s="1" t="s">
        <v>24</v>
      </c>
      <c r="F51" s="2">
        <v>26827</v>
      </c>
      <c r="G51" s="1" t="s">
        <v>52</v>
      </c>
      <c r="H51" s="1" t="s">
        <v>47</v>
      </c>
      <c r="I51" s="1" t="s">
        <v>49</v>
      </c>
      <c r="J51" s="1">
        <v>3</v>
      </c>
      <c r="K51" s="2">
        <v>43566</v>
      </c>
      <c r="L51" s="1" t="s">
        <v>28</v>
      </c>
      <c r="O51" s="1">
        <v>434340360</v>
      </c>
      <c r="P51" s="1" t="s">
        <v>100</v>
      </c>
      <c r="Q51" s="2">
        <v>45685.078958333332</v>
      </c>
      <c r="T51" s="1" t="s">
        <v>31</v>
      </c>
      <c r="V51" s="1" t="s">
        <v>32</v>
      </c>
      <c r="X51" s="1">
        <v>50</v>
      </c>
      <c r="Y51" s="1" t="str">
        <f t="shared" si="0"/>
        <v>2019</v>
      </c>
      <c r="Z51" s="1" t="str">
        <f t="shared" si="1"/>
        <v/>
      </c>
      <c r="AA51" s="1">
        <f ca="1">DATEDIF(Table1[[#This Row],[Date of Birth]],TODAY(),"Y")</f>
        <v>52</v>
      </c>
    </row>
    <row r="52" spans="1:27" x14ac:dyDescent="0.25">
      <c r="A52" s="2">
        <v>45685.077676643523</v>
      </c>
      <c r="B52" s="2">
        <v>45685.078436574076</v>
      </c>
      <c r="C52" s="1">
        <v>820491</v>
      </c>
      <c r="D52" s="1" t="s">
        <v>159</v>
      </c>
      <c r="E52" s="1" t="s">
        <v>38</v>
      </c>
      <c r="F52" s="2">
        <v>33316</v>
      </c>
      <c r="G52" s="1" t="s">
        <v>39</v>
      </c>
      <c r="H52" s="1" t="s">
        <v>40</v>
      </c>
      <c r="I52" s="1" t="s">
        <v>35</v>
      </c>
      <c r="J52" s="1">
        <v>2</v>
      </c>
      <c r="K52" s="2">
        <v>45097</v>
      </c>
      <c r="L52" s="1" t="s">
        <v>42</v>
      </c>
      <c r="M52" s="2">
        <v>45328</v>
      </c>
      <c r="N52" s="1" t="s">
        <v>50</v>
      </c>
      <c r="O52" s="1">
        <v>434340647</v>
      </c>
      <c r="P52" s="1" t="s">
        <v>101</v>
      </c>
      <c r="Q52" s="2">
        <v>45685.079768518517</v>
      </c>
      <c r="T52" s="1" t="s">
        <v>31</v>
      </c>
      <c r="V52" s="1" t="s">
        <v>32</v>
      </c>
      <c r="X52" s="1">
        <v>51</v>
      </c>
      <c r="Y52" s="1" t="str">
        <f t="shared" si="0"/>
        <v>2023</v>
      </c>
      <c r="Z52" s="1">
        <f t="shared" si="1"/>
        <v>7</v>
      </c>
      <c r="AA52" s="1">
        <f ca="1">DATEDIF(Table1[[#This Row],[Date of Birth]],TODAY(),"Y")</f>
        <v>34</v>
      </c>
    </row>
    <row r="53" spans="1:27" x14ac:dyDescent="0.25">
      <c r="A53" s="2">
        <v>45685.078436759257</v>
      </c>
      <c r="B53" s="2">
        <v>45685.079742430557</v>
      </c>
      <c r="C53" s="1">
        <v>673290</v>
      </c>
      <c r="D53" s="1" t="s">
        <v>160</v>
      </c>
      <c r="E53" s="1" t="s">
        <v>38</v>
      </c>
      <c r="F53" s="2">
        <v>28892</v>
      </c>
      <c r="G53" s="1" t="s">
        <v>39</v>
      </c>
      <c r="H53" s="1" t="s">
        <v>40</v>
      </c>
      <c r="I53" s="1" t="s">
        <v>41</v>
      </c>
      <c r="J53" s="1">
        <v>4</v>
      </c>
      <c r="K53" s="2">
        <v>44992</v>
      </c>
      <c r="L53" s="1" t="s">
        <v>28</v>
      </c>
      <c r="O53" s="1">
        <v>434340789</v>
      </c>
      <c r="P53" s="1" t="s">
        <v>102</v>
      </c>
      <c r="Q53" s="2">
        <v>45685.081006944441</v>
      </c>
      <c r="T53" s="1" t="s">
        <v>31</v>
      </c>
      <c r="V53" s="1" t="s">
        <v>32</v>
      </c>
      <c r="X53" s="1">
        <v>52</v>
      </c>
      <c r="Y53" s="1" t="str">
        <f t="shared" si="0"/>
        <v>2023</v>
      </c>
      <c r="Z53" s="1" t="str">
        <f t="shared" si="1"/>
        <v/>
      </c>
      <c r="AA53" s="1">
        <f ca="1">DATEDIF(Table1[[#This Row],[Date of Birth]],TODAY(),"Y")</f>
        <v>46</v>
      </c>
    </row>
    <row r="54" spans="1:27" x14ac:dyDescent="0.25">
      <c r="A54" s="2">
        <v>45685.079742581023</v>
      </c>
      <c r="B54" s="2">
        <v>45685.080401400461</v>
      </c>
      <c r="C54" s="1">
        <v>482930</v>
      </c>
      <c r="D54" s="1" t="s">
        <v>161</v>
      </c>
      <c r="E54" s="1" t="s">
        <v>38</v>
      </c>
      <c r="F54" s="2">
        <v>30050</v>
      </c>
      <c r="G54" s="1" t="s">
        <v>52</v>
      </c>
      <c r="H54" s="1" t="s">
        <v>47</v>
      </c>
      <c r="I54" s="1" t="s">
        <v>35</v>
      </c>
      <c r="J54" s="1">
        <v>2</v>
      </c>
      <c r="K54" s="2">
        <v>44286</v>
      </c>
      <c r="L54" s="1" t="s">
        <v>28</v>
      </c>
      <c r="O54" s="1">
        <v>434340932</v>
      </c>
      <c r="P54" s="1" t="s">
        <v>103</v>
      </c>
      <c r="Q54" s="2">
        <v>45685.081666666672</v>
      </c>
      <c r="T54" s="1" t="s">
        <v>31</v>
      </c>
      <c r="V54" s="1" t="s">
        <v>32</v>
      </c>
      <c r="X54" s="1">
        <v>53</v>
      </c>
      <c r="Y54" s="1" t="str">
        <f t="shared" si="0"/>
        <v>2021</v>
      </c>
      <c r="Z54" s="1" t="str">
        <f t="shared" si="1"/>
        <v/>
      </c>
      <c r="AA54" s="1">
        <f ca="1">DATEDIF(Table1[[#This Row],[Date of Birth]],TODAY(),"Y")</f>
        <v>43</v>
      </c>
    </row>
    <row r="55" spans="1:27" x14ac:dyDescent="0.25">
      <c r="A55" s="2">
        <v>45685.080401562504</v>
      </c>
      <c r="B55" s="2">
        <v>45685.081081863427</v>
      </c>
      <c r="C55" s="1">
        <v>729031</v>
      </c>
      <c r="D55" s="1" t="s">
        <v>162</v>
      </c>
      <c r="E55" s="1" t="s">
        <v>38</v>
      </c>
      <c r="F55" s="2">
        <v>36095</v>
      </c>
      <c r="G55" s="1" t="s">
        <v>33</v>
      </c>
      <c r="H55" s="1" t="s">
        <v>26</v>
      </c>
      <c r="I55" s="1" t="s">
        <v>27</v>
      </c>
      <c r="J55" s="1">
        <v>5</v>
      </c>
      <c r="K55" s="2">
        <v>45357</v>
      </c>
      <c r="L55" s="1" t="s">
        <v>28</v>
      </c>
      <c r="O55" s="1">
        <v>434341036</v>
      </c>
      <c r="P55" s="1" t="s">
        <v>104</v>
      </c>
      <c r="Q55" s="2">
        <v>45685.082337962973</v>
      </c>
      <c r="T55" s="1" t="s">
        <v>31</v>
      </c>
      <c r="V55" s="1" t="s">
        <v>32</v>
      </c>
      <c r="X55" s="1">
        <v>54</v>
      </c>
      <c r="Y55" s="1" t="str">
        <f t="shared" si="0"/>
        <v>2024</v>
      </c>
      <c r="Z55" s="1" t="str">
        <f t="shared" si="1"/>
        <v/>
      </c>
      <c r="AA55" s="1">
        <f ca="1">DATEDIF(Table1[[#This Row],[Date of Birth]],TODAY(),"Y")</f>
        <v>26</v>
      </c>
    </row>
    <row r="56" spans="1:27" x14ac:dyDescent="0.25">
      <c r="A56" s="2">
        <v>45685.481756863417</v>
      </c>
      <c r="B56" s="2">
        <v>45685.482433472222</v>
      </c>
      <c r="C56" s="1">
        <v>359820</v>
      </c>
      <c r="D56" s="1" t="s">
        <v>163</v>
      </c>
      <c r="E56" s="1" t="s">
        <v>38</v>
      </c>
      <c r="F56" s="2">
        <v>34508</v>
      </c>
      <c r="G56" s="1" t="s">
        <v>46</v>
      </c>
      <c r="H56" s="1" t="s">
        <v>34</v>
      </c>
      <c r="I56" s="1" t="s">
        <v>35</v>
      </c>
      <c r="J56" s="1">
        <v>2</v>
      </c>
      <c r="K56" s="2">
        <v>42440</v>
      </c>
      <c r="L56" s="1" t="s">
        <v>28</v>
      </c>
      <c r="O56" s="1">
        <v>434495153</v>
      </c>
      <c r="P56" s="1" t="s">
        <v>105</v>
      </c>
      <c r="Q56" s="2">
        <v>45685.483715277784</v>
      </c>
      <c r="T56" s="1" t="s">
        <v>31</v>
      </c>
      <c r="V56" s="1" t="s">
        <v>32</v>
      </c>
      <c r="X56" s="1">
        <v>55</v>
      </c>
      <c r="Y56" s="1" t="str">
        <f t="shared" si="0"/>
        <v>2016</v>
      </c>
      <c r="Z56" s="1" t="str">
        <f t="shared" si="1"/>
        <v/>
      </c>
      <c r="AA56" s="1">
        <f ca="1">DATEDIF(Table1[[#This Row],[Date of Birth]],TODAY(),"Y")</f>
        <v>31</v>
      </c>
    </row>
    <row r="57" spans="1:27" x14ac:dyDescent="0.25">
      <c r="A57" s="2">
        <v>45685.482433645833</v>
      </c>
      <c r="B57" s="2">
        <v>45685.483071053241</v>
      </c>
      <c r="C57" s="1">
        <v>947620</v>
      </c>
      <c r="D57" s="1" t="s">
        <v>164</v>
      </c>
      <c r="E57" s="1" t="s">
        <v>38</v>
      </c>
      <c r="F57" s="2">
        <v>36570</v>
      </c>
      <c r="G57" s="1" t="s">
        <v>33</v>
      </c>
      <c r="H57" s="1" t="s">
        <v>40</v>
      </c>
      <c r="I57" s="1" t="s">
        <v>27</v>
      </c>
      <c r="J57" s="1">
        <v>3</v>
      </c>
      <c r="K57" s="2">
        <v>44763</v>
      </c>
      <c r="L57" s="1" t="s">
        <v>28</v>
      </c>
      <c r="O57" s="1">
        <v>434495500</v>
      </c>
      <c r="P57" s="1" t="s">
        <v>106</v>
      </c>
      <c r="Q57" s="2">
        <v>45685.484351851846</v>
      </c>
      <c r="T57" s="1" t="s">
        <v>31</v>
      </c>
      <c r="V57" s="1" t="s">
        <v>32</v>
      </c>
      <c r="X57" s="1">
        <v>56</v>
      </c>
      <c r="Y57" s="1" t="str">
        <f t="shared" si="0"/>
        <v>2022</v>
      </c>
      <c r="Z57" s="1" t="str">
        <f t="shared" si="1"/>
        <v/>
      </c>
      <c r="AA57" s="1">
        <f ca="1">DATEDIF(Table1[[#This Row],[Date of Birth]],TODAY(),"Y")</f>
        <v>25</v>
      </c>
    </row>
    <row r="58" spans="1:27" x14ac:dyDescent="0.25">
      <c r="A58" s="2">
        <v>45685.483071192131</v>
      </c>
      <c r="B58" s="2">
        <v>45685.483734016198</v>
      </c>
      <c r="C58" s="1">
        <v>613874</v>
      </c>
      <c r="D58" s="1" t="s">
        <v>165</v>
      </c>
      <c r="E58" s="1" t="s">
        <v>38</v>
      </c>
      <c r="F58" s="2">
        <v>33154</v>
      </c>
      <c r="G58" s="1" t="s">
        <v>39</v>
      </c>
      <c r="H58" s="1" t="s">
        <v>26</v>
      </c>
      <c r="I58" s="1" t="s">
        <v>41</v>
      </c>
      <c r="J58" s="1">
        <v>4</v>
      </c>
      <c r="K58" s="2">
        <v>44616</v>
      </c>
      <c r="L58" s="1" t="s">
        <v>28</v>
      </c>
      <c r="O58" s="1">
        <v>434495910</v>
      </c>
      <c r="P58" s="1" t="s">
        <v>107</v>
      </c>
      <c r="Q58" s="2">
        <v>45685.485011574077</v>
      </c>
      <c r="T58" s="1" t="s">
        <v>31</v>
      </c>
      <c r="V58" s="1" t="s">
        <v>32</v>
      </c>
      <c r="X58" s="1">
        <v>57</v>
      </c>
      <c r="Y58" s="1" t="str">
        <f t="shared" si="0"/>
        <v>2022</v>
      </c>
      <c r="Z58" s="1" t="str">
        <f t="shared" si="1"/>
        <v/>
      </c>
      <c r="AA58" s="1">
        <f ca="1">DATEDIF(Table1[[#This Row],[Date of Birth]],TODAY(),"Y")</f>
        <v>34</v>
      </c>
    </row>
    <row r="59" spans="1:27" x14ac:dyDescent="0.25">
      <c r="A59" s="2">
        <v>45685.483734166657</v>
      </c>
      <c r="B59" s="2">
        <v>45685.484431365738</v>
      </c>
      <c r="C59" s="1">
        <v>572803</v>
      </c>
      <c r="D59" s="1" t="s">
        <v>166</v>
      </c>
      <c r="E59" s="1" t="s">
        <v>24</v>
      </c>
      <c r="F59" s="2">
        <v>37462</v>
      </c>
      <c r="G59" s="1" t="s">
        <v>52</v>
      </c>
      <c r="H59" s="1" t="s">
        <v>26</v>
      </c>
      <c r="I59" s="1" t="s">
        <v>35</v>
      </c>
      <c r="J59" s="1">
        <v>4</v>
      </c>
      <c r="K59" s="2">
        <v>42594</v>
      </c>
      <c r="L59" s="1" t="s">
        <v>28</v>
      </c>
      <c r="O59" s="1">
        <v>434496344</v>
      </c>
      <c r="P59" s="1" t="s">
        <v>108</v>
      </c>
      <c r="Q59" s="2">
        <v>45685.485706018517</v>
      </c>
      <c r="T59" s="1" t="s">
        <v>31</v>
      </c>
      <c r="V59" s="1" t="s">
        <v>32</v>
      </c>
      <c r="X59" s="1">
        <v>58</v>
      </c>
      <c r="Y59" s="1" t="str">
        <f t="shared" si="0"/>
        <v>2016</v>
      </c>
      <c r="Z59" s="1" t="str">
        <f t="shared" si="1"/>
        <v/>
      </c>
      <c r="AA59" s="1">
        <f ca="1">DATEDIF(Table1[[#This Row],[Date of Birth]],TODAY(),"Y")</f>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5464F-F870-4B3C-B291-79B3760751C7}">
  <dimension ref="A1:K96"/>
  <sheetViews>
    <sheetView workbookViewId="0">
      <selection activeCell="N27" sqref="N27"/>
    </sheetView>
  </sheetViews>
  <sheetFormatPr defaultRowHeight="15" x14ac:dyDescent="0.25"/>
  <cols>
    <col min="1" max="1" width="25.140625" bestFit="1" customWidth="1"/>
    <col min="2" max="2" width="19.42578125" bestFit="1" customWidth="1"/>
    <col min="3" max="4" width="20.42578125" bestFit="1" customWidth="1"/>
    <col min="5" max="5" width="19" bestFit="1" customWidth="1"/>
    <col min="6" max="6" width="21.28515625" customWidth="1"/>
    <col min="7" max="7" width="14.28515625" bestFit="1" customWidth="1"/>
    <col min="8" max="8" width="11.7109375" customWidth="1"/>
    <col min="9" max="9" width="25.140625" bestFit="1" customWidth="1"/>
    <col min="11" max="11" width="12.28515625" customWidth="1"/>
  </cols>
  <sheetData>
    <row r="1" spans="1:9" x14ac:dyDescent="0.25">
      <c r="A1" s="4" t="s">
        <v>11</v>
      </c>
      <c r="B1" t="s">
        <v>28</v>
      </c>
      <c r="D1" s="4" t="s">
        <v>11</v>
      </c>
      <c r="E1" t="s">
        <v>42</v>
      </c>
    </row>
    <row r="3" spans="1:9" x14ac:dyDescent="0.25">
      <c r="A3" t="s">
        <v>170</v>
      </c>
      <c r="D3" t="s">
        <v>170</v>
      </c>
      <c r="G3" t="s">
        <v>171</v>
      </c>
      <c r="I3" t="s">
        <v>172</v>
      </c>
    </row>
    <row r="4" spans="1:9" x14ac:dyDescent="0.25">
      <c r="A4" s="3">
        <v>45</v>
      </c>
      <c r="D4" s="3">
        <v>13</v>
      </c>
      <c r="G4" s="3">
        <v>30.137931034482758</v>
      </c>
      <c r="I4" s="3">
        <v>27.46153846153846</v>
      </c>
    </row>
    <row r="6" spans="1:9" x14ac:dyDescent="0.25">
      <c r="A6" t="s">
        <v>173</v>
      </c>
      <c r="D6" t="s">
        <v>174</v>
      </c>
      <c r="E6" t="s">
        <v>177</v>
      </c>
      <c r="F6" t="s">
        <v>178</v>
      </c>
      <c r="G6" t="s">
        <v>175</v>
      </c>
      <c r="I6" t="s">
        <v>176</v>
      </c>
    </row>
    <row r="7" spans="1:9" x14ac:dyDescent="0.25">
      <c r="A7">
        <f>GETPIVOTDATA("Employee ID",$A$3)</f>
        <v>45</v>
      </c>
      <c r="D7">
        <f>GETPIVOTDATA("Employee ID",$D$3)</f>
        <v>13</v>
      </c>
      <c r="E7" s="7">
        <f>D7/(D7+A7)</f>
        <v>0.22413793103448276</v>
      </c>
      <c r="F7" t="str">
        <f>D7&amp;" | "&amp;TEXT(E7,"0%")</f>
        <v>13 | 22%</v>
      </c>
      <c r="G7" s="6">
        <f>GETPIVOTDATA("age",$G$3)</f>
        <v>30.137931034482758</v>
      </c>
      <c r="I7" s="6">
        <f>IFERROR(GETPIVOTDATA("attrition tenure",$I$3),"0")</f>
        <v>27.46153846153846</v>
      </c>
    </row>
    <row r="15" spans="1:9" x14ac:dyDescent="0.25">
      <c r="A15" t="s">
        <v>179</v>
      </c>
      <c r="C15" t="s">
        <v>180</v>
      </c>
      <c r="D15" s="5">
        <f>A19</f>
        <v>3.1551724137931036</v>
      </c>
      <c r="E15" t="s">
        <v>177</v>
      </c>
      <c r="F15" s="7">
        <f>D15/5</f>
        <v>0.63103448275862073</v>
      </c>
    </row>
    <row r="16" spans="1:9" x14ac:dyDescent="0.25">
      <c r="A16" s="3">
        <v>3.1551724137931036</v>
      </c>
      <c r="C16" t="s">
        <v>181</v>
      </c>
      <c r="D16" s="5">
        <f>5-D15</f>
        <v>1.8448275862068964</v>
      </c>
      <c r="F16" s="7">
        <f>D16/5</f>
        <v>0.36896551724137927</v>
      </c>
    </row>
    <row r="18" spans="1:3" x14ac:dyDescent="0.25">
      <c r="A18" t="s">
        <v>9</v>
      </c>
    </row>
    <row r="19" spans="1:3" x14ac:dyDescent="0.25">
      <c r="A19" s="5">
        <f>GETPIVOTDATA("Job Satisfaction",$A$15)</f>
        <v>3.1551724137931036</v>
      </c>
    </row>
    <row r="27" spans="1:3" x14ac:dyDescent="0.25">
      <c r="B27" s="4" t="s">
        <v>11</v>
      </c>
      <c r="C27" t="s">
        <v>28</v>
      </c>
    </row>
    <row r="29" spans="1:3" x14ac:dyDescent="0.25">
      <c r="A29" s="8"/>
      <c r="B29" s="4" t="s">
        <v>182</v>
      </c>
      <c r="C29" t="s">
        <v>184</v>
      </c>
    </row>
    <row r="30" spans="1:3" x14ac:dyDescent="0.25">
      <c r="A30" s="3"/>
      <c r="B30" s="9" t="s">
        <v>185</v>
      </c>
      <c r="C30" s="11">
        <v>0.26161919040479759</v>
      </c>
    </row>
    <row r="31" spans="1:3" x14ac:dyDescent="0.25">
      <c r="A31" s="8"/>
      <c r="B31" s="9" t="s">
        <v>186</v>
      </c>
      <c r="C31" s="11">
        <v>0.36506746626686659</v>
      </c>
    </row>
    <row r="32" spans="1:3" x14ac:dyDescent="0.25">
      <c r="A32" s="3"/>
      <c r="B32" s="9" t="s">
        <v>187</v>
      </c>
      <c r="C32" s="11">
        <v>0.2376311844077961</v>
      </c>
    </row>
    <row r="33" spans="2:3" x14ac:dyDescent="0.25">
      <c r="B33" s="9" t="s">
        <v>188</v>
      </c>
      <c r="C33" s="11">
        <v>9.6701649175412296E-2</v>
      </c>
    </row>
    <row r="34" spans="2:3" x14ac:dyDescent="0.25">
      <c r="B34" s="9" t="s">
        <v>189</v>
      </c>
      <c r="C34" s="11">
        <v>3.8980509745127435E-2</v>
      </c>
    </row>
    <row r="35" spans="2:3" x14ac:dyDescent="0.25">
      <c r="B35" s="9" t="s">
        <v>183</v>
      </c>
      <c r="C35" s="10">
        <v>1</v>
      </c>
    </row>
    <row r="39" spans="2:3" x14ac:dyDescent="0.25">
      <c r="B39" s="4" t="s">
        <v>11</v>
      </c>
      <c r="C39" t="s">
        <v>28</v>
      </c>
    </row>
    <row r="41" spans="2:3" x14ac:dyDescent="0.25">
      <c r="B41" s="4" t="s">
        <v>182</v>
      </c>
      <c r="C41" t="s">
        <v>190</v>
      </c>
    </row>
    <row r="42" spans="2:3" x14ac:dyDescent="0.25">
      <c r="B42" s="9" t="s">
        <v>41</v>
      </c>
      <c r="C42" s="3">
        <v>10</v>
      </c>
    </row>
    <row r="43" spans="2:3" x14ac:dyDescent="0.25">
      <c r="B43" s="9" t="s">
        <v>35</v>
      </c>
      <c r="C43" s="3">
        <v>16</v>
      </c>
    </row>
    <row r="44" spans="2:3" x14ac:dyDescent="0.25">
      <c r="B44" s="9" t="s">
        <v>27</v>
      </c>
      <c r="C44" s="3">
        <v>18</v>
      </c>
    </row>
    <row r="45" spans="2:3" x14ac:dyDescent="0.25">
      <c r="B45" s="9" t="s">
        <v>49</v>
      </c>
      <c r="C45" s="3">
        <v>1</v>
      </c>
    </row>
    <row r="46" spans="2:3" x14ac:dyDescent="0.25">
      <c r="B46" s="9" t="s">
        <v>183</v>
      </c>
      <c r="C46" s="3">
        <v>45</v>
      </c>
    </row>
    <row r="49" spans="2:3" x14ac:dyDescent="0.25">
      <c r="B49" s="4" t="s">
        <v>11</v>
      </c>
      <c r="C49" t="s">
        <v>28</v>
      </c>
    </row>
    <row r="51" spans="2:3" x14ac:dyDescent="0.25">
      <c r="B51" s="4" t="s">
        <v>182</v>
      </c>
      <c r="C51" t="s">
        <v>191</v>
      </c>
    </row>
    <row r="52" spans="2:3" x14ac:dyDescent="0.25">
      <c r="B52" s="9" t="s">
        <v>25</v>
      </c>
      <c r="C52" s="3">
        <v>6</v>
      </c>
    </row>
    <row r="53" spans="2:3" x14ac:dyDescent="0.25">
      <c r="B53" s="9" t="s">
        <v>33</v>
      </c>
      <c r="C53" s="3">
        <v>10</v>
      </c>
    </row>
    <row r="54" spans="2:3" x14ac:dyDescent="0.25">
      <c r="B54" s="9" t="s">
        <v>39</v>
      </c>
      <c r="C54" s="3">
        <v>12</v>
      </c>
    </row>
    <row r="55" spans="2:3" x14ac:dyDescent="0.25">
      <c r="B55" s="9" t="s">
        <v>52</v>
      </c>
      <c r="C55" s="3">
        <v>9</v>
      </c>
    </row>
    <row r="56" spans="2:3" x14ac:dyDescent="0.25">
      <c r="B56" s="9" t="s">
        <v>46</v>
      </c>
      <c r="C56" s="3">
        <v>8</v>
      </c>
    </row>
    <row r="57" spans="2:3" x14ac:dyDescent="0.25">
      <c r="B57" s="9" t="s">
        <v>183</v>
      </c>
      <c r="C57" s="3">
        <v>45</v>
      </c>
    </row>
    <row r="64" spans="2:3" x14ac:dyDescent="0.25">
      <c r="B64" s="4" t="s">
        <v>182</v>
      </c>
      <c r="C64" t="s">
        <v>170</v>
      </c>
    </row>
    <row r="65" spans="2:11" x14ac:dyDescent="0.25">
      <c r="B65" s="9" t="s">
        <v>24</v>
      </c>
      <c r="C65" s="3">
        <v>26</v>
      </c>
    </row>
    <row r="66" spans="2:11" x14ac:dyDescent="0.25">
      <c r="B66" s="9" t="s">
        <v>38</v>
      </c>
      <c r="C66" s="3">
        <v>32</v>
      </c>
    </row>
    <row r="67" spans="2:11" x14ac:dyDescent="0.25">
      <c r="B67" s="9" t="s">
        <v>183</v>
      </c>
      <c r="C67" s="3">
        <v>58</v>
      </c>
    </row>
    <row r="68" spans="2:11" x14ac:dyDescent="0.25">
      <c r="G68" t="s">
        <v>177</v>
      </c>
      <c r="K68" t="s">
        <v>177</v>
      </c>
    </row>
    <row r="69" spans="2:11" x14ac:dyDescent="0.25">
      <c r="B69" t="s">
        <v>24</v>
      </c>
      <c r="C69">
        <f>IFERROR(GETPIVOTDATA("Employee ID",$B$64,"Gender","Female"),0)</f>
        <v>26</v>
      </c>
      <c r="E69" t="s">
        <v>24</v>
      </c>
      <c r="F69">
        <f>C69</f>
        <v>26</v>
      </c>
      <c r="G69" s="7">
        <f>F69/($F$69+$F$70)</f>
        <v>0.44827586206896552</v>
      </c>
      <c r="I69" t="s">
        <v>38</v>
      </c>
      <c r="J69">
        <f>F70</f>
        <v>32</v>
      </c>
      <c r="K69" s="7">
        <f>J69/($J$69+$J$70)</f>
        <v>0.55172413793103448</v>
      </c>
    </row>
    <row r="70" spans="2:11" x14ac:dyDescent="0.25">
      <c r="B70" s="9" t="s">
        <v>38</v>
      </c>
      <c r="C70">
        <f>IFERROR(GETPIVOTDATA("Employee ID",$B$64,"Gender","Male"),0)</f>
        <v>32</v>
      </c>
      <c r="E70" t="s">
        <v>192</v>
      </c>
      <c r="F70">
        <f>C70</f>
        <v>32</v>
      </c>
      <c r="G70" s="7">
        <f>F70/($F$69+$F$70)</f>
        <v>0.55172413793103448</v>
      </c>
      <c r="I70" t="s">
        <v>192</v>
      </c>
      <c r="J70">
        <f>F69</f>
        <v>26</v>
      </c>
      <c r="K70" s="7">
        <f>J70/($J$69+$J$70)</f>
        <v>0.44827586206896552</v>
      </c>
    </row>
    <row r="75" spans="2:11" x14ac:dyDescent="0.25">
      <c r="B75" s="4" t="s">
        <v>11</v>
      </c>
      <c r="C75" t="s">
        <v>42</v>
      </c>
    </row>
    <row r="77" spans="2:11" x14ac:dyDescent="0.25">
      <c r="B77" s="4" t="s">
        <v>182</v>
      </c>
      <c r="C77" t="s">
        <v>170</v>
      </c>
      <c r="E77" t="str">
        <f>B77</f>
        <v>Row Labels</v>
      </c>
      <c r="F77" t="str">
        <f>C77</f>
        <v>Count of Employee ID</v>
      </c>
    </row>
    <row r="78" spans="2:11" x14ac:dyDescent="0.25">
      <c r="B78" s="9" t="s">
        <v>65</v>
      </c>
      <c r="C78" s="11">
        <v>0.23076923076923078</v>
      </c>
      <c r="E78" t="str">
        <f t="shared" ref="E78:F82" si="0">B78</f>
        <v>Better opportunity</v>
      </c>
      <c r="F78" s="7">
        <f t="shared" si="0"/>
        <v>0.23076923076923078</v>
      </c>
    </row>
    <row r="79" spans="2:11" x14ac:dyDescent="0.25">
      <c r="B79" s="9" t="s">
        <v>43</v>
      </c>
      <c r="C79" s="11">
        <v>0.30769230769230771</v>
      </c>
      <c r="E79" t="str">
        <f t="shared" si="0"/>
        <v>Health reasons</v>
      </c>
      <c r="F79" s="7">
        <f t="shared" si="0"/>
        <v>0.30769230769230771</v>
      </c>
    </row>
    <row r="80" spans="2:11" x14ac:dyDescent="0.25">
      <c r="B80" s="9" t="s">
        <v>50</v>
      </c>
      <c r="C80" s="11">
        <v>0.23076923076923078</v>
      </c>
      <c r="E80" t="str">
        <f t="shared" si="0"/>
        <v>Job dissatisfaction</v>
      </c>
      <c r="F80" s="7">
        <f t="shared" si="0"/>
        <v>0.23076923076923078</v>
      </c>
    </row>
    <row r="81" spans="2:6" x14ac:dyDescent="0.25">
      <c r="B81" s="9" t="s">
        <v>78</v>
      </c>
      <c r="C81" s="11">
        <v>7.6923076923076927E-2</v>
      </c>
      <c r="E81" t="str">
        <f t="shared" si="0"/>
        <v>Personal reasons</v>
      </c>
      <c r="F81" s="7">
        <f t="shared" si="0"/>
        <v>7.6923076923076927E-2</v>
      </c>
    </row>
    <row r="82" spans="2:6" x14ac:dyDescent="0.25">
      <c r="B82" s="9" t="s">
        <v>61</v>
      </c>
      <c r="C82" s="11">
        <v>0.15384615384615385</v>
      </c>
      <c r="E82" t="str">
        <f t="shared" si="0"/>
        <v>Retirement</v>
      </c>
      <c r="F82" s="7">
        <f t="shared" si="0"/>
        <v>0.15384615384615385</v>
      </c>
    </row>
    <row r="83" spans="2:6" x14ac:dyDescent="0.25">
      <c r="B83" s="9" t="s">
        <v>183</v>
      </c>
      <c r="C83" s="10">
        <v>1</v>
      </c>
    </row>
    <row r="89" spans="2:6" x14ac:dyDescent="0.25">
      <c r="B89" s="4" t="s">
        <v>11</v>
      </c>
      <c r="C89" t="s">
        <v>28</v>
      </c>
    </row>
    <row r="91" spans="2:6" x14ac:dyDescent="0.25">
      <c r="B91" s="4" t="s">
        <v>182</v>
      </c>
      <c r="C91" t="s">
        <v>170</v>
      </c>
      <c r="E91" t="str">
        <f>B91</f>
        <v>Row Labels</v>
      </c>
      <c r="F91" t="str">
        <f>C91</f>
        <v>Count of Employee ID</v>
      </c>
    </row>
    <row r="92" spans="2:6" x14ac:dyDescent="0.25">
      <c r="B92" s="9" t="s">
        <v>40</v>
      </c>
      <c r="C92" s="11">
        <v>0.1111111111111111</v>
      </c>
      <c r="E92" t="str">
        <f t="shared" ref="E92:F95" si="1">B92</f>
        <v>High School Diploma</v>
      </c>
      <c r="F92" s="7">
        <f t="shared" si="1"/>
        <v>0.1111111111111111</v>
      </c>
    </row>
    <row r="93" spans="2:6" x14ac:dyDescent="0.25">
      <c r="B93" s="9" t="s">
        <v>47</v>
      </c>
      <c r="C93" s="11">
        <v>0.15555555555555556</v>
      </c>
      <c r="E93" t="str">
        <f t="shared" si="1"/>
        <v>Associate Degree</v>
      </c>
      <c r="F93" s="7">
        <f t="shared" si="1"/>
        <v>0.15555555555555556</v>
      </c>
    </row>
    <row r="94" spans="2:6" x14ac:dyDescent="0.25">
      <c r="B94" s="9" t="s">
        <v>34</v>
      </c>
      <c r="C94" s="11">
        <v>0.24444444444444444</v>
      </c>
      <c r="E94" t="str">
        <f t="shared" si="1"/>
        <v>Master's Degree</v>
      </c>
      <c r="F94" s="7">
        <f t="shared" si="1"/>
        <v>0.24444444444444444</v>
      </c>
    </row>
    <row r="95" spans="2:6" x14ac:dyDescent="0.25">
      <c r="B95" s="9" t="s">
        <v>26</v>
      </c>
      <c r="C95" s="11">
        <v>0.48888888888888887</v>
      </c>
      <c r="E95" t="str">
        <f t="shared" si="1"/>
        <v>Bachelor's Degree</v>
      </c>
      <c r="F95" s="7">
        <f t="shared" si="1"/>
        <v>0.48888888888888887</v>
      </c>
    </row>
    <row r="96" spans="2:6" x14ac:dyDescent="0.25">
      <c r="B96" s="9" t="s">
        <v>183</v>
      </c>
      <c r="C96" s="10">
        <v>1</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F5CF-084B-42A3-A7B3-AF786664693C}">
  <dimension ref="A1"/>
  <sheetViews>
    <sheetView tabSelected="1" workbookViewId="0">
      <selection activeCell="M41" sqref="M4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Form</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2025-09-24T10:44:05Z</dcterms:created>
  <dcterms:modified xsi:type="dcterms:W3CDTF">2025-10-01T05:40:37Z</dcterms:modified>
</cp:coreProperties>
</file>