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F87A92E5-A587-4EBC-AD21-94D0342B5BE2}" xr6:coauthVersionLast="47" xr6:coauthVersionMax="47" xr10:uidLastSave="{00000000-0000-0000-0000-000000000000}"/>
  <bookViews>
    <workbookView xWindow="-108" yWindow="-108" windowWidth="23256" windowHeight="12576" xr2:uid="{F15397FA-DF51-4214-B27E-DFB0A133EBA7}"/>
  </bookViews>
  <sheets>
    <sheet name="ReadMeFirst" sheetId="1" r:id="rId1"/>
    <sheet name="Other Lists" sheetId="2" r:id="rId2"/>
    <sheet name="Inspect DM" sheetId="3" r:id="rId3"/>
    <sheet name="A Batches" sheetId="4" r:id="rId4"/>
    <sheet name="B Batches" sheetId="5" r:id="rId5"/>
    <sheet name="Filtered Data" sheetId="8" r:id="rId6"/>
    <sheet name="Data Visualization" sheetId="6" r:id="rId7"/>
    <sheet name="PV1" sheetId="9" r:id="rId8"/>
    <sheet name="PV2" sheetId="10" r:id="rId9"/>
    <sheet name="PV3" sheetId="11" r:id="rId10"/>
    <sheet name="PV4" sheetId="12" r:id="rId11"/>
    <sheet name="PV5" sheetId="13" r:id="rId12"/>
    <sheet name="DashBoard" sheetId="14" r:id="rId13"/>
  </sheets>
  <definedNames>
    <definedName name="_xlnm._FilterDatabase" localSheetId="2" hidden="1">'Inspect DM'!$B$8:$AD$95</definedName>
    <definedName name="Slicer_Date">#N/A</definedName>
  </definedNames>
  <calcPr calcId="191029"/>
  <pivotCaches>
    <pivotCache cacheId="0" r:id="rId14"/>
  </pivotCaches>
  <extLs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9" i="3" l="1"/>
  <c r="Z9" i="3"/>
  <c r="Y9" i="3"/>
  <c r="AB9" i="3" s="1"/>
  <c r="S9" i="3"/>
  <c r="R9" i="3"/>
  <c r="J9" i="3"/>
  <c r="Q9" i="3" s="1"/>
  <c r="D9" i="3"/>
  <c r="AC9" i="3" l="1"/>
  <c r="AD9" i="3" s="1"/>
  <c r="T9" i="3"/>
  <c r="O9" i="3"/>
  <c r="U9" i="3" s="1"/>
  <c r="P9" i="3"/>
  <c r="AJ10" i="3"/>
  <c r="AJ11" i="3"/>
  <c r="AJ12" i="3"/>
  <c r="AJ13" i="3"/>
  <c r="AJ14" i="3"/>
  <c r="AJ15" i="3"/>
  <c r="AJ16" i="3"/>
  <c r="AJ17" i="3"/>
  <c r="AJ18" i="3"/>
  <c r="AJ19" i="3"/>
  <c r="AJ20" i="3"/>
  <c r="AJ21" i="3"/>
  <c r="AJ22" i="3"/>
  <c r="AJ23" i="3"/>
  <c r="AJ24" i="3"/>
  <c r="AJ25" i="3"/>
  <c r="AJ26" i="3"/>
  <c r="AJ27" i="3"/>
  <c r="AJ28" i="3"/>
  <c r="AJ29" i="3"/>
  <c r="AJ30" i="3"/>
  <c r="AJ31" i="3"/>
  <c r="AJ32" i="3"/>
  <c r="AJ33" i="3"/>
  <c r="AJ34" i="3"/>
  <c r="AJ35" i="3"/>
  <c r="AJ36" i="3"/>
  <c r="AJ37" i="3"/>
  <c r="AJ38" i="3"/>
  <c r="AJ39" i="3"/>
  <c r="AJ40" i="3"/>
  <c r="AJ41" i="3"/>
  <c r="AJ42" i="3"/>
  <c r="AJ43" i="3"/>
  <c r="AJ44" i="3"/>
  <c r="AJ45" i="3"/>
  <c r="AJ46" i="3"/>
  <c r="AJ47" i="3"/>
  <c r="AJ48" i="3"/>
  <c r="AJ49" i="3"/>
  <c r="AJ50" i="3"/>
  <c r="AJ51" i="3"/>
  <c r="AJ52" i="3"/>
  <c r="AJ53" i="3"/>
  <c r="AJ54" i="3"/>
  <c r="AJ55" i="3"/>
  <c r="AJ56" i="3"/>
  <c r="AJ57" i="3"/>
  <c r="AJ58" i="3"/>
  <c r="AJ59" i="3"/>
  <c r="AJ60" i="3"/>
  <c r="AJ61" i="3"/>
  <c r="AJ62" i="3"/>
  <c r="AJ63" i="3"/>
  <c r="AJ64" i="3"/>
  <c r="AJ65" i="3"/>
  <c r="AJ66" i="3"/>
  <c r="AJ67" i="3"/>
  <c r="AJ68" i="3"/>
  <c r="AJ69" i="3"/>
  <c r="AJ70" i="3"/>
  <c r="AJ71" i="3"/>
  <c r="AJ72" i="3"/>
  <c r="AJ73" i="3"/>
  <c r="AJ74" i="3"/>
  <c r="AJ75" i="3"/>
  <c r="AJ76" i="3"/>
  <c r="AJ77" i="3"/>
  <c r="AJ78" i="3"/>
  <c r="AJ79" i="3"/>
  <c r="AJ80" i="3"/>
  <c r="AJ81" i="3"/>
  <c r="AJ82" i="3"/>
  <c r="AJ83" i="3"/>
  <c r="AJ84" i="3"/>
  <c r="AJ85" i="3"/>
  <c r="AJ86" i="3"/>
  <c r="AJ87" i="3"/>
  <c r="AJ88" i="3"/>
  <c r="AJ89" i="3"/>
  <c r="AJ90" i="3"/>
  <c r="AJ91" i="3"/>
  <c r="AJ92" i="3"/>
  <c r="AJ93" i="3"/>
  <c r="AJ94" i="3"/>
  <c r="AJ95" i="3"/>
  <c r="AJ9" i="3"/>
  <c r="AA10" i="3"/>
  <c r="AA11" i="3"/>
  <c r="AA12" i="3"/>
  <c r="AA13" i="3"/>
  <c r="AA14" i="3"/>
  <c r="AA15" i="3"/>
  <c r="AA16" i="3"/>
  <c r="AA17" i="3"/>
  <c r="AA18" i="3"/>
  <c r="AA19" i="3"/>
  <c r="AA20" i="3"/>
  <c r="AA21" i="3"/>
  <c r="AA22" i="3"/>
  <c r="AA23" i="3"/>
  <c r="AA24" i="3"/>
  <c r="AA25" i="3"/>
  <c r="AA26" i="3"/>
  <c r="AA27" i="3"/>
  <c r="AA28" i="3"/>
  <c r="AA29" i="3"/>
  <c r="AA30" i="3"/>
  <c r="AA31" i="3"/>
  <c r="AA32" i="3"/>
  <c r="AA33" i="3"/>
  <c r="AA34" i="3"/>
  <c r="AA35" i="3"/>
  <c r="AA36" i="3"/>
  <c r="AA37" i="3"/>
  <c r="AA38" i="3"/>
  <c r="AA39" i="3"/>
  <c r="AA40" i="3"/>
  <c r="AA41" i="3"/>
  <c r="AA42" i="3"/>
  <c r="AA43" i="3"/>
  <c r="AA44" i="3"/>
  <c r="AA45" i="3"/>
  <c r="AA46" i="3"/>
  <c r="AA47" i="3"/>
  <c r="AA48" i="3"/>
  <c r="AA49" i="3"/>
  <c r="AA50" i="3"/>
  <c r="AA51" i="3"/>
  <c r="AA52" i="3"/>
  <c r="AA53" i="3"/>
  <c r="AA54" i="3"/>
  <c r="AA55" i="3"/>
  <c r="AA56" i="3"/>
  <c r="AA57" i="3"/>
  <c r="AA58" i="3"/>
  <c r="AA59" i="3"/>
  <c r="AA60" i="3"/>
  <c r="AA61" i="3"/>
  <c r="AA62" i="3"/>
  <c r="AA63" i="3"/>
  <c r="AA64" i="3"/>
  <c r="AA65" i="3"/>
  <c r="AA66" i="3"/>
  <c r="AA67" i="3"/>
  <c r="AA68" i="3"/>
  <c r="AA69" i="3"/>
  <c r="AA70" i="3"/>
  <c r="AA71" i="3"/>
  <c r="AA72" i="3"/>
  <c r="AA73" i="3"/>
  <c r="AA74" i="3"/>
  <c r="AA75" i="3"/>
  <c r="AA76" i="3"/>
  <c r="AA77" i="3"/>
  <c r="AA78" i="3"/>
  <c r="AA79" i="3"/>
  <c r="AA80" i="3"/>
  <c r="AA81" i="3"/>
  <c r="AA82" i="3"/>
  <c r="AA83" i="3"/>
  <c r="AA84" i="3"/>
  <c r="AA85" i="3"/>
  <c r="AA86" i="3"/>
  <c r="AA87" i="3"/>
  <c r="AA88" i="3"/>
  <c r="AA89" i="3"/>
  <c r="AA90" i="3"/>
  <c r="AA91" i="3"/>
  <c r="AA92" i="3"/>
  <c r="AA93" i="3"/>
  <c r="AA94" i="3"/>
  <c r="AA95" i="3"/>
  <c r="Z10" i="3"/>
  <c r="Z11" i="3"/>
  <c r="Z12" i="3"/>
  <c r="Z13" i="3"/>
  <c r="Z14" i="3"/>
  <c r="Z15" i="3"/>
  <c r="Z16" i="3"/>
  <c r="Z17" i="3"/>
  <c r="Z18" i="3"/>
  <c r="Z19" i="3"/>
  <c r="Z20" i="3"/>
  <c r="Z21" i="3"/>
  <c r="Z22" i="3"/>
  <c r="Z23" i="3"/>
  <c r="Z24" i="3"/>
  <c r="Z25" i="3"/>
  <c r="Z26" i="3"/>
  <c r="Z27"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Z56" i="3"/>
  <c r="Z57" i="3"/>
  <c r="Z58" i="3"/>
  <c r="Z59" i="3"/>
  <c r="Z60" i="3"/>
  <c r="Z61" i="3"/>
  <c r="Z62" i="3"/>
  <c r="Z63" i="3"/>
  <c r="Z64" i="3"/>
  <c r="Z65" i="3"/>
  <c r="Z66" i="3"/>
  <c r="Z67" i="3"/>
  <c r="Z68" i="3"/>
  <c r="Z69" i="3"/>
  <c r="Z70" i="3"/>
  <c r="Z71" i="3"/>
  <c r="Z72" i="3"/>
  <c r="Z73" i="3"/>
  <c r="Z74" i="3"/>
  <c r="Z75" i="3"/>
  <c r="Z76" i="3"/>
  <c r="Z77" i="3"/>
  <c r="Z78" i="3"/>
  <c r="Z79" i="3"/>
  <c r="Z80" i="3"/>
  <c r="Z81" i="3"/>
  <c r="Z82" i="3"/>
  <c r="Z83" i="3"/>
  <c r="Z84" i="3"/>
  <c r="Z85" i="3"/>
  <c r="Z86" i="3"/>
  <c r="Z87" i="3"/>
  <c r="Z88" i="3"/>
  <c r="Z89" i="3"/>
  <c r="Z90" i="3"/>
  <c r="Z91" i="3"/>
  <c r="Z92" i="3"/>
  <c r="Z93" i="3"/>
  <c r="Z94" i="3"/>
  <c r="Z95" i="3"/>
  <c r="Y10" i="3"/>
  <c r="AB10" i="3" s="1"/>
  <c r="Y11" i="3"/>
  <c r="AB11" i="3" s="1"/>
  <c r="Y12" i="3"/>
  <c r="AB12" i="3" s="1"/>
  <c r="Y13" i="3"/>
  <c r="AB13" i="3" s="1"/>
  <c r="Y14" i="3"/>
  <c r="AB14" i="3" s="1"/>
  <c r="Y15" i="3"/>
  <c r="AB15" i="3" s="1"/>
  <c r="Y16" i="3"/>
  <c r="AB16" i="3" s="1"/>
  <c r="Y17" i="3"/>
  <c r="AB17" i="3" s="1"/>
  <c r="Y18" i="3"/>
  <c r="AB18" i="3" s="1"/>
  <c r="Y19" i="3"/>
  <c r="AB19" i="3" s="1"/>
  <c r="Y20" i="3"/>
  <c r="AB20" i="3" s="1"/>
  <c r="Y21" i="3"/>
  <c r="AB21" i="3" s="1"/>
  <c r="Y22" i="3"/>
  <c r="AB22" i="3" s="1"/>
  <c r="Y23" i="3"/>
  <c r="AB23" i="3" s="1"/>
  <c r="Y24" i="3"/>
  <c r="AB24" i="3" s="1"/>
  <c r="Y25" i="3"/>
  <c r="AB25" i="3" s="1"/>
  <c r="Y26" i="3"/>
  <c r="AB26" i="3" s="1"/>
  <c r="Y27" i="3"/>
  <c r="AB27" i="3" s="1"/>
  <c r="Y28" i="3"/>
  <c r="AB28" i="3" s="1"/>
  <c r="Y29" i="3"/>
  <c r="AB29" i="3" s="1"/>
  <c r="Y30" i="3"/>
  <c r="AB30" i="3" s="1"/>
  <c r="Y31" i="3"/>
  <c r="AB31" i="3" s="1"/>
  <c r="Y32" i="3"/>
  <c r="AB32" i="3" s="1"/>
  <c r="Y33" i="3"/>
  <c r="AB33" i="3" s="1"/>
  <c r="Y34" i="3"/>
  <c r="AB34" i="3" s="1"/>
  <c r="Y35" i="3"/>
  <c r="AB35" i="3" s="1"/>
  <c r="Y36" i="3"/>
  <c r="AB36" i="3" s="1"/>
  <c r="Y37" i="3"/>
  <c r="AB37" i="3" s="1"/>
  <c r="Y38" i="3"/>
  <c r="AB38" i="3" s="1"/>
  <c r="Y39" i="3"/>
  <c r="AB39" i="3" s="1"/>
  <c r="Y40" i="3"/>
  <c r="AB40" i="3" s="1"/>
  <c r="Y41" i="3"/>
  <c r="AB41" i="3" s="1"/>
  <c r="Y42" i="3"/>
  <c r="AB42" i="3" s="1"/>
  <c r="Y43" i="3"/>
  <c r="AB43" i="3" s="1"/>
  <c r="Y44" i="3"/>
  <c r="AB44" i="3" s="1"/>
  <c r="Y45" i="3"/>
  <c r="AB45" i="3" s="1"/>
  <c r="Y46" i="3"/>
  <c r="AB46" i="3" s="1"/>
  <c r="Y47" i="3"/>
  <c r="AB47" i="3" s="1"/>
  <c r="Y48" i="3"/>
  <c r="AB48" i="3" s="1"/>
  <c r="Y49" i="3"/>
  <c r="AB49" i="3" s="1"/>
  <c r="Y50" i="3"/>
  <c r="AB50" i="3" s="1"/>
  <c r="Y51" i="3"/>
  <c r="AB51" i="3" s="1"/>
  <c r="Y52" i="3"/>
  <c r="AB52" i="3" s="1"/>
  <c r="Y53" i="3"/>
  <c r="AB53" i="3" s="1"/>
  <c r="Y54" i="3"/>
  <c r="AB54" i="3" s="1"/>
  <c r="Y55" i="3"/>
  <c r="AB55" i="3" s="1"/>
  <c r="Y56" i="3"/>
  <c r="AB56" i="3" s="1"/>
  <c r="Y57" i="3"/>
  <c r="AB57" i="3" s="1"/>
  <c r="Y58" i="3"/>
  <c r="AB58" i="3" s="1"/>
  <c r="Y59" i="3"/>
  <c r="AB59" i="3" s="1"/>
  <c r="Y60" i="3"/>
  <c r="AB60" i="3" s="1"/>
  <c r="Y61" i="3"/>
  <c r="AB61" i="3" s="1"/>
  <c r="Y62" i="3"/>
  <c r="AB62" i="3" s="1"/>
  <c r="Y63" i="3"/>
  <c r="AB63" i="3" s="1"/>
  <c r="Y64" i="3"/>
  <c r="AB64" i="3" s="1"/>
  <c r="Y65" i="3"/>
  <c r="AB65" i="3" s="1"/>
  <c r="Y66" i="3"/>
  <c r="AB66" i="3" s="1"/>
  <c r="Y67" i="3"/>
  <c r="AB67" i="3" s="1"/>
  <c r="Y68" i="3"/>
  <c r="AB68" i="3" s="1"/>
  <c r="Y69" i="3"/>
  <c r="AB69" i="3" s="1"/>
  <c r="Y70" i="3"/>
  <c r="AB70" i="3" s="1"/>
  <c r="Y71" i="3"/>
  <c r="AB71" i="3" s="1"/>
  <c r="Y72" i="3"/>
  <c r="AB72" i="3" s="1"/>
  <c r="Y73" i="3"/>
  <c r="AB73" i="3" s="1"/>
  <c r="Y74" i="3"/>
  <c r="AB74" i="3" s="1"/>
  <c r="Y75" i="3"/>
  <c r="AB75" i="3" s="1"/>
  <c r="Y76" i="3"/>
  <c r="AB76" i="3" s="1"/>
  <c r="Y77" i="3"/>
  <c r="AB77" i="3" s="1"/>
  <c r="Y78" i="3"/>
  <c r="AB78" i="3" s="1"/>
  <c r="Y79" i="3"/>
  <c r="AB79" i="3" s="1"/>
  <c r="Y80" i="3"/>
  <c r="AB80" i="3" s="1"/>
  <c r="Y81" i="3"/>
  <c r="AB81" i="3" s="1"/>
  <c r="Y82" i="3"/>
  <c r="AB82" i="3" s="1"/>
  <c r="Y83" i="3"/>
  <c r="AB83" i="3" s="1"/>
  <c r="Y84" i="3"/>
  <c r="AB84" i="3" s="1"/>
  <c r="Y85" i="3"/>
  <c r="AB85" i="3" s="1"/>
  <c r="Y86" i="3"/>
  <c r="AB86" i="3" s="1"/>
  <c r="Y87" i="3"/>
  <c r="AB87" i="3" s="1"/>
  <c r="Y88" i="3"/>
  <c r="AB88" i="3" s="1"/>
  <c r="Y89" i="3"/>
  <c r="AB89" i="3" s="1"/>
  <c r="Y90" i="3"/>
  <c r="AB90" i="3" s="1"/>
  <c r="Y91" i="3"/>
  <c r="AB91" i="3" s="1"/>
  <c r="Y92" i="3"/>
  <c r="AB92" i="3" s="1"/>
  <c r="Y93" i="3"/>
  <c r="AB93" i="3" s="1"/>
  <c r="Y94" i="3"/>
  <c r="AB94" i="3" s="1"/>
  <c r="Y95" i="3"/>
  <c r="AB95" i="3" s="1"/>
  <c r="S10" i="3"/>
  <c r="S11"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42" i="3"/>
  <c r="S43" i="3"/>
  <c r="S44" i="3"/>
  <c r="S45" i="3"/>
  <c r="S46" i="3"/>
  <c r="S47" i="3"/>
  <c r="S48" i="3"/>
  <c r="S49" i="3"/>
  <c r="S50" i="3"/>
  <c r="S51" i="3"/>
  <c r="S52" i="3"/>
  <c r="S53" i="3"/>
  <c r="S54" i="3"/>
  <c r="S55" i="3"/>
  <c r="S56" i="3"/>
  <c r="S57" i="3"/>
  <c r="S58" i="3"/>
  <c r="S59" i="3"/>
  <c r="S60" i="3"/>
  <c r="S61" i="3"/>
  <c r="S62" i="3"/>
  <c r="S63" i="3"/>
  <c r="S64" i="3"/>
  <c r="S65" i="3"/>
  <c r="S66" i="3"/>
  <c r="S67" i="3"/>
  <c r="S68" i="3"/>
  <c r="S69" i="3"/>
  <c r="S70" i="3"/>
  <c r="S71" i="3"/>
  <c r="S72" i="3"/>
  <c r="S73" i="3"/>
  <c r="S74" i="3"/>
  <c r="S75" i="3"/>
  <c r="S76" i="3"/>
  <c r="S77" i="3"/>
  <c r="S78" i="3"/>
  <c r="S79" i="3"/>
  <c r="S80" i="3"/>
  <c r="S81" i="3"/>
  <c r="S82" i="3"/>
  <c r="S83" i="3"/>
  <c r="S84" i="3"/>
  <c r="S85" i="3"/>
  <c r="S86" i="3"/>
  <c r="S87" i="3"/>
  <c r="S88" i="3"/>
  <c r="S89" i="3"/>
  <c r="S90" i="3"/>
  <c r="S91" i="3"/>
  <c r="S92" i="3"/>
  <c r="S93" i="3"/>
  <c r="S94" i="3"/>
  <c r="S95" i="3"/>
  <c r="R10" i="3"/>
  <c r="R11" i="3"/>
  <c r="R12" i="3"/>
  <c r="R13" i="3"/>
  <c r="R14" i="3"/>
  <c r="R15" i="3"/>
  <c r="R16" i="3"/>
  <c r="R17" i="3"/>
  <c r="R18" i="3"/>
  <c r="R19" i="3"/>
  <c r="R20" i="3"/>
  <c r="R21" i="3"/>
  <c r="R22" i="3"/>
  <c r="R23" i="3"/>
  <c r="T23" i="3" s="1"/>
  <c r="R24" i="3"/>
  <c r="R25" i="3"/>
  <c r="R26" i="3"/>
  <c r="R27" i="3"/>
  <c r="R28" i="3"/>
  <c r="R29" i="3"/>
  <c r="R30" i="3"/>
  <c r="R31" i="3"/>
  <c r="T31" i="3" s="1"/>
  <c r="R32" i="3"/>
  <c r="R33" i="3"/>
  <c r="R34" i="3"/>
  <c r="R35" i="3"/>
  <c r="R36" i="3"/>
  <c r="R37" i="3"/>
  <c r="R38" i="3"/>
  <c r="R39" i="3"/>
  <c r="R40" i="3"/>
  <c r="R41" i="3"/>
  <c r="R42" i="3"/>
  <c r="R43" i="3"/>
  <c r="R44" i="3"/>
  <c r="R45" i="3"/>
  <c r="R46" i="3"/>
  <c r="R47" i="3"/>
  <c r="R48" i="3"/>
  <c r="R49" i="3"/>
  <c r="R50" i="3"/>
  <c r="R51" i="3"/>
  <c r="R52" i="3"/>
  <c r="R53" i="3"/>
  <c r="R54" i="3"/>
  <c r="R55" i="3"/>
  <c r="R56" i="3"/>
  <c r="R57" i="3"/>
  <c r="R58" i="3"/>
  <c r="R59" i="3"/>
  <c r="R60" i="3"/>
  <c r="R61" i="3"/>
  <c r="R62" i="3"/>
  <c r="R63" i="3"/>
  <c r="R64" i="3"/>
  <c r="R65" i="3"/>
  <c r="R66" i="3"/>
  <c r="R67" i="3"/>
  <c r="R68" i="3"/>
  <c r="R69" i="3"/>
  <c r="R70" i="3"/>
  <c r="R71" i="3"/>
  <c r="R72" i="3"/>
  <c r="R73" i="3"/>
  <c r="R74" i="3"/>
  <c r="R75" i="3"/>
  <c r="R76" i="3"/>
  <c r="R77" i="3"/>
  <c r="R78" i="3"/>
  <c r="R79" i="3"/>
  <c r="R80" i="3"/>
  <c r="R81" i="3"/>
  <c r="R82" i="3"/>
  <c r="R83" i="3"/>
  <c r="R84" i="3"/>
  <c r="R85" i="3"/>
  <c r="R86" i="3"/>
  <c r="R87" i="3"/>
  <c r="R88" i="3"/>
  <c r="R89" i="3"/>
  <c r="R90" i="3"/>
  <c r="R91" i="3"/>
  <c r="R92" i="3"/>
  <c r="R93" i="3"/>
  <c r="R94" i="3"/>
  <c r="R95" i="3"/>
  <c r="AC48" i="3" l="1"/>
  <c r="AD48" i="3" s="1"/>
  <c r="AC88" i="3"/>
  <c r="AD88" i="3" s="1"/>
  <c r="AC56" i="3"/>
  <c r="AD56" i="3" s="1"/>
  <c r="AC32" i="3"/>
  <c r="AD32" i="3" s="1"/>
  <c r="AC94" i="3"/>
  <c r="AD94" i="3" s="1"/>
  <c r="AC86" i="3"/>
  <c r="AD86" i="3" s="1"/>
  <c r="AC78" i="3"/>
  <c r="AD78" i="3" s="1"/>
  <c r="AC70" i="3"/>
  <c r="AD70" i="3" s="1"/>
  <c r="AC62" i="3"/>
  <c r="AD62" i="3" s="1"/>
  <c r="AC54" i="3"/>
  <c r="AD54" i="3" s="1"/>
  <c r="AC46" i="3"/>
  <c r="AD46" i="3" s="1"/>
  <c r="AC38" i="3"/>
  <c r="AD38" i="3" s="1"/>
  <c r="AC30" i="3"/>
  <c r="AD30" i="3" s="1"/>
  <c r="AC22" i="3"/>
  <c r="AD22" i="3" s="1"/>
  <c r="AC14" i="3"/>
  <c r="AD14" i="3" s="1"/>
  <c r="AC72" i="3"/>
  <c r="AD72" i="3" s="1"/>
  <c r="AC24" i="3"/>
  <c r="AD24" i="3" s="1"/>
  <c r="AC80" i="3"/>
  <c r="AD80" i="3" s="1"/>
  <c r="AC64" i="3"/>
  <c r="AD64" i="3" s="1"/>
  <c r="AC40" i="3"/>
  <c r="AD40" i="3" s="1"/>
  <c r="AC95" i="3"/>
  <c r="AD95" i="3" s="1"/>
  <c r="AC87" i="3"/>
  <c r="AD87" i="3" s="1"/>
  <c r="AC79" i="3"/>
  <c r="AD79" i="3" s="1"/>
  <c r="AC71" i="3"/>
  <c r="AD71" i="3" s="1"/>
  <c r="AC63" i="3"/>
  <c r="AD63" i="3" s="1"/>
  <c r="AC55" i="3"/>
  <c r="AD55" i="3" s="1"/>
  <c r="AC47" i="3"/>
  <c r="AD47" i="3" s="1"/>
  <c r="AC39" i="3"/>
  <c r="AD39" i="3" s="1"/>
  <c r="AC31" i="3"/>
  <c r="AD31" i="3" s="1"/>
  <c r="AC23" i="3"/>
  <c r="AD23" i="3" s="1"/>
  <c r="AC15" i="3"/>
  <c r="AD15" i="3" s="1"/>
  <c r="T95" i="3"/>
  <c r="T87" i="3"/>
  <c r="T71" i="3"/>
  <c r="T63" i="3"/>
  <c r="T55" i="3"/>
  <c r="T47" i="3"/>
  <c r="T39" i="3"/>
  <c r="AC90" i="3"/>
  <c r="AD90" i="3" s="1"/>
  <c r="AC82" i="3"/>
  <c r="AD82" i="3" s="1"/>
  <c r="AC74" i="3"/>
  <c r="AD74" i="3" s="1"/>
  <c r="AC66" i="3"/>
  <c r="AD66" i="3" s="1"/>
  <c r="AC58" i="3"/>
  <c r="AD58" i="3" s="1"/>
  <c r="AC50" i="3"/>
  <c r="AD50" i="3" s="1"/>
  <c r="AC42" i="3"/>
  <c r="AD42" i="3" s="1"/>
  <c r="AC34" i="3"/>
  <c r="AD34" i="3" s="1"/>
  <c r="AC26" i="3"/>
  <c r="AD26" i="3" s="1"/>
  <c r="AC18" i="3"/>
  <c r="AD18" i="3" s="1"/>
  <c r="AC10" i="3"/>
  <c r="AD10" i="3" s="1"/>
  <c r="T91" i="3"/>
  <c r="T83" i="3"/>
  <c r="T75" i="3"/>
  <c r="T67" i="3"/>
  <c r="T59" i="3"/>
  <c r="T51" i="3"/>
  <c r="T43" i="3"/>
  <c r="T35" i="3"/>
  <c r="T27" i="3"/>
  <c r="T19" i="3"/>
  <c r="T11" i="3"/>
  <c r="AC16" i="3"/>
  <c r="AD16" i="3" s="1"/>
  <c r="T80" i="3"/>
  <c r="T72" i="3"/>
  <c r="T64" i="3"/>
  <c r="T56" i="3"/>
  <c r="T48" i="3"/>
  <c r="T40" i="3"/>
  <c r="T32" i="3"/>
  <c r="T24" i="3"/>
  <c r="T16" i="3"/>
  <c r="T88" i="3"/>
  <c r="T92" i="3"/>
  <c r="T84" i="3"/>
  <c r="T76" i="3"/>
  <c r="T68" i="3"/>
  <c r="T60" i="3"/>
  <c r="T52" i="3"/>
  <c r="T44" i="3"/>
  <c r="T36" i="3"/>
  <c r="T28" i="3"/>
  <c r="T20" i="3"/>
  <c r="T12" i="3"/>
  <c r="T90" i="3"/>
  <c r="T82" i="3"/>
  <c r="T74" i="3"/>
  <c r="T66" i="3"/>
  <c r="T58" i="3"/>
  <c r="T50" i="3"/>
  <c r="T42" i="3"/>
  <c r="T34" i="3"/>
  <c r="T26" i="3"/>
  <c r="T18" i="3"/>
  <c r="T10" i="3"/>
  <c r="T79" i="3"/>
  <c r="T15" i="3"/>
  <c r="AC93" i="3"/>
  <c r="AD93" i="3" s="1"/>
  <c r="AC85" i="3"/>
  <c r="AD85" i="3" s="1"/>
  <c r="AC77" i="3"/>
  <c r="AD77" i="3" s="1"/>
  <c r="AC69" i="3"/>
  <c r="AD69" i="3" s="1"/>
  <c r="AC61" i="3"/>
  <c r="AD61" i="3" s="1"/>
  <c r="AC53" i="3"/>
  <c r="AD53" i="3" s="1"/>
  <c r="AC45" i="3"/>
  <c r="AD45" i="3" s="1"/>
  <c r="AC37" i="3"/>
  <c r="AD37" i="3" s="1"/>
  <c r="AC29" i="3"/>
  <c r="AD29" i="3" s="1"/>
  <c r="AC21" i="3"/>
  <c r="AD21" i="3" s="1"/>
  <c r="AC13" i="3"/>
  <c r="AD13" i="3" s="1"/>
  <c r="AC92" i="3"/>
  <c r="AD92" i="3" s="1"/>
  <c r="AC84" i="3"/>
  <c r="AD84" i="3" s="1"/>
  <c r="AC76" i="3"/>
  <c r="AD76" i="3" s="1"/>
  <c r="AC68" i="3"/>
  <c r="AD68" i="3" s="1"/>
  <c r="AC60" i="3"/>
  <c r="AD60" i="3" s="1"/>
  <c r="AC52" i="3"/>
  <c r="AD52" i="3" s="1"/>
  <c r="AC44" i="3"/>
  <c r="AD44" i="3" s="1"/>
  <c r="AC36" i="3"/>
  <c r="AD36" i="3" s="1"/>
  <c r="AC28" i="3"/>
  <c r="AD28" i="3" s="1"/>
  <c r="AC20" i="3"/>
  <c r="AD20" i="3" s="1"/>
  <c r="AC12" i="3"/>
  <c r="AD12" i="3" s="1"/>
  <c r="AC91" i="3"/>
  <c r="AD91" i="3" s="1"/>
  <c r="AC83" i="3"/>
  <c r="AD83" i="3" s="1"/>
  <c r="AC75" i="3"/>
  <c r="AD75" i="3" s="1"/>
  <c r="AC67" i="3"/>
  <c r="AD67" i="3" s="1"/>
  <c r="AC59" i="3"/>
  <c r="AD59" i="3" s="1"/>
  <c r="AC51" i="3"/>
  <c r="AD51" i="3" s="1"/>
  <c r="AC43" i="3"/>
  <c r="AD43" i="3" s="1"/>
  <c r="AC35" i="3"/>
  <c r="AD35" i="3" s="1"/>
  <c r="AC27" i="3"/>
  <c r="AD27" i="3" s="1"/>
  <c r="AC19" i="3"/>
  <c r="AD19" i="3" s="1"/>
  <c r="AC11" i="3"/>
  <c r="AD11" i="3" s="1"/>
  <c r="AC89" i="3"/>
  <c r="AD89" i="3" s="1"/>
  <c r="AC81" i="3"/>
  <c r="AD81" i="3" s="1"/>
  <c r="AC73" i="3"/>
  <c r="AD73" i="3" s="1"/>
  <c r="AC65" i="3"/>
  <c r="AD65" i="3" s="1"/>
  <c r="AC57" i="3"/>
  <c r="AD57" i="3" s="1"/>
  <c r="AC49" i="3"/>
  <c r="AD49" i="3" s="1"/>
  <c r="AC41" i="3"/>
  <c r="AD41" i="3" s="1"/>
  <c r="AC33" i="3"/>
  <c r="AD33" i="3" s="1"/>
  <c r="AC25" i="3"/>
  <c r="AD25" i="3" s="1"/>
  <c r="AC17" i="3"/>
  <c r="AD17" i="3" s="1"/>
  <c r="T89" i="3"/>
  <c r="T81" i="3"/>
  <c r="T73" i="3"/>
  <c r="T65" i="3"/>
  <c r="T57" i="3"/>
  <c r="T49" i="3"/>
  <c r="T41" i="3"/>
  <c r="T33" i="3"/>
  <c r="T25" i="3"/>
  <c r="T17" i="3"/>
  <c r="T78" i="3"/>
  <c r="T54" i="3"/>
  <c r="T30" i="3"/>
  <c r="T22" i="3"/>
  <c r="T93" i="3"/>
  <c r="T85" i="3"/>
  <c r="T77" i="3"/>
  <c r="T69" i="3"/>
  <c r="T61" i="3"/>
  <c r="T53" i="3"/>
  <c r="T45" i="3"/>
  <c r="T37" i="3"/>
  <c r="T29" i="3"/>
  <c r="T21" i="3"/>
  <c r="T13" i="3"/>
  <c r="T86" i="3"/>
  <c r="T62" i="3"/>
  <c r="T38" i="3"/>
  <c r="T94" i="3"/>
  <c r="T70" i="3"/>
  <c r="T46" i="3"/>
  <c r="T14" i="3"/>
  <c r="J10" i="3" l="1"/>
  <c r="J11" i="3"/>
  <c r="P11" i="3" s="1"/>
  <c r="J12" i="3"/>
  <c r="J13" i="3"/>
  <c r="J14" i="3"/>
  <c r="P14" i="3" s="1"/>
  <c r="J15" i="3"/>
  <c r="J16" i="3"/>
  <c r="J17" i="3"/>
  <c r="J18" i="3"/>
  <c r="J19" i="3"/>
  <c r="P19" i="3" s="1"/>
  <c r="J20" i="3"/>
  <c r="J21" i="3"/>
  <c r="J22" i="3"/>
  <c r="P22" i="3" s="1"/>
  <c r="J23" i="3"/>
  <c r="J24" i="3"/>
  <c r="J25" i="3"/>
  <c r="J26" i="3"/>
  <c r="J27" i="3"/>
  <c r="P27" i="3" s="1"/>
  <c r="J28" i="3"/>
  <c r="J29" i="3"/>
  <c r="J30" i="3"/>
  <c r="J31" i="3"/>
  <c r="J32" i="3"/>
  <c r="J33" i="3"/>
  <c r="J34" i="3"/>
  <c r="J35" i="3"/>
  <c r="J36" i="3"/>
  <c r="J37" i="3"/>
  <c r="J38" i="3"/>
  <c r="J39" i="3"/>
  <c r="J40" i="3"/>
  <c r="J41" i="3"/>
  <c r="J42" i="3"/>
  <c r="J43" i="3"/>
  <c r="P43" i="3" s="1"/>
  <c r="J44" i="3"/>
  <c r="J45" i="3"/>
  <c r="J46" i="3"/>
  <c r="P46" i="3" s="1"/>
  <c r="J47" i="3"/>
  <c r="J48" i="3"/>
  <c r="J49" i="3"/>
  <c r="J50" i="3"/>
  <c r="J51" i="3"/>
  <c r="P51" i="3" s="1"/>
  <c r="J52" i="3"/>
  <c r="J53" i="3"/>
  <c r="J54" i="3"/>
  <c r="P54" i="3" s="1"/>
  <c r="J55" i="3"/>
  <c r="J56" i="3"/>
  <c r="J57" i="3"/>
  <c r="J58" i="3"/>
  <c r="J59" i="3"/>
  <c r="P59" i="3" s="1"/>
  <c r="J60" i="3"/>
  <c r="J61" i="3"/>
  <c r="J62" i="3"/>
  <c r="J63" i="3"/>
  <c r="J64" i="3"/>
  <c r="J65" i="3"/>
  <c r="J66" i="3"/>
  <c r="J67" i="3"/>
  <c r="J68" i="3"/>
  <c r="J69" i="3"/>
  <c r="J70" i="3"/>
  <c r="J71" i="3"/>
  <c r="J72" i="3"/>
  <c r="J73" i="3"/>
  <c r="J74" i="3"/>
  <c r="J75" i="3"/>
  <c r="P75" i="3" s="1"/>
  <c r="J76" i="3"/>
  <c r="J77" i="3"/>
  <c r="J78" i="3"/>
  <c r="P78" i="3" s="1"/>
  <c r="J79" i="3"/>
  <c r="J80" i="3"/>
  <c r="J81" i="3"/>
  <c r="J82" i="3"/>
  <c r="J83" i="3"/>
  <c r="P83" i="3" s="1"/>
  <c r="J84" i="3"/>
  <c r="J85" i="3"/>
  <c r="J86" i="3"/>
  <c r="P86" i="3" s="1"/>
  <c r="J87" i="3"/>
  <c r="J88" i="3"/>
  <c r="J89" i="3"/>
  <c r="J90" i="3"/>
  <c r="J91" i="3"/>
  <c r="P91" i="3" s="1"/>
  <c r="J92" i="3"/>
  <c r="J93" i="3"/>
  <c r="J94" i="3"/>
  <c r="J95"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G1" i="5"/>
  <c r="G1" i="4"/>
  <c r="G1" i="3"/>
  <c r="BE8" i="3"/>
  <c r="G1"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32" i="2"/>
  <c r="H32" i="2" s="1"/>
  <c r="G31" i="2"/>
  <c r="H31" i="2" s="1"/>
  <c r="G30" i="2"/>
  <c r="H30" i="2" s="1"/>
  <c r="G29" i="2"/>
  <c r="H29" i="2" s="1"/>
  <c r="G28" i="2"/>
  <c r="H28" i="2" s="1"/>
  <c r="G27" i="2"/>
  <c r="H27" i="2" s="1"/>
  <c r="Q25" i="2"/>
  <c r="Q24" i="2"/>
  <c r="Q23" i="2"/>
  <c r="Q22" i="2"/>
  <c r="Q21" i="2"/>
  <c r="Q20" i="2"/>
  <c r="Q19" i="2"/>
  <c r="Q18" i="2"/>
  <c r="Q17" i="2"/>
  <c r="Q16" i="2"/>
  <c r="Q15" i="2"/>
  <c r="K15" i="2"/>
  <c r="L15" i="2" s="1"/>
  <c r="Q14" i="2"/>
  <c r="K14" i="2"/>
  <c r="L14" i="2" s="1"/>
  <c r="Q13" i="2"/>
  <c r="L13" i="2"/>
  <c r="K13" i="2"/>
  <c r="Q88" i="3" l="1"/>
  <c r="O88" i="3"/>
  <c r="U88" i="3" s="1"/>
  <c r="Q72" i="3"/>
  <c r="O72" i="3"/>
  <c r="U72" i="3" s="1"/>
  <c r="Q56" i="3"/>
  <c r="O56" i="3"/>
  <c r="U56" i="3" s="1"/>
  <c r="Q40" i="3"/>
  <c r="O40" i="3"/>
  <c r="U40" i="3" s="1"/>
  <c r="Q24" i="3"/>
  <c r="O24" i="3"/>
  <c r="U24" i="3" s="1"/>
  <c r="Q95" i="3"/>
  <c r="O95" i="3"/>
  <c r="U95" i="3" s="1"/>
  <c r="Q87" i="3"/>
  <c r="O87" i="3"/>
  <c r="U87" i="3" s="1"/>
  <c r="Q79" i="3"/>
  <c r="O79" i="3"/>
  <c r="U79" i="3" s="1"/>
  <c r="Q71" i="3"/>
  <c r="O71" i="3"/>
  <c r="U71" i="3" s="1"/>
  <c r="Q63" i="3"/>
  <c r="O63" i="3"/>
  <c r="U63" i="3" s="1"/>
  <c r="Q55" i="3"/>
  <c r="O55" i="3"/>
  <c r="U55" i="3" s="1"/>
  <c r="Q47" i="3"/>
  <c r="O47" i="3"/>
  <c r="U47" i="3" s="1"/>
  <c r="Q39" i="3"/>
  <c r="O39" i="3"/>
  <c r="U39" i="3" s="1"/>
  <c r="Q31" i="3"/>
  <c r="O31" i="3"/>
  <c r="U31" i="3" s="1"/>
  <c r="Q23" i="3"/>
  <c r="O23" i="3"/>
  <c r="U23" i="3" s="1"/>
  <c r="Q15" i="3"/>
  <c r="O15" i="3"/>
  <c r="U15" i="3" s="1"/>
  <c r="Q80" i="3"/>
  <c r="O80" i="3"/>
  <c r="U80" i="3" s="1"/>
  <c r="Q64" i="3"/>
  <c r="O64" i="3"/>
  <c r="U64" i="3" s="1"/>
  <c r="Q48" i="3"/>
  <c r="O48" i="3"/>
  <c r="U48" i="3" s="1"/>
  <c r="Q32" i="3"/>
  <c r="O32" i="3"/>
  <c r="U32" i="3" s="1"/>
  <c r="Q16" i="3"/>
  <c r="O16" i="3"/>
  <c r="U16" i="3" s="1"/>
  <c r="Q94" i="3"/>
  <c r="O94" i="3"/>
  <c r="U94" i="3" s="1"/>
  <c r="Q86" i="3"/>
  <c r="O86" i="3"/>
  <c r="U86" i="3" s="1"/>
  <c r="Q78" i="3"/>
  <c r="O78" i="3"/>
  <c r="U78" i="3" s="1"/>
  <c r="Q70" i="3"/>
  <c r="O70" i="3"/>
  <c r="U70" i="3" s="1"/>
  <c r="Q62" i="3"/>
  <c r="O62" i="3"/>
  <c r="U62" i="3" s="1"/>
  <c r="Q54" i="3"/>
  <c r="O54" i="3"/>
  <c r="U54" i="3" s="1"/>
  <c r="Q46" i="3"/>
  <c r="O46" i="3"/>
  <c r="U46" i="3" s="1"/>
  <c r="Q38" i="3"/>
  <c r="O38" i="3"/>
  <c r="U38" i="3" s="1"/>
  <c r="Q30" i="3"/>
  <c r="O30" i="3"/>
  <c r="U30" i="3" s="1"/>
  <c r="Q22" i="3"/>
  <c r="O22" i="3"/>
  <c r="U22" i="3" s="1"/>
  <c r="Q14" i="3"/>
  <c r="O14" i="3"/>
  <c r="U14" i="3" s="1"/>
  <c r="Q69" i="3"/>
  <c r="O69" i="3"/>
  <c r="U69" i="3" s="1"/>
  <c r="Q21" i="3"/>
  <c r="O21" i="3"/>
  <c r="U21" i="3" s="1"/>
  <c r="Q92" i="3"/>
  <c r="O92" i="3"/>
  <c r="U92" i="3" s="1"/>
  <c r="Q84" i="3"/>
  <c r="O84" i="3"/>
  <c r="U84" i="3" s="1"/>
  <c r="Q76" i="3"/>
  <c r="O76" i="3"/>
  <c r="U76" i="3" s="1"/>
  <c r="Q68" i="3"/>
  <c r="O68" i="3"/>
  <c r="U68" i="3" s="1"/>
  <c r="Q60" i="3"/>
  <c r="O60" i="3"/>
  <c r="U60" i="3" s="1"/>
  <c r="Q52" i="3"/>
  <c r="O52" i="3"/>
  <c r="U52" i="3" s="1"/>
  <c r="Q44" i="3"/>
  <c r="O44" i="3"/>
  <c r="U44" i="3" s="1"/>
  <c r="Q36" i="3"/>
  <c r="O36" i="3"/>
  <c r="U36" i="3" s="1"/>
  <c r="Q28" i="3"/>
  <c r="O28" i="3"/>
  <c r="U28" i="3" s="1"/>
  <c r="Q20" i="3"/>
  <c r="O20" i="3"/>
  <c r="U20" i="3" s="1"/>
  <c r="Q12" i="3"/>
  <c r="O12" i="3"/>
  <c r="U12" i="3" s="1"/>
  <c r="Q93" i="3"/>
  <c r="O93" i="3"/>
  <c r="U93" i="3" s="1"/>
  <c r="Q61" i="3"/>
  <c r="O61" i="3"/>
  <c r="U61" i="3" s="1"/>
  <c r="Q45" i="3"/>
  <c r="O45" i="3"/>
  <c r="U45" i="3" s="1"/>
  <c r="Q13" i="3"/>
  <c r="O13" i="3"/>
  <c r="U13" i="3" s="1"/>
  <c r="Q91" i="3"/>
  <c r="O91" i="3"/>
  <c r="U91" i="3" s="1"/>
  <c r="Q83" i="3"/>
  <c r="O83" i="3"/>
  <c r="U83" i="3" s="1"/>
  <c r="Q75" i="3"/>
  <c r="O75" i="3"/>
  <c r="U75" i="3" s="1"/>
  <c r="Q67" i="3"/>
  <c r="O67" i="3"/>
  <c r="U67" i="3" s="1"/>
  <c r="Q59" i="3"/>
  <c r="O59" i="3"/>
  <c r="U59" i="3" s="1"/>
  <c r="Q51" i="3"/>
  <c r="O51" i="3"/>
  <c r="U51" i="3" s="1"/>
  <c r="Q43" i="3"/>
  <c r="O43" i="3"/>
  <c r="U43" i="3" s="1"/>
  <c r="Q35" i="3"/>
  <c r="O35" i="3"/>
  <c r="U35" i="3" s="1"/>
  <c r="Q27" i="3"/>
  <c r="O27" i="3"/>
  <c r="U27" i="3" s="1"/>
  <c r="Q19" i="3"/>
  <c r="O19" i="3"/>
  <c r="U19" i="3" s="1"/>
  <c r="Q11" i="3"/>
  <c r="O11" i="3"/>
  <c r="U11" i="3" s="1"/>
  <c r="P70" i="3"/>
  <c r="P38" i="3"/>
  <c r="Q77" i="3"/>
  <c r="O77" i="3"/>
  <c r="U77" i="3" s="1"/>
  <c r="Q53" i="3"/>
  <c r="O53" i="3"/>
  <c r="U53" i="3" s="1"/>
  <c r="Q29" i="3"/>
  <c r="O29" i="3"/>
  <c r="U29" i="3" s="1"/>
  <c r="Q90" i="3"/>
  <c r="O90" i="3"/>
  <c r="U90" i="3" s="1"/>
  <c r="Q82" i="3"/>
  <c r="O82" i="3"/>
  <c r="U82" i="3" s="1"/>
  <c r="Q74" i="3"/>
  <c r="O74" i="3"/>
  <c r="U74" i="3" s="1"/>
  <c r="Q66" i="3"/>
  <c r="O66" i="3"/>
  <c r="U66" i="3" s="1"/>
  <c r="Q58" i="3"/>
  <c r="O58" i="3"/>
  <c r="U58" i="3" s="1"/>
  <c r="Q50" i="3"/>
  <c r="O50" i="3"/>
  <c r="U50" i="3" s="1"/>
  <c r="Q42" i="3"/>
  <c r="O42" i="3"/>
  <c r="U42" i="3" s="1"/>
  <c r="Q34" i="3"/>
  <c r="O34" i="3"/>
  <c r="U34" i="3" s="1"/>
  <c r="Q26" i="3"/>
  <c r="O26" i="3"/>
  <c r="U26" i="3" s="1"/>
  <c r="Q18" i="3"/>
  <c r="O18" i="3"/>
  <c r="U18" i="3" s="1"/>
  <c r="Q10" i="3"/>
  <c r="O10" i="3"/>
  <c r="U10" i="3" s="1"/>
  <c r="P67" i="3"/>
  <c r="P35" i="3"/>
  <c r="Q85" i="3"/>
  <c r="O85" i="3"/>
  <c r="U85" i="3" s="1"/>
  <c r="Q37" i="3"/>
  <c r="O37" i="3"/>
  <c r="U37" i="3" s="1"/>
  <c r="Q89" i="3"/>
  <c r="O89" i="3"/>
  <c r="U89" i="3" s="1"/>
  <c r="Q81" i="3"/>
  <c r="O81" i="3"/>
  <c r="U81" i="3" s="1"/>
  <c r="Q73" i="3"/>
  <c r="O73" i="3"/>
  <c r="U73" i="3" s="1"/>
  <c r="Q65" i="3"/>
  <c r="O65" i="3"/>
  <c r="U65" i="3" s="1"/>
  <c r="Q57" i="3"/>
  <c r="O57" i="3"/>
  <c r="U57" i="3" s="1"/>
  <c r="Q49" i="3"/>
  <c r="O49" i="3"/>
  <c r="U49" i="3" s="1"/>
  <c r="Q41" i="3"/>
  <c r="O41" i="3"/>
  <c r="U41" i="3" s="1"/>
  <c r="Q33" i="3"/>
  <c r="O33" i="3"/>
  <c r="U33" i="3" s="1"/>
  <c r="Q25" i="3"/>
  <c r="O25" i="3"/>
  <c r="U25" i="3" s="1"/>
  <c r="Q17" i="3"/>
  <c r="O17" i="3"/>
  <c r="U17" i="3" s="1"/>
  <c r="P94" i="3"/>
  <c r="P62" i="3"/>
  <c r="P30" i="3"/>
  <c r="P93" i="3"/>
  <c r="P85" i="3"/>
  <c r="P77" i="3"/>
  <c r="P69" i="3"/>
  <c r="P61" i="3"/>
  <c r="P53" i="3"/>
  <c r="P45" i="3"/>
  <c r="P37" i="3"/>
  <c r="P29" i="3"/>
  <c r="P21" i="3"/>
  <c r="P13" i="3"/>
  <c r="P92" i="3"/>
  <c r="P84" i="3"/>
  <c r="P76" i="3"/>
  <c r="P68" i="3"/>
  <c r="P60" i="3"/>
  <c r="P52" i="3"/>
  <c r="P44" i="3"/>
  <c r="P36" i="3"/>
  <c r="P28" i="3"/>
  <c r="P20" i="3"/>
  <c r="P12" i="3"/>
  <c r="P90" i="3"/>
  <c r="P82" i="3"/>
  <c r="P74" i="3"/>
  <c r="P66" i="3"/>
  <c r="P58" i="3"/>
  <c r="P50" i="3"/>
  <c r="P42" i="3"/>
  <c r="P34" i="3"/>
  <c r="P26" i="3"/>
  <c r="P18" i="3"/>
  <c r="P10" i="3"/>
  <c r="P89" i="3"/>
  <c r="P81" i="3"/>
  <c r="P73" i="3"/>
  <c r="P65" i="3"/>
  <c r="P57" i="3"/>
  <c r="P49" i="3"/>
  <c r="P41" i="3"/>
  <c r="P33" i="3"/>
  <c r="P25" i="3"/>
  <c r="P17" i="3"/>
  <c r="P88" i="3"/>
  <c r="P80" i="3"/>
  <c r="P72" i="3"/>
  <c r="P64" i="3"/>
  <c r="P56" i="3"/>
  <c r="P48" i="3"/>
  <c r="P40" i="3"/>
  <c r="P32" i="3"/>
  <c r="P24" i="3"/>
  <c r="P16" i="3"/>
  <c r="P95" i="3"/>
  <c r="P87" i="3"/>
  <c r="P79" i="3"/>
  <c r="P71" i="3"/>
  <c r="P63" i="3"/>
  <c r="P55" i="3"/>
  <c r="P47" i="3"/>
  <c r="P39" i="3"/>
  <c r="P31" i="3"/>
  <c r="P23" i="3"/>
  <c r="P1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bnixon</author>
  </authors>
  <commentList>
    <comment ref="B9" authorId="0" shapeId="0" xr:uid="{74AA9721-15F8-418F-826B-3596CD9DCCCC}">
      <text>
        <r>
          <rPr>
            <b/>
            <sz val="9"/>
            <color indexed="81"/>
            <rFont val="Tahoma"/>
            <family val="2"/>
          </rPr>
          <t>bnixon:</t>
        </r>
        <r>
          <rPr>
            <sz val="9"/>
            <color indexed="81"/>
            <rFont val="Tahoma"/>
            <family val="2"/>
          </rPr>
          <t xml:space="preserve">
This is optional</t>
        </r>
      </text>
    </comment>
    <comment ref="A46" authorId="0" shapeId="0" xr:uid="{0B16144B-5F0C-446E-A501-CEA7B9DA3E11}">
      <text>
        <r>
          <rPr>
            <b/>
            <sz val="9"/>
            <color indexed="81"/>
            <rFont val="Tahoma"/>
            <family val="2"/>
          </rPr>
          <t>bnixon:</t>
        </r>
        <r>
          <rPr>
            <sz val="9"/>
            <color indexed="81"/>
            <rFont val="Tahoma"/>
            <family val="2"/>
          </rPr>
          <t xml:space="preserve">
Optional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bnixon</author>
  </authors>
  <commentList>
    <comment ref="D8" authorId="0" shapeId="0" xr:uid="{5A5F4E6F-37D8-42C1-94DC-FD7393E310AE}">
      <text>
        <r>
          <rPr>
            <b/>
            <sz val="9"/>
            <color indexed="81"/>
            <rFont val="Tahoma"/>
            <family val="2"/>
          </rPr>
          <t>bnixon:</t>
        </r>
        <r>
          <rPr>
            <sz val="9"/>
            <color indexed="81"/>
            <rFont val="Tahoma"/>
            <family val="2"/>
          </rPr>
          <t xml:space="preserve">
The number of the Day of the week (Sunday = 1)</t>
        </r>
      </text>
    </comment>
    <comment ref="P8" authorId="0" shapeId="0" xr:uid="{09CB355E-93F9-4BCF-8E3F-8EDCA47AA775}">
      <text>
        <r>
          <rPr>
            <b/>
            <sz val="9"/>
            <color indexed="81"/>
            <rFont val="Tahoma"/>
            <family val="2"/>
          </rPr>
          <t>bnixon:</t>
        </r>
        <r>
          <rPr>
            <sz val="9"/>
            <color indexed="81"/>
            <rFont val="Tahoma"/>
            <family val="2"/>
          </rPr>
          <t xml:space="preserve">
Difference between Quantity Received and Quantity Inspected.</t>
        </r>
      </text>
    </comment>
    <comment ref="Q8" authorId="0" shapeId="0" xr:uid="{794BDC17-8D97-45F6-911F-161F99D07FE3}">
      <text>
        <r>
          <rPr>
            <b/>
            <sz val="9"/>
            <color indexed="81"/>
            <rFont val="Tahoma"/>
            <family val="2"/>
          </rPr>
          <t>bnixon:</t>
        </r>
        <r>
          <rPr>
            <sz val="9"/>
            <color indexed="81"/>
            <rFont val="Tahoma"/>
            <family val="2"/>
          </rPr>
          <t xml:space="preserve">
Percentage of Inspected Parts that Pass</t>
        </r>
      </text>
    </comment>
    <comment ref="R8" authorId="0" shapeId="0" xr:uid="{C9D9EDE3-9402-4691-A1FE-2F2C1DB3C868}">
      <text>
        <r>
          <rPr>
            <b/>
            <sz val="9"/>
            <color indexed="81"/>
            <rFont val="Tahoma"/>
            <family val="2"/>
          </rPr>
          <t>bnixon:</t>
        </r>
        <r>
          <rPr>
            <sz val="9"/>
            <color indexed="81"/>
            <rFont val="Tahoma"/>
            <family val="2"/>
          </rPr>
          <t xml:space="preserve">
Supplier's Income = Parts that Pass * Part Sell For
</t>
        </r>
      </text>
    </comment>
    <comment ref="S8" authorId="0" shapeId="0" xr:uid="{76418CDE-B8B6-4FC1-89C6-97EB812AB2B2}">
      <text>
        <r>
          <rPr>
            <b/>
            <sz val="9"/>
            <color indexed="81"/>
            <rFont val="Tahoma"/>
            <family val="2"/>
          </rPr>
          <t>bnixon:</t>
        </r>
        <r>
          <rPr>
            <sz val="9"/>
            <color indexed="81"/>
            <rFont val="Tahoma"/>
            <family val="2"/>
          </rPr>
          <t xml:space="preserve">
Total of 2 Supplier Costs for Inspected Part * # of Received Parts (Passed or Failed)</t>
        </r>
      </text>
    </comment>
    <comment ref="T8" authorId="0" shapeId="0" xr:uid="{2BF16FF3-5F4A-440A-9106-DA7457E7C33E}">
      <text>
        <r>
          <rPr>
            <b/>
            <sz val="9"/>
            <color indexed="81"/>
            <rFont val="Tahoma"/>
            <family val="2"/>
          </rPr>
          <t>bnixon:</t>
        </r>
        <r>
          <rPr>
            <sz val="9"/>
            <color indexed="81"/>
            <rFont val="Tahoma"/>
            <family val="2"/>
          </rPr>
          <t xml:space="preserve">
Supplier Income - Supplier Costs of Parts</t>
        </r>
      </text>
    </comment>
    <comment ref="U8" authorId="0" shapeId="0" xr:uid="{DC3639C5-4F8C-405C-9BC4-846B45D05410}">
      <text>
        <r>
          <rPr>
            <b/>
            <sz val="9"/>
            <color indexed="81"/>
            <rFont val="Tahoma"/>
            <family val="2"/>
          </rPr>
          <t>bnixon:</t>
        </r>
        <r>
          <rPr>
            <sz val="9"/>
            <color indexed="81"/>
            <rFont val="Tahoma"/>
            <family val="2"/>
          </rPr>
          <t xml:space="preserve">
Income that was NOT received from the Sale of Parts that did NOT pass.</t>
        </r>
      </text>
    </comment>
    <comment ref="Y8" authorId="0" shapeId="0" xr:uid="{B3BCD135-2029-41F0-BAFC-2CE4C88A5E58}">
      <text>
        <r>
          <rPr>
            <b/>
            <sz val="9"/>
            <color indexed="81"/>
            <rFont val="Tahoma"/>
            <family val="2"/>
          </rPr>
          <t>bnixon:</t>
        </r>
        <r>
          <rPr>
            <sz val="9"/>
            <color indexed="81"/>
            <rFont val="Tahoma"/>
            <family val="2"/>
          </rPr>
          <t xml:space="preserve">
Calculation - Inspectors - Training - Regular</t>
        </r>
      </text>
    </comment>
    <comment ref="Z8" authorId="0" shapeId="0" xr:uid="{7E10AB33-EF0E-40B0-98FB-945420212A22}">
      <text>
        <r>
          <rPr>
            <b/>
            <sz val="9"/>
            <color indexed="81"/>
            <rFont val="Tahoma"/>
            <family val="2"/>
          </rPr>
          <t>bnixon:</t>
        </r>
        <r>
          <rPr>
            <sz val="9"/>
            <color indexed="81"/>
            <rFont val="Tahoma"/>
            <family val="2"/>
          </rPr>
          <t xml:space="preserve">
Calculation = # of Trainees * Total hours in the shift * payrate per hour for that day and shift
</t>
        </r>
      </text>
    </comment>
    <comment ref="AA8" authorId="0" shapeId="0" xr:uid="{C3AD0368-AED8-466A-87B0-70A6233ACAB0}">
      <text>
        <r>
          <rPr>
            <b/>
            <sz val="9"/>
            <color indexed="81"/>
            <rFont val="Tahoma"/>
            <family val="2"/>
          </rPr>
          <t>bnixon:</t>
        </r>
        <r>
          <rPr>
            <sz val="9"/>
            <color indexed="81"/>
            <rFont val="Tahoma"/>
            <family val="2"/>
          </rPr>
          <t xml:space="preserve">
Regular Employees * Total hours in the shift * payrate per hour for that day and shift</t>
        </r>
      </text>
    </comment>
    <comment ref="AB8" authorId="0" shapeId="0" xr:uid="{0D5EA3FE-A0D8-4C58-9D2B-CFAD96BB7863}">
      <text>
        <r>
          <rPr>
            <b/>
            <sz val="9"/>
            <color indexed="81"/>
            <rFont val="Tahoma"/>
            <family val="2"/>
          </rPr>
          <t>bnixon:</t>
        </r>
        <r>
          <rPr>
            <sz val="9"/>
            <color indexed="81"/>
            <rFont val="Tahoma"/>
            <family val="2"/>
          </rPr>
          <t xml:space="preserve">
Casual emploiyees * Total hours in the shift * most expensive payrate per hour for that day and shift</t>
        </r>
      </text>
    </comment>
    <comment ref="AD8" authorId="0" shapeId="0" xr:uid="{D0F598AD-0C93-416F-9A0C-E1041ACA28AB}">
      <text>
        <r>
          <rPr>
            <b/>
            <sz val="9"/>
            <color indexed="81"/>
            <rFont val="Tahoma"/>
            <family val="2"/>
          </rPr>
          <t>bnixon:</t>
        </r>
        <r>
          <rPr>
            <sz val="9"/>
            <color indexed="81"/>
            <rFont val="Tahoma"/>
            <family val="2"/>
          </rPr>
          <t xml:space="preserve">
Calculation = Total of Training $ + Regular $ + Casual $</t>
        </r>
      </text>
    </comment>
    <comment ref="BD8" authorId="0" shapeId="0" xr:uid="{4FE4642B-9CD3-4EB0-B47D-1D77860E6D60}">
      <text>
        <r>
          <rPr>
            <b/>
            <sz val="9"/>
            <color indexed="81"/>
            <rFont val="Tahoma"/>
            <family val="2"/>
          </rPr>
          <t>bnixon:</t>
        </r>
        <r>
          <rPr>
            <sz val="9"/>
            <color indexed="81"/>
            <rFont val="Tahoma"/>
            <family val="2"/>
          </rPr>
          <t xml:space="preserve">
Team Leads * Total hours in the shift * payrate per hour for that day and shift</t>
        </r>
      </text>
    </comment>
    <comment ref="BE8" authorId="0" shapeId="0" xr:uid="{7F315072-2EFF-4509-BC94-45B6C532BE18}">
      <text>
        <r>
          <rPr>
            <b/>
            <sz val="9"/>
            <color indexed="81"/>
            <rFont val="Tahoma"/>
            <family val="2"/>
          </rPr>
          <t>bnixon:</t>
        </r>
        <r>
          <rPr>
            <sz val="9"/>
            <color indexed="81"/>
            <rFont val="Tahoma"/>
            <family val="2"/>
          </rPr>
          <t xml:space="preserve">
Shipper/Receivers * Total hours in the shift * payrate per hour for that day and shift</t>
        </r>
      </text>
    </comment>
    <comment ref="BF8" authorId="0" shapeId="0" xr:uid="{FC8A8802-D3C7-49B5-9970-ECE3385FC009}">
      <text>
        <r>
          <rPr>
            <b/>
            <sz val="9"/>
            <color indexed="81"/>
            <rFont val="Tahoma"/>
            <family val="2"/>
          </rPr>
          <t>bnixon:</t>
        </r>
        <r>
          <rPr>
            <sz val="9"/>
            <color indexed="81"/>
            <rFont val="Tahoma"/>
            <family val="2"/>
          </rPr>
          <t xml:space="preserve">
= Total labour costs for Shipper/Receivers, Team Leads, and all types of Inspectors for both Inspection Lines *** Not a Mandatory Metric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bnixon</author>
  </authors>
  <commentList>
    <comment ref="D8" authorId="0" shapeId="0" xr:uid="{D6DD613E-AB46-4F1B-A5AE-D917BA84D32E}">
      <text>
        <r>
          <rPr>
            <b/>
            <sz val="9"/>
            <color indexed="81"/>
            <rFont val="Tahoma"/>
            <family val="2"/>
          </rPr>
          <t>bnixon:</t>
        </r>
        <r>
          <rPr>
            <sz val="9"/>
            <color indexed="81"/>
            <rFont val="Tahoma"/>
            <family val="2"/>
          </rPr>
          <t xml:space="preserve">
The number of the Day of the week (Sunday = 1)</t>
        </r>
      </text>
    </comment>
    <comment ref="P8" authorId="0" shapeId="0" xr:uid="{5BE9264B-AC94-4386-8727-D6D5FF403276}">
      <text>
        <r>
          <rPr>
            <b/>
            <sz val="9"/>
            <color indexed="81"/>
            <rFont val="Tahoma"/>
            <family val="2"/>
          </rPr>
          <t>bnixon:</t>
        </r>
        <r>
          <rPr>
            <sz val="9"/>
            <color indexed="81"/>
            <rFont val="Tahoma"/>
            <family val="2"/>
          </rPr>
          <t xml:space="preserve">
Difference between Quantity Received and Quantity Inspected.</t>
        </r>
      </text>
    </comment>
    <comment ref="Q8" authorId="0" shapeId="0" xr:uid="{BC0E653F-0A89-42CF-957D-34671DEBB554}">
      <text>
        <r>
          <rPr>
            <b/>
            <sz val="9"/>
            <color indexed="81"/>
            <rFont val="Tahoma"/>
            <family val="2"/>
          </rPr>
          <t>bnixon:</t>
        </r>
        <r>
          <rPr>
            <sz val="9"/>
            <color indexed="81"/>
            <rFont val="Tahoma"/>
            <family val="2"/>
          </rPr>
          <t xml:space="preserve">
Percentage of Inspected Parts that Pass</t>
        </r>
      </text>
    </comment>
    <comment ref="R8" authorId="0" shapeId="0" xr:uid="{0683316D-0527-4508-A487-59B4D2C2F6E6}">
      <text>
        <r>
          <rPr>
            <b/>
            <sz val="9"/>
            <color indexed="81"/>
            <rFont val="Tahoma"/>
            <family val="2"/>
          </rPr>
          <t>bnixon:</t>
        </r>
        <r>
          <rPr>
            <sz val="9"/>
            <color indexed="81"/>
            <rFont val="Tahoma"/>
            <family val="2"/>
          </rPr>
          <t xml:space="preserve">
Supplier's Income = Parts that Pass * Part Sell For
</t>
        </r>
      </text>
    </comment>
    <comment ref="S8" authorId="0" shapeId="0" xr:uid="{5CF416C9-322F-4C0E-990E-4263A2C32C95}">
      <text>
        <r>
          <rPr>
            <b/>
            <sz val="9"/>
            <color indexed="81"/>
            <rFont val="Tahoma"/>
            <family val="2"/>
          </rPr>
          <t>bnixon:</t>
        </r>
        <r>
          <rPr>
            <sz val="9"/>
            <color indexed="81"/>
            <rFont val="Tahoma"/>
            <family val="2"/>
          </rPr>
          <t xml:space="preserve">
Total of 2 Supplier Costs for Inspected Part * # of Received Parts (Passed or Failed)</t>
        </r>
      </text>
    </comment>
    <comment ref="T8" authorId="0" shapeId="0" xr:uid="{2DF95618-F87D-4345-8208-BD41B0F58614}">
      <text>
        <r>
          <rPr>
            <b/>
            <sz val="9"/>
            <color indexed="81"/>
            <rFont val="Tahoma"/>
            <family val="2"/>
          </rPr>
          <t>bnixon:</t>
        </r>
        <r>
          <rPr>
            <sz val="9"/>
            <color indexed="81"/>
            <rFont val="Tahoma"/>
            <family val="2"/>
          </rPr>
          <t xml:space="preserve">
Supplier Income - Supplier Costs of Parts</t>
        </r>
      </text>
    </comment>
    <comment ref="U8" authorId="0" shapeId="0" xr:uid="{5AC448D9-C1B7-4A77-8C18-47F250F747C4}">
      <text>
        <r>
          <rPr>
            <b/>
            <sz val="9"/>
            <color indexed="81"/>
            <rFont val="Tahoma"/>
            <family val="2"/>
          </rPr>
          <t>bnixon:</t>
        </r>
        <r>
          <rPr>
            <sz val="9"/>
            <color indexed="81"/>
            <rFont val="Tahoma"/>
            <family val="2"/>
          </rPr>
          <t xml:space="preserve">
Income that was NOT received from the Sale of Parts that did NOT pass.</t>
        </r>
      </text>
    </comment>
    <comment ref="Y8" authorId="0" shapeId="0" xr:uid="{816B88C3-1DBA-48F8-B75C-07965385A685}">
      <text>
        <r>
          <rPr>
            <b/>
            <sz val="9"/>
            <color indexed="81"/>
            <rFont val="Tahoma"/>
            <family val="2"/>
          </rPr>
          <t>bnixon:</t>
        </r>
        <r>
          <rPr>
            <sz val="9"/>
            <color indexed="81"/>
            <rFont val="Tahoma"/>
            <family val="2"/>
          </rPr>
          <t xml:space="preserve">
Calculation - Inspectors - Training - Regular</t>
        </r>
      </text>
    </comment>
    <comment ref="Z8" authorId="0" shapeId="0" xr:uid="{F65035C2-548E-448E-9631-9E5FEFC8DC43}">
      <text>
        <r>
          <rPr>
            <b/>
            <sz val="9"/>
            <color indexed="81"/>
            <rFont val="Tahoma"/>
            <family val="2"/>
          </rPr>
          <t>bnixon:</t>
        </r>
        <r>
          <rPr>
            <sz val="9"/>
            <color indexed="81"/>
            <rFont val="Tahoma"/>
            <family val="2"/>
          </rPr>
          <t xml:space="preserve">
Calculation = # of Trainees * Total hours in the shift * payrate per hour for that day and shift
</t>
        </r>
      </text>
    </comment>
    <comment ref="AA8" authorId="0" shapeId="0" xr:uid="{622105D0-AB8F-4FDE-9195-67B073720FC0}">
      <text>
        <r>
          <rPr>
            <b/>
            <sz val="9"/>
            <color indexed="81"/>
            <rFont val="Tahoma"/>
            <family val="2"/>
          </rPr>
          <t>bnixon:</t>
        </r>
        <r>
          <rPr>
            <sz val="9"/>
            <color indexed="81"/>
            <rFont val="Tahoma"/>
            <family val="2"/>
          </rPr>
          <t xml:space="preserve">
Regular Employees * Total hours in the shift * payrate per hour for that day and shift</t>
        </r>
      </text>
    </comment>
    <comment ref="AB8" authorId="0" shapeId="0" xr:uid="{45B68EF0-42F6-4FBB-A803-1EC41F41BD79}">
      <text>
        <r>
          <rPr>
            <b/>
            <sz val="9"/>
            <color indexed="81"/>
            <rFont val="Tahoma"/>
            <family val="2"/>
          </rPr>
          <t>bnixon:</t>
        </r>
        <r>
          <rPr>
            <sz val="9"/>
            <color indexed="81"/>
            <rFont val="Tahoma"/>
            <family val="2"/>
          </rPr>
          <t xml:space="preserve">
Casual emploiyees * Total hours in the shift * most expensive payrate per hour for that day and shift</t>
        </r>
      </text>
    </comment>
    <comment ref="AD8" authorId="0" shapeId="0" xr:uid="{D13AE352-C359-45EE-92BC-FFBAE953C433}">
      <text>
        <r>
          <rPr>
            <b/>
            <sz val="9"/>
            <color indexed="81"/>
            <rFont val="Tahoma"/>
            <family val="2"/>
          </rPr>
          <t>bnixon:</t>
        </r>
        <r>
          <rPr>
            <sz val="9"/>
            <color indexed="81"/>
            <rFont val="Tahoma"/>
            <family val="2"/>
          </rPr>
          <t xml:space="preserve">
Calculation = Total of Training $ + Regular $ + Casual $</t>
        </r>
      </text>
    </comment>
  </commentList>
</comments>
</file>

<file path=xl/sharedStrings.xml><?xml version="1.0" encoding="utf-8"?>
<sst xmlns="http://schemas.openxmlformats.org/spreadsheetml/2006/main" count="1305" uniqueCount="910">
  <si>
    <t>Read Me First</t>
  </si>
  <si>
    <t>Purpose: DataSet for INFO8136 Case Study 2</t>
  </si>
  <si>
    <t>This Excel Workbook was:</t>
  </si>
  <si>
    <t>Created by:</t>
  </si>
  <si>
    <t>Created for:</t>
  </si>
  <si>
    <t>Conestoga College BA Program, Courses INFO 8136</t>
  </si>
  <si>
    <t>Created on:</t>
  </si>
  <si>
    <t>Project:</t>
  </si>
  <si>
    <t>Case Study 2</t>
  </si>
  <si>
    <t>Possible Consumers of this:</t>
  </si>
  <si>
    <t>All Section Members of INFO8146</t>
  </si>
  <si>
    <t>Copyright:</t>
  </si>
  <si>
    <t>Conestoga College, 2024.  All rights reserved</t>
  </si>
  <si>
    <t>Useage rights granted to registered section members of INFO 8146</t>
  </si>
  <si>
    <t>Assumptions:</t>
  </si>
  <si>
    <t>This WB contains data on 2 Inspection Lines.  Little Panda Quality Inspection has more than 2 Inspection Lines</t>
  </si>
  <si>
    <t>This WB contains data on 3 Inspected Parts.  Little Panda Quality Inspection has more than 400 Inspected Parts</t>
  </si>
  <si>
    <t>This WB contains data on 2 Suppliers of Parts To be Inspected (Parts TBI).  Little Panda Quality Inspection has more than 2 Suppliers of Parts to Be Inspected</t>
  </si>
  <si>
    <t xml:space="preserve">Little Panda receives parts TBI within 24 hours of their making. </t>
  </si>
  <si>
    <t>Suppliers of Parts TBI operate Monday thru Friday at full capacity, and produce about 1/3 of a weekday's output on either Saturday and Sunday</t>
  </si>
  <si>
    <t>Assumptions 4 and 5 cause Little Panda's Inspection Loading is the lightest on Sunday and Monday</t>
  </si>
  <si>
    <t>Parts that Cannot be Inspected in Shifts 1 and 2 are to be inspected during Shift 3 of the same day,</t>
  </si>
  <si>
    <t>LPQI charges for Parts Inspection to the Supplier of the Parts is included in the Suppliers' Other Costs for each Part</t>
  </si>
  <si>
    <t>Employees are paid for a Shift of 8 hours, but only do actual work for 7 hours in that shift.</t>
  </si>
  <si>
    <t>Dimensions to be Analyzed</t>
  </si>
  <si>
    <t>LPQI Inspection Line A or Inspection Line B</t>
  </si>
  <si>
    <t>LPQI Shift 1 or Shift 2 or Shift 3</t>
  </si>
  <si>
    <t>Tuesday to Saturday Shifts OR Sunday and Monday Shifts</t>
  </si>
  <si>
    <t>Issues to be Explored</t>
  </si>
  <si>
    <t>see Supplied Videos for more detail</t>
  </si>
  <si>
    <t>Inspected Parts - Pass or Fail - Including Costs of Failed Parts</t>
  </si>
  <si>
    <t>LPQI Labour Cost and Parts TBI Suppliers' Projected Profits</t>
  </si>
  <si>
    <t>LPQI Inspection Line Capacity - Impacted by Varying Parts TBI Deliveries and Varying LPQI Staffing</t>
  </si>
  <si>
    <t>Mandatory (Expected) Metrics - determined by the Data Analyst Assignment</t>
  </si>
  <si>
    <t>Day + Shift + Inspection Line - Over/Under</t>
  </si>
  <si>
    <t>Day + Shift + Inspection Line - Pass %</t>
  </si>
  <si>
    <t>Day + Shift + Inspection Line - Possible Supplier Profit</t>
  </si>
  <si>
    <t>Day + Shift + Inspection Line - Total LPQI Labour $</t>
  </si>
  <si>
    <t>Day + Shift + Inspection Line - LPQI Inspect Labour $ per Part Inspected</t>
  </si>
  <si>
    <t>Data Analyst Assignment</t>
  </si>
  <si>
    <t>Each Analyst will be Assigned a Combination of each of the 3 Dimensions listed above, and one of the Issues to be Explored</t>
  </si>
  <si>
    <t>For example, a DA might be assigned:   Inspection Line B, Shift 2, Sunday+Monday Shifts, and LPQI Inpsection Line Capacity</t>
  </si>
  <si>
    <t>The assignment will be done by the Section's Faculty</t>
  </si>
  <si>
    <t>Document History</t>
  </si>
  <si>
    <t>ID</t>
  </si>
  <si>
    <t>Updated by and on:</t>
  </si>
  <si>
    <t>Published on:</t>
  </si>
  <si>
    <t>Reason(s):</t>
  </si>
  <si>
    <t>Bill Nixon on Apr 2nd</t>
  </si>
  <si>
    <t>Sources and References</t>
  </si>
  <si>
    <t>Various earlier versions of this produced by Bill Nixon, in March 2024 for Section 1 and 5</t>
  </si>
  <si>
    <t>Various movies recorded and published by Bill Nixon thru the Case Study 2 Home Page</t>
  </si>
  <si>
    <t>Various Course Materials about LPQI already provided</t>
  </si>
  <si>
    <t>Sheets in this Workbook</t>
  </si>
  <si>
    <t>Sheet Name</t>
  </si>
  <si>
    <t>Description</t>
  </si>
  <si>
    <t>ReadMeFirst</t>
  </si>
  <si>
    <t>excel workbook information and history</t>
  </si>
  <si>
    <t>List of other WB sheets and short descriptions</t>
  </si>
  <si>
    <t>Other Lists</t>
  </si>
  <si>
    <t>Collection of 8 Lists of Reference Data for the Inspect DM and 2 Inspection Line Batch DMs</t>
  </si>
  <si>
    <t>Inspect DM</t>
  </si>
  <si>
    <t>29 Days of Production Data for 3 Shifts and 2 Inspection Lines</t>
  </si>
  <si>
    <t>at the Little Panda facility</t>
  </si>
  <si>
    <t>Blank Columns Exist. For Data Analysts to Complete Calculations of Mandatory Metrics</t>
  </si>
  <si>
    <t>A Batches</t>
  </si>
  <si>
    <t>List of the Suppliers' Batches of Supplied Parts TBI for each Day and Shift</t>
  </si>
  <si>
    <t>for LPQI Inspection Line A</t>
  </si>
  <si>
    <t>Data has ID Code (see the Production Line/Cells Reference table), and LPQI Qty Received and Passed</t>
  </si>
  <si>
    <t>B Batches</t>
  </si>
  <si>
    <t>for LPQI Inspection Line B</t>
  </si>
  <si>
    <t>Little Panda Quality Inspection - Reference Tables</t>
  </si>
  <si>
    <t>Suppliers of Parts to Be Inspected</t>
  </si>
  <si>
    <t>MakerID</t>
  </si>
  <si>
    <t>Maker</t>
  </si>
  <si>
    <t>Plant Location</t>
  </si>
  <si>
    <t>Eclipse</t>
  </si>
  <si>
    <t>Cambridge, ON</t>
  </si>
  <si>
    <t>Linacar</t>
  </si>
  <si>
    <t>Guelph, ON</t>
  </si>
  <si>
    <t>Suppliers of Parts TBI - Production Lines / Cells Codes</t>
  </si>
  <si>
    <t>=R13&amp;"-"&amp;S13</t>
  </si>
  <si>
    <t>Factors on Parts to be Inspected</t>
  </si>
  <si>
    <t>=INT(7/(I13*J13/60))</t>
  </si>
  <si>
    <t>ProdTypeID</t>
  </si>
  <si>
    <t>Product Type</t>
  </si>
  <si>
    <t>Prodn Lines / Cells</t>
  </si>
  <si>
    <t>Cost To Make</t>
  </si>
  <si>
    <t>Other Costs</t>
  </si>
  <si>
    <t>Sells For</t>
  </si>
  <si>
    <t>Inspect Tests</t>
  </si>
  <si>
    <t>Avg Mins Per Inspect</t>
  </si>
  <si>
    <t>Total Per 7 hrs per Inspector</t>
  </si>
  <si>
    <t>NightShift</t>
  </si>
  <si>
    <t>Porter Mins</t>
  </si>
  <si>
    <t>Box Qty</t>
  </si>
  <si>
    <t>Key</t>
  </si>
  <si>
    <t>Sequence</t>
  </si>
  <si>
    <t>Alternator</t>
  </si>
  <si>
    <t>G</t>
  </si>
  <si>
    <t>Tie Rod End</t>
  </si>
  <si>
    <t>H</t>
  </si>
  <si>
    <t>Ball Joint</t>
  </si>
  <si>
    <t>J</t>
  </si>
  <si>
    <t>D1</t>
  </si>
  <si>
    <t>D2</t>
  </si>
  <si>
    <t>Employee Groups</t>
  </si>
  <si>
    <t>D3</t>
  </si>
  <si>
    <t>EmpGroupID</t>
  </si>
  <si>
    <t>EmployeeGroup</t>
  </si>
  <si>
    <t>D4</t>
  </si>
  <si>
    <t>Inspector</t>
  </si>
  <si>
    <t>D5</t>
  </si>
  <si>
    <t>Team Lead</t>
  </si>
  <si>
    <t>D6</t>
  </si>
  <si>
    <t>Shipper/Receiver</t>
  </si>
  <si>
    <t>M5</t>
  </si>
  <si>
    <t>M6</t>
  </si>
  <si>
    <t>M7</t>
  </si>
  <si>
    <t>Employee Payrates</t>
  </si>
  <si>
    <t>M8</t>
  </si>
  <si>
    <t>EmpTypeID</t>
  </si>
  <si>
    <t>Employee Types</t>
  </si>
  <si>
    <t>Experience</t>
  </si>
  <si>
    <t>Payrate / hr</t>
  </si>
  <si>
    <t>Employer Share</t>
  </si>
  <si>
    <t>Total Cost/Hr</t>
  </si>
  <si>
    <t>Training</t>
  </si>
  <si>
    <t>Casual</t>
  </si>
  <si>
    <t>Under 100 hours</t>
  </si>
  <si>
    <t>101-300 hours</t>
  </si>
  <si>
    <t>Regular</t>
  </si>
  <si>
    <t>301+ hours</t>
  </si>
  <si>
    <t>501+ hours</t>
  </si>
  <si>
    <t>Shift Factors</t>
  </si>
  <si>
    <t>ShiftID</t>
  </si>
  <si>
    <t>ShiftName</t>
  </si>
  <si>
    <t>ShiftHours</t>
  </si>
  <si>
    <t>Shift Premium</t>
  </si>
  <si>
    <t>Day</t>
  </si>
  <si>
    <t>6am-2pm</t>
  </si>
  <si>
    <t>Afternoon</t>
  </si>
  <si>
    <t>2pm-10pm</t>
  </si>
  <si>
    <t>Nights</t>
  </si>
  <si>
    <t>10pm-6am</t>
  </si>
  <si>
    <t>Inspection Lines</t>
  </si>
  <si>
    <t>InspectLineID</t>
  </si>
  <si>
    <t>InspectLine Name</t>
  </si>
  <si>
    <t>A</t>
  </si>
  <si>
    <t>Line A</t>
  </si>
  <si>
    <t>B</t>
  </si>
  <si>
    <t>Line B</t>
  </si>
  <si>
    <t>=D49&amp;E49&amp;"-"&amp;H49&amp;"-"&amp;F49</t>
  </si>
  <si>
    <t>Inspection Line, Shift, WeekDay/WeekEnd Staffing Counts</t>
  </si>
  <si>
    <t>StaffingID</t>
  </si>
  <si>
    <t>As Of</t>
  </si>
  <si>
    <t>LineID</t>
  </si>
  <si>
    <t>SunMon</t>
  </si>
  <si>
    <t>LkupKey</t>
  </si>
  <si>
    <t>EmployeeCOunt</t>
  </si>
  <si>
    <t>N</t>
  </si>
  <si>
    <t>Y</t>
  </si>
  <si>
    <t>Data Set</t>
  </si>
  <si>
    <t>Little Panda Inspection Lines A and B Inspection Data</t>
  </si>
  <si>
    <t>*** See the Comments on the headings of the empty columns for guidance on needed calculations</t>
  </si>
  <si>
    <t>Line A Inspection Data</t>
  </si>
  <si>
    <t>Line B Inspection Data</t>
  </si>
  <si>
    <t>InspectDataID</t>
  </si>
  <si>
    <t>Day of Week</t>
  </si>
  <si>
    <t>Over / Under</t>
  </si>
  <si>
    <t>Pass%</t>
  </si>
  <si>
    <t>Possible Supplier Income</t>
  </si>
  <si>
    <t>Supplier Cost of Parts</t>
  </si>
  <si>
    <t>Possible Supplier Profit</t>
  </si>
  <si>
    <t>Supplier Cost of Bad Parts</t>
  </si>
  <si>
    <t>Training $</t>
  </si>
  <si>
    <t>Regular $</t>
  </si>
  <si>
    <t>Casual $</t>
  </si>
  <si>
    <t>Total Line A $</t>
  </si>
  <si>
    <t>Inspect Labour $ per Part</t>
  </si>
  <si>
    <t>Over/Under</t>
  </si>
  <si>
    <t>Team Lead $</t>
  </si>
  <si>
    <t>All Total Labour $</t>
  </si>
  <si>
    <t>Little Panda Inspection Line A Batch Data</t>
  </si>
  <si>
    <t>BatchesLineAID</t>
  </si>
  <si>
    <t/>
  </si>
  <si>
    <t>Little Panda Inspection Line B Batch Data</t>
  </si>
  <si>
    <t>BatchesLineBID</t>
  </si>
  <si>
    <t>Date</t>
  </si>
  <si>
    <t>Shift</t>
  </si>
  <si>
    <t>LineA-ProdType</t>
  </si>
  <si>
    <t>Received</t>
  </si>
  <si>
    <t>Received Inspected</t>
  </si>
  <si>
    <t>Leftover Inspected</t>
  </si>
  <si>
    <t>Capacity</t>
  </si>
  <si>
    <t>Not Inspected</t>
  </si>
  <si>
    <t>Left From Day Shift for 3rd Shift</t>
  </si>
  <si>
    <t>Inspect Pass</t>
  </si>
  <si>
    <t>Inspectors</t>
  </si>
  <si>
    <t>LineB-ProdType</t>
  </si>
  <si>
    <t>Shipper/Receiver/Porter</t>
  </si>
  <si>
    <t>Batch  ID</t>
  </si>
  <si>
    <t>Batch 1 Qty</t>
  </si>
  <si>
    <t>Batch 1 Pass</t>
  </si>
  <si>
    <t>Batch 2 ID</t>
  </si>
  <si>
    <t>Batch 2 Qty</t>
  </si>
  <si>
    <t>Batch 2 Pass</t>
  </si>
  <si>
    <t>Batch 3 ID</t>
  </si>
  <si>
    <t>Batch 3 Qty</t>
  </si>
  <si>
    <t>Batch 3 Pass</t>
  </si>
  <si>
    <t>Batch 4 ID</t>
  </si>
  <si>
    <t>Batch 4 Qty</t>
  </si>
  <si>
    <t>Batch 4 Pass</t>
  </si>
  <si>
    <t>Batch 5 ID</t>
  </si>
  <si>
    <t>Batch 5 Qty</t>
  </si>
  <si>
    <t>Batch 5 Pass</t>
  </si>
  <si>
    <t>Batch 6 ID</t>
  </si>
  <si>
    <t>Batch 6 Qty</t>
  </si>
  <si>
    <t>Batch 6 Pass</t>
  </si>
  <si>
    <t>L</t>
  </si>
  <si>
    <t>230608-S1-D1</t>
  </si>
  <si>
    <t>230608-S1-D2</t>
  </si>
  <si>
    <t>230608-S1-D3</t>
  </si>
  <si>
    <t>230608-S1-D4</t>
  </si>
  <si>
    <t>230608-S1-D5</t>
  </si>
  <si>
    <t>230608-S1-D6</t>
  </si>
  <si>
    <t>230610-S1-D1</t>
  </si>
  <si>
    <t>230610-S1-D2</t>
  </si>
  <si>
    <t>230610-S1-D3</t>
  </si>
  <si>
    <t>230610-S1-D4</t>
  </si>
  <si>
    <t>230610-S1-D6</t>
  </si>
  <si>
    <t>230612-S1-M5</t>
  </si>
  <si>
    <t>230612-S1-M6</t>
  </si>
  <si>
    <t>230612-S1-M7</t>
  </si>
  <si>
    <t>230612-S1-M8</t>
  </si>
  <si>
    <t>230614-S1-D1</t>
  </si>
  <si>
    <t>230614-S1-D2</t>
  </si>
  <si>
    <t>230614-S1-D3</t>
  </si>
  <si>
    <t>230614-S1-D4</t>
  </si>
  <si>
    <t>230614-S1-D5</t>
  </si>
  <si>
    <t>230614-S1-D6</t>
  </si>
  <si>
    <t>230618-S1-D2</t>
  </si>
  <si>
    <t>230618-S1-D4</t>
  </si>
  <si>
    <t>230618-S1-D5</t>
  </si>
  <si>
    <t>230618-S1-D6</t>
  </si>
  <si>
    <t>230619-S1-D1</t>
  </si>
  <si>
    <t>230619-S1-D2</t>
  </si>
  <si>
    <t>230619-S1-D3</t>
  </si>
  <si>
    <t>230619-S1-D4</t>
  </si>
  <si>
    <t>230619-S1-D5</t>
  </si>
  <si>
    <t>230619-S1-D6</t>
  </si>
  <si>
    <t>230620-S1-M6</t>
  </si>
  <si>
    <t>230620-S1-M7</t>
  </si>
  <si>
    <t>230620-S1-M8</t>
  </si>
  <si>
    <t>230628-S1-D1</t>
  </si>
  <si>
    <t>230628-S1-D3</t>
  </si>
  <si>
    <t>230628-S1-D4</t>
  </si>
  <si>
    <t>230628-S1-D5</t>
  </si>
  <si>
    <t>230628-S1-D6</t>
  </si>
  <si>
    <t>230630-S1-M5</t>
  </si>
  <si>
    <t>230630-S1-M6</t>
  </si>
  <si>
    <t>230630-S1-M7</t>
  </si>
  <si>
    <t>230630-S1-M8</t>
  </si>
  <si>
    <t>230701-S1-D1</t>
  </si>
  <si>
    <t>230701-S1-D3</t>
  </si>
  <si>
    <t>230701-S1-D4</t>
  </si>
  <si>
    <t>230701-S1-D5</t>
  </si>
  <si>
    <t>230701-S1-D6</t>
  </si>
  <si>
    <t>230702-S1-D1</t>
  </si>
  <si>
    <t>230702-S1-D2</t>
  </si>
  <si>
    <t>230702-S1-D4</t>
  </si>
  <si>
    <t>230702-S1-D5</t>
  </si>
  <si>
    <t>230702-S1-D6</t>
  </si>
  <si>
    <t>230703-S1-D2</t>
  </si>
  <si>
    <t>230703-S1-D3</t>
  </si>
  <si>
    <t>230703-S1-D4</t>
  </si>
  <si>
    <t>230703-S1-D5</t>
  </si>
  <si>
    <t>230703-S1-D6</t>
  </si>
  <si>
    <t>230704-S1-M6</t>
  </si>
  <si>
    <t>230704-S1-M7</t>
  </si>
  <si>
    <t>230704-S1-M8</t>
  </si>
  <si>
    <t>230606-S1-G</t>
  </si>
  <si>
    <t>230606-S1-H</t>
  </si>
  <si>
    <t>230606-S1-J</t>
  </si>
  <si>
    <t>230607-S1-H</t>
  </si>
  <si>
    <t>230607-S1-J</t>
  </si>
  <si>
    <t>230608-S1-G</t>
  </si>
  <si>
    <t>230608-S1-H</t>
  </si>
  <si>
    <t>230608-S1-J</t>
  </si>
  <si>
    <t>230609-S1-G</t>
  </si>
  <si>
    <t>230609-S1-H</t>
  </si>
  <si>
    <t>230609-S1-J</t>
  </si>
  <si>
    <t>230610-S1-G</t>
  </si>
  <si>
    <t>230610-S1-H</t>
  </si>
  <si>
    <t>230610-S1-J</t>
  </si>
  <si>
    <t>230611-S1-G</t>
  </si>
  <si>
    <t>230611-S1-J</t>
  </si>
  <si>
    <t>230612-S1-G</t>
  </si>
  <si>
    <t>230612-S1-H</t>
  </si>
  <si>
    <t>230612-S1-J</t>
  </si>
  <si>
    <t>230613-S1-G</t>
  </si>
  <si>
    <t>230613-S1-H</t>
  </si>
  <si>
    <t>230613-S1-J</t>
  </si>
  <si>
    <t>230614-S1-H</t>
  </si>
  <si>
    <t>230614-S1-J</t>
  </si>
  <si>
    <t>230615-S1-G</t>
  </si>
  <si>
    <t>230615-S1-H</t>
  </si>
  <si>
    <t>230615-S1-J</t>
  </si>
  <si>
    <t>230616-S1-G</t>
  </si>
  <si>
    <t>230616-S1-H</t>
  </si>
  <si>
    <t>230616-S1-J</t>
  </si>
  <si>
    <t>230617-S1-G</t>
  </si>
  <si>
    <t>230617-S1-H</t>
  </si>
  <si>
    <t>230617-S1-J</t>
  </si>
  <si>
    <t>230618-S1-G</t>
  </si>
  <si>
    <t>230618-S1-J</t>
  </si>
  <si>
    <t>230619-S1-G</t>
  </si>
  <si>
    <t>230619-S1-J</t>
  </si>
  <si>
    <t>230620-S1-G</t>
  </si>
  <si>
    <t>230620-S1-J</t>
  </si>
  <si>
    <t>230621-S1-H</t>
  </si>
  <si>
    <t>230621-S1-J</t>
  </si>
  <si>
    <t>230622-S1-G</t>
  </si>
  <si>
    <t>230622-S1-H</t>
  </si>
  <si>
    <t>230622-S1-J</t>
  </si>
  <si>
    <t>230623-S1-G</t>
  </si>
  <si>
    <t>230623-S1-H</t>
  </si>
  <si>
    <t>230623-S1-J</t>
  </si>
  <si>
    <t>230624-S1-G</t>
  </si>
  <si>
    <t>230624-S1-H</t>
  </si>
  <si>
    <t>230624-S1-J</t>
  </si>
  <si>
    <t>230625-S1-G</t>
  </si>
  <si>
    <t>230625-S1-H</t>
  </si>
  <si>
    <t>230625-S1-J</t>
  </si>
  <si>
    <t>230626-S1-G</t>
  </si>
  <si>
    <t>230626-S1-H</t>
  </si>
  <si>
    <t>230626-S1-J</t>
  </si>
  <si>
    <t>230627-S1-G</t>
  </si>
  <si>
    <t>230627-S1-H</t>
  </si>
  <si>
    <t>230627-S1-J</t>
  </si>
  <si>
    <t>230628-S1-G</t>
  </si>
  <si>
    <t>230628-S1-J</t>
  </si>
  <si>
    <t>230629-S1-H</t>
  </si>
  <si>
    <t>230629-S1-J</t>
  </si>
  <si>
    <t>230630-S1-H</t>
  </si>
  <si>
    <t>230630-S1-J</t>
  </si>
  <si>
    <t>230701-S1-G</t>
  </si>
  <si>
    <t>230701-S1-H</t>
  </si>
  <si>
    <t>230701-S1-J</t>
  </si>
  <si>
    <t>230702-S1-G</t>
  </si>
  <si>
    <t>230702-S1-H</t>
  </si>
  <si>
    <t>230702-S1-J</t>
  </si>
  <si>
    <t>230703-S1-G</t>
  </si>
  <si>
    <t>230703-S1-H</t>
  </si>
  <si>
    <t>230703-S1-J</t>
  </si>
  <si>
    <t>230704-S1-G</t>
  </si>
  <si>
    <t>230704-S1-H</t>
  </si>
  <si>
    <t>230704-S1-J</t>
  </si>
  <si>
    <t>230606-S1-M6</t>
  </si>
  <si>
    <t>230606-S1-M7</t>
  </si>
  <si>
    <t>230606-S1-M8</t>
  </si>
  <si>
    <t>230607-S1-M5</t>
  </si>
  <si>
    <t>230607-S1-M6</t>
  </si>
  <si>
    <t>230607-S1-M7</t>
  </si>
  <si>
    <t>230607-S1-M8</t>
  </si>
  <si>
    <t>230609-S1-D1</t>
  </si>
  <si>
    <t>230609-S1-D3</t>
  </si>
  <si>
    <t>230609-S1-D4</t>
  </si>
  <si>
    <t>230609-S1-D5</t>
  </si>
  <si>
    <t>230609-S1-D6</t>
  </si>
  <si>
    <t>230611-S1-M5</t>
  </si>
  <si>
    <t>230611-S1-M6</t>
  </si>
  <si>
    <t>230611-S1-M7</t>
  </si>
  <si>
    <t>230611-S1-M8</t>
  </si>
  <si>
    <t>230613-S1-D1</t>
  </si>
  <si>
    <t>230613-S1-D2</t>
  </si>
  <si>
    <t>230613-S1-D3</t>
  </si>
  <si>
    <t>230613-S1-D4</t>
  </si>
  <si>
    <t>230613-S1-D5</t>
  </si>
  <si>
    <t>230613-S1-D6</t>
  </si>
  <si>
    <t>230615-S1-M5</t>
  </si>
  <si>
    <t>230615-S1-M7</t>
  </si>
  <si>
    <t>230615-S1-M8</t>
  </si>
  <si>
    <t>230616-S1-D1</t>
  </si>
  <si>
    <t>230616-S1-D2</t>
  </si>
  <si>
    <t>230616-S1-D3</t>
  </si>
  <si>
    <t>230616-S1-D4</t>
  </si>
  <si>
    <t>230616-S1-D5</t>
  </si>
  <si>
    <t>230616-S1-D6</t>
  </si>
  <si>
    <t>230617-S1-M5</t>
  </si>
  <si>
    <t>230617-S1-M6</t>
  </si>
  <si>
    <t>230617-S1-M7</t>
  </si>
  <si>
    <t>230617-S1-M8</t>
  </si>
  <si>
    <t>230618-S1-D3</t>
  </si>
  <si>
    <t>230621-S1-D2</t>
  </si>
  <si>
    <t>230621-S1-D3</t>
  </si>
  <si>
    <t>230621-S1-D4</t>
  </si>
  <si>
    <t>230621-S1-D5</t>
  </si>
  <si>
    <t>230621-S1-D6</t>
  </si>
  <si>
    <t>230622-S1-M5</t>
  </si>
  <si>
    <t>230622-S1-M6</t>
  </si>
  <si>
    <t>230622-S1-M7</t>
  </si>
  <si>
    <t>230622-S1-M8</t>
  </si>
  <si>
    <t>230623-S1-D1</t>
  </si>
  <si>
    <t>230623-S1-D2</t>
  </si>
  <si>
    <t>230623-S1-D4</t>
  </si>
  <si>
    <t>230623-S1-D5</t>
  </si>
  <si>
    <t>230623-S1-D6</t>
  </si>
  <si>
    <t>230624-S1-D1</t>
  </si>
  <si>
    <t>230624-S1-D2</t>
  </si>
  <si>
    <t>230624-S1-D3</t>
  </si>
  <si>
    <t>230624-S1-D4</t>
  </si>
  <si>
    <t>230624-S1-D5</t>
  </si>
  <si>
    <t>230624-S1-D6</t>
  </si>
  <si>
    <t>230625-S1-M5</t>
  </si>
  <si>
    <t>230625-S1-M6</t>
  </si>
  <si>
    <t>230625-S1-M7</t>
  </si>
  <si>
    <t>230625-S1-M8</t>
  </si>
  <si>
    <t>230626-S1-D1</t>
  </si>
  <si>
    <t>230626-S1-D2</t>
  </si>
  <si>
    <t>230626-S1-D3</t>
  </si>
  <si>
    <t>230626-S1-D4</t>
  </si>
  <si>
    <t>230626-S1-D5</t>
  </si>
  <si>
    <t>230626-S1-D6</t>
  </si>
  <si>
    <t>230627-S1-M5</t>
  </si>
  <si>
    <t>230627-S1-M6</t>
  </si>
  <si>
    <t>230627-S1-M7</t>
  </si>
  <si>
    <t>230627-S1-M8</t>
  </si>
  <si>
    <t>230628-S1-D2</t>
  </si>
  <si>
    <t>230629-S1-D1</t>
  </si>
  <si>
    <t>230629-S1-D3</t>
  </si>
  <si>
    <t>230629-S1-D4</t>
  </si>
  <si>
    <t>230629-S1-D5</t>
  </si>
  <si>
    <t>230629-S1-D6</t>
  </si>
  <si>
    <t>230704-S1-M5</t>
  </si>
  <si>
    <t>230606-S2-M5</t>
  </si>
  <si>
    <t>230606-S2-M6</t>
  </si>
  <si>
    <t>230606-S2-M7</t>
  </si>
  <si>
    <t>230606-S2-M8</t>
  </si>
  <si>
    <t>230607-S2-M5</t>
  </si>
  <si>
    <t>230607-S2-M6</t>
  </si>
  <si>
    <t>230607-S2-M7</t>
  </si>
  <si>
    <t>230607-S2-M8</t>
  </si>
  <si>
    <t>230608-S2-M5</t>
  </si>
  <si>
    <t>230608-S2-M6</t>
  </si>
  <si>
    <t>230608-S2-M7</t>
  </si>
  <si>
    <t>230608-S2-M8</t>
  </si>
  <si>
    <t>230609-S2-M5</t>
  </si>
  <si>
    <t>230609-S2-M6</t>
  </si>
  <si>
    <t>230609-S2-M7</t>
  </si>
  <si>
    <t>230609-S2-M8</t>
  </si>
  <si>
    <t>230610-S2-M5</t>
  </si>
  <si>
    <t>230610-S2-M7</t>
  </si>
  <si>
    <t>230610-S2-M8</t>
  </si>
  <si>
    <t>230611-S2-M6</t>
  </si>
  <si>
    <t>230611-S2-M7</t>
  </si>
  <si>
    <t>230611-S2-M8</t>
  </si>
  <si>
    <t>230612-S2-D1</t>
  </si>
  <si>
    <t>230612-S2-D3</t>
  </si>
  <si>
    <t>230612-S2-D4</t>
  </si>
  <si>
    <t>230612-S2-D5</t>
  </si>
  <si>
    <t>230612-S2-D6</t>
  </si>
  <si>
    <t>230613-S2-D1</t>
  </si>
  <si>
    <t>230613-S2-D2</t>
  </si>
  <si>
    <t>230613-S2-D3</t>
  </si>
  <si>
    <t>230613-S2-D4</t>
  </si>
  <si>
    <t>230613-S2-D5</t>
  </si>
  <si>
    <t>230613-S2-D6</t>
  </si>
  <si>
    <t>230614-S2-D1</t>
  </si>
  <si>
    <t>230614-S2-D2</t>
  </si>
  <si>
    <t>230614-S2-D3</t>
  </si>
  <si>
    <t>230614-S2-D4</t>
  </si>
  <si>
    <t>230614-S2-D5</t>
  </si>
  <si>
    <t>230614-S2-D6</t>
  </si>
  <si>
    <t>230615-S2-D1</t>
  </si>
  <si>
    <t>230615-S2-D3</t>
  </si>
  <si>
    <t>230615-S2-D4</t>
  </si>
  <si>
    <t>230615-S2-D5</t>
  </si>
  <si>
    <t>230615-S2-D6</t>
  </si>
  <si>
    <t>230616-S2-D1</t>
  </si>
  <si>
    <t>230616-S2-D2</t>
  </si>
  <si>
    <t>230616-S2-D3</t>
  </si>
  <si>
    <t>230616-S2-D4</t>
  </si>
  <si>
    <t>230616-S2-D5</t>
  </si>
  <si>
    <t>230616-S2-D6</t>
  </si>
  <si>
    <t>230617-S2-M5</t>
  </si>
  <si>
    <t>230617-S2-M6</t>
  </si>
  <si>
    <t>230617-S2-M7</t>
  </si>
  <si>
    <t>230617-S2-M8</t>
  </si>
  <si>
    <t>230618-S2-D1</t>
  </si>
  <si>
    <t>230618-S2-D2</t>
  </si>
  <si>
    <t>230618-S2-D3</t>
  </si>
  <si>
    <t>230618-S2-D4</t>
  </si>
  <si>
    <t>230618-S2-D6</t>
  </si>
  <si>
    <t>230619-S2-D1</t>
  </si>
  <si>
    <t>230619-S2-D2</t>
  </si>
  <si>
    <t>230619-S2-D3</t>
  </si>
  <si>
    <t>230619-S2-D4</t>
  </si>
  <si>
    <t>230619-S2-D5</t>
  </si>
  <si>
    <t>230619-S2-D6</t>
  </si>
  <si>
    <t>230620-S2-M5</t>
  </si>
  <si>
    <t>230620-S2-M6</t>
  </si>
  <si>
    <t>230620-S2-M7</t>
  </si>
  <si>
    <t>230620-S2-M8</t>
  </si>
  <si>
    <t>230621-S2-M5</t>
  </si>
  <si>
    <t>230621-S2-M6</t>
  </si>
  <si>
    <t>230621-S2-M7</t>
  </si>
  <si>
    <t>230621-S2-M8</t>
  </si>
  <si>
    <t>230622-S2-D1</t>
  </si>
  <si>
    <t>230622-S2-D2</t>
  </si>
  <si>
    <t>230622-S2-D3</t>
  </si>
  <si>
    <t>230622-S2-D4</t>
  </si>
  <si>
    <t>230622-S2-D5</t>
  </si>
  <si>
    <t>230622-S2-D6</t>
  </si>
  <si>
    <t>230623-S2-M5</t>
  </si>
  <si>
    <t>230623-S2-M6</t>
  </si>
  <si>
    <t>230623-S2-M7</t>
  </si>
  <si>
    <t>230623-S2-M8</t>
  </si>
  <si>
    <t>230624-S2-M6</t>
  </si>
  <si>
    <t>230624-S2-M7</t>
  </si>
  <si>
    <t>230624-S2-M8</t>
  </si>
  <si>
    <t>230625-S2-D1</t>
  </si>
  <si>
    <t>230625-S2-D2</t>
  </si>
  <si>
    <t>230625-S2-D3</t>
  </si>
  <si>
    <t>230625-S2-D4</t>
  </si>
  <si>
    <t>230625-S2-D5</t>
  </si>
  <si>
    <t>230625-S2-D6</t>
  </si>
  <si>
    <t>230626-S2-M5</t>
  </si>
  <si>
    <t>230626-S2-M6</t>
  </si>
  <si>
    <t>230626-S2-M7</t>
  </si>
  <si>
    <t>230626-S2-M8</t>
  </si>
  <si>
    <t>230627-S2-M5</t>
  </si>
  <si>
    <t>230627-S2-M6</t>
  </si>
  <si>
    <t>230627-S2-M7</t>
  </si>
  <si>
    <t>230627-S2-M8</t>
  </si>
  <si>
    <t>230628-S2-D1</t>
  </si>
  <si>
    <t>230628-S2-D2</t>
  </si>
  <si>
    <t>230628-S2-D3</t>
  </si>
  <si>
    <t>230628-S2-D4</t>
  </si>
  <si>
    <t>230628-S2-D5</t>
  </si>
  <si>
    <t>230628-S2-D6</t>
  </si>
  <si>
    <t>230629-S2-M5</t>
  </si>
  <si>
    <t>230629-S2-M6</t>
  </si>
  <si>
    <t>230629-S2-M7</t>
  </si>
  <si>
    <t>230629-S2-M8</t>
  </si>
  <si>
    <t>230630-S2-D1</t>
  </si>
  <si>
    <t>230630-S2-D2</t>
  </si>
  <si>
    <t>230630-S2-D3</t>
  </si>
  <si>
    <t>230630-S2-D4</t>
  </si>
  <si>
    <t>230630-S2-D5</t>
  </si>
  <si>
    <t>230630-S2-D6</t>
  </si>
  <si>
    <t>230701-S2-M5</t>
  </si>
  <si>
    <t>230701-S2-M6</t>
  </si>
  <si>
    <t>230701-S2-M7</t>
  </si>
  <si>
    <t>230701-S2-M8</t>
  </si>
  <si>
    <t>230702-S2-M5</t>
  </si>
  <si>
    <t>230702-S2-M6</t>
  </si>
  <si>
    <t>230702-S2-M8</t>
  </si>
  <si>
    <t>230703-S2-D1</t>
  </si>
  <si>
    <t>230703-S2-D2</t>
  </si>
  <si>
    <t>230703-S2-D4</t>
  </si>
  <si>
    <t>230703-S2-D5</t>
  </si>
  <si>
    <t>230703-S2-D6</t>
  </si>
  <si>
    <t>230704-S2-D2</t>
  </si>
  <si>
    <t>230704-S2-D3</t>
  </si>
  <si>
    <t>230704-S2-D4</t>
  </si>
  <si>
    <t>230704-S2-D5</t>
  </si>
  <si>
    <t>230704-S2-D6</t>
  </si>
  <si>
    <t>230606-S3-D1</t>
  </si>
  <si>
    <t>230606-S3-D2</t>
  </si>
  <si>
    <t>230606-S3-D3</t>
  </si>
  <si>
    <t>230606-S3-D4</t>
  </si>
  <si>
    <t>230606-S3-D5</t>
  </si>
  <si>
    <t>230606-S3-D6</t>
  </si>
  <si>
    <t>230607-S3-M5</t>
  </si>
  <si>
    <t>230607-S3-M6</t>
  </si>
  <si>
    <t>230607-S3-M8</t>
  </si>
  <si>
    <t>230608-S3-M6</t>
  </si>
  <si>
    <t>230608-S3-M7</t>
  </si>
  <si>
    <t>230608-S3-M8</t>
  </si>
  <si>
    <t>230609-S3-M5</t>
  </si>
  <si>
    <t>230609-S3-M6</t>
  </si>
  <si>
    <t>230609-S3-M7</t>
  </si>
  <si>
    <t>230609-S3-M8</t>
  </si>
  <si>
    <t>230610-S3-D1</t>
  </si>
  <si>
    <t>230610-S3-D2</t>
  </si>
  <si>
    <t>230610-S3-D3</t>
  </si>
  <si>
    <t>230610-S3-D4</t>
  </si>
  <si>
    <t>230610-S3-D5</t>
  </si>
  <si>
    <t>230610-S3-D6</t>
  </si>
  <si>
    <t>230613-S3-D2</t>
  </si>
  <si>
    <t>230613-S3-D3</t>
  </si>
  <si>
    <t>230613-S3-D4</t>
  </si>
  <si>
    <t>230613-S3-D5</t>
  </si>
  <si>
    <t>230613-S3-D6</t>
  </si>
  <si>
    <t>230614-S3-D1</t>
  </si>
  <si>
    <t>230614-S3-D3</t>
  </si>
  <si>
    <t>230614-S3-D4</t>
  </si>
  <si>
    <t>230614-S3-D5</t>
  </si>
  <si>
    <t>230614-S3-D6</t>
  </si>
  <si>
    <t>230615-S3-M6</t>
  </si>
  <si>
    <t>230615-S3-M7</t>
  </si>
  <si>
    <t>230615-S3-M8</t>
  </si>
  <si>
    <t>230616-S3-M5</t>
  </si>
  <si>
    <t>230616-S3-M6</t>
  </si>
  <si>
    <t>230616-S3-M7</t>
  </si>
  <si>
    <t>230616-S3-M8</t>
  </si>
  <si>
    <t>230617-S3-D1</t>
  </si>
  <si>
    <t>230617-S3-D2</t>
  </si>
  <si>
    <t>230617-S3-D3</t>
  </si>
  <si>
    <t>230617-S3-D4</t>
  </si>
  <si>
    <t>230617-S3-D5</t>
  </si>
  <si>
    <t>230617-S3-D6</t>
  </si>
  <si>
    <t>230620-S3-D1</t>
  </si>
  <si>
    <t>230620-S3-D2</t>
  </si>
  <si>
    <t>230620-S3-D3</t>
  </si>
  <si>
    <t>230620-S3-D4</t>
  </si>
  <si>
    <t>230620-S3-D6</t>
  </si>
  <si>
    <t>230621-S3-D1</t>
  </si>
  <si>
    <t>230621-S3-D2</t>
  </si>
  <si>
    <t>230621-S3-D3</t>
  </si>
  <si>
    <t>230621-S3-D4</t>
  </si>
  <si>
    <t>230621-S3-D5</t>
  </si>
  <si>
    <t>230621-S3-D6</t>
  </si>
  <si>
    <t>230622-S3-M5</t>
  </si>
  <si>
    <t>230622-S3-M7</t>
  </si>
  <si>
    <t>230622-S3-M8</t>
  </si>
  <si>
    <t>230623-S3-M5</t>
  </si>
  <si>
    <t>230623-S3-M6</t>
  </si>
  <si>
    <t>230623-S3-M7</t>
  </si>
  <si>
    <t>230623-S3-M8</t>
  </si>
  <si>
    <t>230624-S3-D1</t>
  </si>
  <si>
    <t>230624-S3-D2</t>
  </si>
  <si>
    <t>230624-S3-D3</t>
  </si>
  <si>
    <t>230624-S3-D4</t>
  </si>
  <si>
    <t>230624-S3-D6</t>
  </si>
  <si>
    <t>230627-S3-D1</t>
  </si>
  <si>
    <t>230627-S3-D3</t>
  </si>
  <si>
    <t>230627-S3-D4</t>
  </si>
  <si>
    <t>230627-S3-D5</t>
  </si>
  <si>
    <t>230627-S3-D6</t>
  </si>
  <si>
    <t>230628-S3-M5</t>
  </si>
  <si>
    <t>230628-S3-M6</t>
  </si>
  <si>
    <t>230628-S3-M7</t>
  </si>
  <si>
    <t>230628-S3-M8</t>
  </si>
  <si>
    <t>230629-S3-D1</t>
  </si>
  <si>
    <t>230629-S3-D2</t>
  </si>
  <si>
    <t>230629-S3-D3</t>
  </si>
  <si>
    <t>230629-S3-D4</t>
  </si>
  <si>
    <t>230629-S3-D5</t>
  </si>
  <si>
    <t>230629-S3-D6</t>
  </si>
  <si>
    <t>230630-S3-D2</t>
  </si>
  <si>
    <t>230630-S3-D3</t>
  </si>
  <si>
    <t>230630-S3-D4</t>
  </si>
  <si>
    <t>230630-S3-D5</t>
  </si>
  <si>
    <t>230630-S3-D6</t>
  </si>
  <si>
    <t>230701-S3-M5</t>
  </si>
  <si>
    <t>230701-S3-M6</t>
  </si>
  <si>
    <t>230701-S3-M7</t>
  </si>
  <si>
    <t>230701-S3-M8</t>
  </si>
  <si>
    <t>230704-S3-M5</t>
  </si>
  <si>
    <t>230704-S3-M6</t>
  </si>
  <si>
    <t>230704-S3-M7</t>
  </si>
  <si>
    <t>230704-S3-M8</t>
  </si>
  <si>
    <t>230614-S1-G</t>
  </si>
  <si>
    <t>230620-S1-H</t>
  </si>
  <si>
    <t>230629-S1-G</t>
  </si>
  <si>
    <t>230630-S1-G</t>
  </si>
  <si>
    <t>230606-S2-G</t>
  </si>
  <si>
    <t>230606-S2-H</t>
  </si>
  <si>
    <t>230606-S2-J</t>
  </si>
  <si>
    <t>230607-S2-G</t>
  </si>
  <si>
    <t>230607-S2-H</t>
  </si>
  <si>
    <t>230607-S2-J</t>
  </si>
  <si>
    <t>230608-S2-G</t>
  </si>
  <si>
    <t>230608-S2-H</t>
  </si>
  <si>
    <t>230608-S2-J</t>
  </si>
  <si>
    <t>230609-S2-G</t>
  </si>
  <si>
    <t>230609-S2-H</t>
  </si>
  <si>
    <t>230609-S2-J</t>
  </si>
  <si>
    <t>230610-S2-G</t>
  </si>
  <si>
    <t>230610-S2-J</t>
  </si>
  <si>
    <t>230611-S2-G</t>
  </si>
  <si>
    <t>230611-S2-H</t>
  </si>
  <si>
    <t>230611-S2-J</t>
  </si>
  <si>
    <t>230612-S2-H</t>
  </si>
  <si>
    <t>230612-S2-J</t>
  </si>
  <si>
    <t>230613-S2-H</t>
  </si>
  <si>
    <t>230613-S2-J</t>
  </si>
  <si>
    <t>230614-S2-G</t>
  </si>
  <si>
    <t>230614-S2-H</t>
  </si>
  <si>
    <t>230614-S2-J</t>
  </si>
  <si>
    <t>230615-S2-G</t>
  </si>
  <si>
    <t>230615-S2-H</t>
  </si>
  <si>
    <t>230615-S2-J</t>
  </si>
  <si>
    <t>230616-S2-G</t>
  </si>
  <si>
    <t>230616-S2-H</t>
  </si>
  <si>
    <t>230616-S2-J</t>
  </si>
  <si>
    <t>230617-S2-G</t>
  </si>
  <si>
    <t>230617-S2-H</t>
  </si>
  <si>
    <t>230617-S2-J</t>
  </si>
  <si>
    <t>230618-S2-G</t>
  </si>
  <si>
    <t>230618-S2-H</t>
  </si>
  <si>
    <t>230618-S2-J</t>
  </si>
  <si>
    <t>230619-S2-G</t>
  </si>
  <si>
    <t>230619-S2-H</t>
  </si>
  <si>
    <t>230619-S2-J</t>
  </si>
  <si>
    <t>230620-S2-G</t>
  </si>
  <si>
    <t>230620-S2-H</t>
  </si>
  <si>
    <t>230620-S2-J</t>
  </si>
  <si>
    <t>230621-S2-G</t>
  </si>
  <si>
    <t>230621-S2-J</t>
  </si>
  <si>
    <t>230622-S2-G</t>
  </si>
  <si>
    <t>230622-S2-H</t>
  </si>
  <si>
    <t>230622-S2-J</t>
  </si>
  <si>
    <t>230623-S2-G</t>
  </si>
  <si>
    <t>230623-S2-H</t>
  </si>
  <si>
    <t>230623-S2-J</t>
  </si>
  <si>
    <t>230624-S2-G</t>
  </si>
  <si>
    <t>230624-S2-H</t>
  </si>
  <si>
    <t>230624-S2-J</t>
  </si>
  <si>
    <t>230625-S2-G</t>
  </si>
  <si>
    <t>230625-S2-H</t>
  </si>
  <si>
    <t>230625-S2-J</t>
  </si>
  <si>
    <t>230626-S2-H</t>
  </si>
  <si>
    <t>230626-S2-J</t>
  </si>
  <si>
    <t>230627-S2-G</t>
  </si>
  <si>
    <t>230627-S2-H</t>
  </si>
  <si>
    <t>230627-S2-J</t>
  </si>
  <si>
    <t>230628-S2-G</t>
  </si>
  <si>
    <t>230628-S2-H</t>
  </si>
  <si>
    <t>230628-S2-J</t>
  </si>
  <si>
    <t>230629-S2-G</t>
  </si>
  <si>
    <t>230629-S2-H</t>
  </si>
  <si>
    <t>230629-S2-J</t>
  </si>
  <si>
    <t>230630-S2-G</t>
  </si>
  <si>
    <t>230630-S2-H</t>
  </si>
  <si>
    <t>230630-S2-J</t>
  </si>
  <si>
    <t>230701-S2-G</t>
  </si>
  <si>
    <t>230701-S2-H</t>
  </si>
  <si>
    <t>230701-S2-J</t>
  </si>
  <si>
    <t>230702-S2-G</t>
  </si>
  <si>
    <t>230702-S2-H</t>
  </si>
  <si>
    <t>230702-S2-J</t>
  </si>
  <si>
    <t>230703-S2-G</t>
  </si>
  <si>
    <t>230703-S2-H</t>
  </si>
  <si>
    <t>230703-S2-J</t>
  </si>
  <si>
    <t>230704-S2-G</t>
  </si>
  <si>
    <t>230704-S2-H</t>
  </si>
  <si>
    <t>230704-S2-J</t>
  </si>
  <si>
    <t>230606-S3-G</t>
  </si>
  <si>
    <t>230606-S3-H</t>
  </si>
  <si>
    <t>230606-S3-J</t>
  </si>
  <si>
    <t>230607-S3-G</t>
  </si>
  <si>
    <t>230607-S3-H</t>
  </si>
  <si>
    <t>230607-S3-J</t>
  </si>
  <si>
    <t>230608-S3-G</t>
  </si>
  <si>
    <t>230608-S3-H</t>
  </si>
  <si>
    <t>230608-S3-J</t>
  </si>
  <si>
    <t>230609-S3-G</t>
  </si>
  <si>
    <t>230609-S3-H</t>
  </si>
  <si>
    <t>230609-S3-J</t>
  </si>
  <si>
    <t>230610-S3-G</t>
  </si>
  <si>
    <t>230610-S3-H</t>
  </si>
  <si>
    <t>230610-S3-J</t>
  </si>
  <si>
    <t>230613-S3-G</t>
  </si>
  <si>
    <t>230613-S3-H</t>
  </si>
  <si>
    <t>230613-S3-J</t>
  </si>
  <si>
    <t>230614-S3-G</t>
  </si>
  <si>
    <t>230614-S3-H</t>
  </si>
  <si>
    <t>230614-S3-J</t>
  </si>
  <si>
    <t>230615-S3-G</t>
  </si>
  <si>
    <t>230615-S3-J</t>
  </si>
  <si>
    <t>230616-S3-G</t>
  </si>
  <si>
    <t>230616-S3-H</t>
  </si>
  <si>
    <t>230616-S3-J</t>
  </si>
  <si>
    <t>230617-S3-G</t>
  </si>
  <si>
    <t>230617-S3-H</t>
  </si>
  <si>
    <t>230617-S3-J</t>
  </si>
  <si>
    <t>230620-S3-H</t>
  </si>
  <si>
    <t>230620-S3-J</t>
  </si>
  <si>
    <t>230621-S3-G</t>
  </si>
  <si>
    <t>230621-S3-H</t>
  </si>
  <si>
    <t>230621-S3-J</t>
  </si>
  <si>
    <t>230622-S3-G</t>
  </si>
  <si>
    <t>230622-S3-H</t>
  </si>
  <si>
    <t>230622-S3-J</t>
  </si>
  <si>
    <t>230623-S3-G</t>
  </si>
  <si>
    <t>230623-S3-H</t>
  </si>
  <si>
    <t>230623-S3-J</t>
  </si>
  <si>
    <t>230624-S3-G</t>
  </si>
  <si>
    <t>230624-S3-H</t>
  </si>
  <si>
    <t>230624-S3-J</t>
  </si>
  <si>
    <t>230627-S3-G</t>
  </si>
  <si>
    <t>230627-S3-H</t>
  </si>
  <si>
    <t>230627-S3-J</t>
  </si>
  <si>
    <t>230628-S3-G</t>
  </si>
  <si>
    <t>230628-S3-H</t>
  </si>
  <si>
    <t>230628-S3-J</t>
  </si>
  <si>
    <t>230629-S3-G</t>
  </si>
  <si>
    <t>230629-S3-H</t>
  </si>
  <si>
    <t>230629-S3-J</t>
  </si>
  <si>
    <t>230630-S3-G</t>
  </si>
  <si>
    <t>230630-S3-H</t>
  </si>
  <si>
    <t>230630-S3-J</t>
  </si>
  <si>
    <t>230701-S3-G</t>
  </si>
  <si>
    <t>230701-S3-H</t>
  </si>
  <si>
    <t>230701-S3-J</t>
  </si>
  <si>
    <t>230704-S3-G</t>
  </si>
  <si>
    <t>230704-S3-J</t>
  </si>
  <si>
    <t>Total Inspected</t>
  </si>
  <si>
    <t>Inspect Not Pass</t>
  </si>
  <si>
    <t>Total Inspected2</t>
  </si>
  <si>
    <t>Received2</t>
  </si>
  <si>
    <t>Received Inspected3</t>
  </si>
  <si>
    <t>Leftover Inspected4</t>
  </si>
  <si>
    <t>Capacity5</t>
  </si>
  <si>
    <t>Not Inspected6</t>
  </si>
  <si>
    <t>Left From Day Shift for 3rd Shift7</t>
  </si>
  <si>
    <t>Inspect Pass8</t>
  </si>
  <si>
    <t>Pass%9</t>
  </si>
  <si>
    <t>Graph 1</t>
  </si>
  <si>
    <t>Data for Graph 1</t>
  </si>
  <si>
    <t>Statement:The total number of inspected parts varied over different dates, with some peaks and troughs observed.
Why: Why did the total inspected parts spike on a particular date?
Answer 1: Increased demand for products.
Answer 2: Scheduled maintenance completed on that date.</t>
  </si>
  <si>
    <t>Data for Graph 2</t>
  </si>
  <si>
    <t>Graph 2</t>
  </si>
  <si>
    <t>Inspect Pass Percentage</t>
  </si>
  <si>
    <t>Statement:There might be specific days where more items were inspected compared to others.
Why are there fluctuations in inspection numbers across different dates?
Answer 1: Variations in production schedules.
Answer 2: Employee availability impacting inspection capacity.</t>
  </si>
  <si>
    <t>Data for Graph 3</t>
  </si>
  <si>
    <t>Graph 3</t>
  </si>
  <si>
    <t>Day of the Week</t>
  </si>
  <si>
    <t>Statement:Seasonal trends could potentially influence the total number of parts inspected.
Why do some dates show significantly lower inspection numbers?
Answer 1: Public holidays affecting production schedules.
Answer 2: Unforeseen equipment breakdowns halting production.</t>
  </si>
  <si>
    <t>Data for Graph 4</t>
  </si>
  <si>
    <t>Graph 4</t>
  </si>
  <si>
    <t>Inspected Pass Percentage</t>
  </si>
  <si>
    <t>Statement:Certain dates might coincide with increased production or maintenance schedules, affecting inspection volumes.
Why: Why does a certain date have higher inspection volumes compared to nearby dates?
Answer 1: Rush orders or special promotions.
Answer 2: Introduction of new product lines requiring extensive inspection.</t>
  </si>
  <si>
    <t>Data for Graph 5</t>
  </si>
  <si>
    <t>Graph 5</t>
  </si>
  <si>
    <t>Inpected labour $ per part</t>
  </si>
  <si>
    <t xml:space="preserve">Statement:Anomalies or irregularities in total inspections might warrant further investigation into operational factors.
Why: Why might there be anomalies in inspection numbers on specific dates?
Answer 1: Data entry errors.
Answer 2: Quality control issues leading to production halts.
</t>
  </si>
  <si>
    <t>'=WEEKDAY(C9)</t>
  </si>
  <si>
    <t>'=SUM(H9+I9)</t>
  </si>
  <si>
    <t>'=J9-N9</t>
  </si>
  <si>
    <t>=G9-J9</t>
  </si>
  <si>
    <t>=N9/J9</t>
  </si>
  <si>
    <t>=N9*VLOOKUP(F9,'Other Lists'!$B$12:$N$15,7,FALSE)</t>
  </si>
  <si>
    <t>=SUM(VLOOKUP(F9,'Other Lists'!$B$12:$N$15,5,FALSE),VLOOKUP(F9,'Other Lists'!$B$12:$N$15,6,FALSE))*'Inspect DM'!G9</t>
  </si>
  <si>
    <t>=R9-S9</t>
  </si>
  <si>
    <t>=(VLOOKUP(F9,'Other Lists'!$B$12:$N$15,5,FALSE)+VLOOKUP(F9,'Other Lists'!$B$12:$N$15,6,FALSE))*O9</t>
  </si>
  <si>
    <t>=V9-W9-X9</t>
  </si>
  <si>
    <t>=VLOOKUP(E9,'Other Lists'!$B$27:$H$32,7,FALSE)*8*W9</t>
  </si>
  <si>
    <t>=VLOOKUP(E9,'Other Lists'!$B$27:$H$32,7,FALSE)*8*X9</t>
  </si>
  <si>
    <t>=VLOOKUP(E9,'Other Lists'!$B$27:$H$32,7,FALSE)*8*Y9</t>
  </si>
  <si>
    <t>=SUM(Z9:AB9)</t>
  </si>
  <si>
    <t>=AC9/H9</t>
  </si>
  <si>
    <t>Vats Sanghvi</t>
  </si>
  <si>
    <t xml:space="preserve">Author: </t>
  </si>
  <si>
    <t>Grand Total</t>
  </si>
  <si>
    <t>Sum of Total Inspected</t>
  </si>
  <si>
    <t>Statement: There seems to be variation in the total number of units inspected.
Why: Why is the Total Inspected fluctuating?
Answer 1: Total Inspected is influenced by Received and Leftover Inspected values.
Answer 2: Total Inspected might vary due to changes in shift or production type.</t>
  </si>
  <si>
    <t>Average of Inspect Pass</t>
  </si>
  <si>
    <t>Sum of Possible Supplier Profit</t>
  </si>
  <si>
    <t>Average of Inspect Labour $ per Part</t>
  </si>
  <si>
    <t>Sum of Over / Under</t>
  </si>
  <si>
    <t>Why is the Inspect Pass percentage fluctuating?
Statement: 	The percentage of inspections passed shows inconsistency.
Answer 1: 	Inspect Pass% is influenced by the ratio of Inspect Pass to Total Inspected.
Answer 2: 	Fluctuations in Inspect Pass% could be due to changes in the number of units inspected.</t>
  </si>
  <si>
    <t>Why is the Supplier Profit varying?
Statement: 	The profit earned by suppliers shows fluctuations.
Answer 1: 	Supplier Profit is dependent on the difference between Income and Cost of Parts.
Answer 2: 	Variations in Supplier Profit could be due to changes in the number of units produced or inspected.</t>
  </si>
  <si>
    <t>Why is the Inspect Labour $ per Part changing?
Statement: 	The cost of labor per inspected part is not constant.
Answer 1: 	Inspect Labour $ per Part is influenced by Total Inspected and Inspect Labour $.
Answer 2: 	Fluctuations in Inspect Labour $ per Part could be due to changes in the number of inspectors or their wages.</t>
  </si>
  <si>
    <t>Why is the Over/Under amount fluctuating?
Statement: 	The Over/Under amount is inconsistent across entries.
Answer 1: 	Over/Under amount is influenced by the difference between Capacity and Total Inspected.
Answer 2: 	Fluctuations in Over/Under could be due to changes in the production capacity or actual production.</t>
  </si>
  <si>
    <t>Data Visualization'!A1</t>
  </si>
  <si>
    <t>PV1'!A1</t>
  </si>
  <si>
    <t>PV2'!A1</t>
  </si>
  <si>
    <t>PV3'!A1</t>
  </si>
  <si>
    <t>PV4'!A1</t>
  </si>
  <si>
    <t>PV5'!A1</t>
  </si>
  <si>
    <t xml:space="preserve">Title </t>
  </si>
  <si>
    <t>Source</t>
  </si>
  <si>
    <t>Author</t>
  </si>
  <si>
    <t>PV1</t>
  </si>
  <si>
    <t>PV2</t>
  </si>
  <si>
    <t>PV3</t>
  </si>
  <si>
    <t>PV4</t>
  </si>
  <si>
    <t>PV5</t>
  </si>
  <si>
    <t>Filtered Data</t>
  </si>
  <si>
    <t xml:space="preserve">Vats Sanghvi </t>
  </si>
  <si>
    <t>Extra analysis</t>
  </si>
  <si>
    <t xml:space="preserve">Pivot Table for analysis </t>
  </si>
  <si>
    <t>ReadMeFirst!A1</t>
  </si>
  <si>
    <t xml:space="preserve">Pivot Table </t>
  </si>
  <si>
    <t>Data Visualization</t>
  </si>
  <si>
    <t>Why ?</t>
  </si>
  <si>
    <t>The total number of inspections performed over the specified time period appears to follow a fluctuating pattern, peaking on June 18, 2023, and June 25, 2023, and falling on June 11, 2023, and July 2, 2023. This variation may indicate that internal operational considerations impacting resource allocation, or it may indicate external factors influencing inspection schedules.</t>
  </si>
  <si>
    <t>In general, there appears to be a steady pace of inspection activity, with most days falling between 135 and 367 inspections. This consistency suggests a steady workflow and possibly efficient resource management to sustain productivity levels over the course of the observation.</t>
  </si>
  <si>
    <t xml:space="preserve">Analysis for the pivot </t>
  </si>
  <si>
    <t>Pivot Table</t>
  </si>
  <si>
    <t>Analysis for the pivot</t>
  </si>
  <si>
    <t>Over the course of the given period, the average number of inspections passes varies; on February 7, 2023, it was as low as 126, and on June 18, 2023, it was as high as 355. This shows variations in the inspection process's efficacy or efficiency over various time periods.</t>
  </si>
  <si>
    <t>Dates grouped around mid- to late-June (12-06-2023, 18-06-2023, and 25-06-2023) seem to exhibit a recurrent pattern of higher average inspection passes, which is followed by a decline in averages in early July (02-07-2023, 03-07-2023). This pattern may point to possible operational or seasonal factors that have an impact on the inspection procedure.</t>
  </si>
  <si>
    <t>Analysis for the pivot table</t>
  </si>
  <si>
    <t>The dataset illustrates a supplier's varying profits over a range of dates, which suggests fluctuations in business performance. Both positive and negative profit values are present, indicating a combination of successful and unsuccessful operations or transactions over the given time frame.</t>
  </si>
  <si>
    <t>The supplier saw a significant increase in profit on June 26, 2023, of 2198.1 units, which may have been the result of an especially fruitful transaction or business arrangement. The substantial losses on March 7, 2023, with a profit of -774.4 units, contrast sharply with this spike, underscoring the inherent volatility and risk associated with the supplier's business operations.</t>
  </si>
  <si>
    <t xml:space="preserve">Analysis for the pivot data </t>
  </si>
  <si>
    <t>Over the course of the observation period, there has been a significant fluctuation in the average cost of inspect labor per part. On June 18, 2023, it was approximately $1.29, and on July 2, 2023, it was $3.52. This variation raises the possibility of variables like shifts in demand, productivity, or labor availability impacting labor costs.</t>
  </si>
  <si>
    <t>The average labor cost per part appears to follow a pattern of alternating peaks and troughs, with relatively low cost periods being followed by spikes and vice versa. To reduce costs and improve overall operational efficiency, resource allocation, scheduling, and cost management strategies may be optimized with the help of identifying the underlying causes of these fluctuations.</t>
  </si>
  <si>
    <t>The "Over / Under" metric's variations over a series of dates are displayed in the dataset. Both positive and negative values can occur, which denotes departures from some baseline or expected value.</t>
  </si>
  <si>
    <t>Significant spikes in the values are observed on a few dates, including July 3rd and June 25th, which may indicate that there were events or other factors influencing the metric at those times. The reasons for these spikes and their ramifications could be ascertained by more investigation.</t>
  </si>
  <si>
    <t>Filtered Data'!A1</t>
  </si>
  <si>
    <t xml:space="preserve">Data set according to the unique keys provided to me </t>
  </si>
  <si>
    <t>Dataset Based on this Requirements</t>
  </si>
  <si>
    <t>DashBoard!A1</t>
  </si>
  <si>
    <t>Dashboard for pivot 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</si>
</sst>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 &quot;₹&quot;\ * #,##0.00_ ;_ &quot;₹&quot;\ * \-#,##0.00_ ;_ &quot;₹&quot;\ * &quot;-&quot;??_ ;_ @_ "/>
    <numFmt numFmtId="164" formatCode="&quot;$&quot;#,##0;[Red]\-&quot;$&quot;#,##0"/>
    <numFmt numFmtId="165" formatCode="&quot;$&quot;#,##0.00;[Red]\-&quot;$&quot;#,##0.00"/>
    <numFmt numFmtId="166" formatCode="[$-F800]dddd\,\ mmmm\ dd\,\ yyyy"/>
    <numFmt numFmtId="167" formatCode="0.0%"/>
    <numFmt numFmtId="168" formatCode="_-[$$-409]* #,##0.00_ ;_-[$$-409]* \-#,##0.00\ ;_-[$$-409]* &quot;-&quot;??_ ;_-@_ "/>
  </numFmts>
  <fonts count="14" x14ac:knownFonts="1">
    <font>
      <sz val="11"/>
      <color theme="1"/>
      <name val="Calibri"/>
      <family val="2"/>
      <scheme val="minor"/>
    </font>
    <font>
      <b/>
      <sz val="11"/>
      <color theme="1"/>
      <name val="Calibri"/>
      <family val="2"/>
      <scheme val="minor"/>
    </font>
    <font>
      <u/>
      <sz val="11"/>
      <color theme="10"/>
      <name val="Calibri"/>
      <family val="2"/>
      <scheme val="minor"/>
    </font>
    <font>
      <sz val="14"/>
      <color theme="1"/>
      <name val="Calibri"/>
      <family val="2"/>
      <scheme val="minor"/>
    </font>
    <font>
      <sz val="11"/>
      <color rgb="FF000000"/>
      <name val="Calibri"/>
      <family val="2"/>
      <scheme val="minor"/>
    </font>
    <font>
      <u/>
      <sz val="11"/>
      <color theme="1"/>
      <name val="Calibri"/>
      <family val="2"/>
      <scheme val="minor"/>
    </font>
    <font>
      <i/>
      <sz val="11"/>
      <color theme="1"/>
      <name val="Calibri"/>
      <family val="2"/>
      <scheme val="minor"/>
    </font>
    <font>
      <b/>
      <sz val="9"/>
      <color indexed="81"/>
      <name val="Tahoma"/>
      <family val="2"/>
    </font>
    <font>
      <sz val="9"/>
      <color indexed="81"/>
      <name val="Tahoma"/>
      <family val="2"/>
    </font>
    <font>
      <sz val="16"/>
      <color theme="1"/>
      <name val="Calibri"/>
      <family val="2"/>
      <scheme val="minor"/>
    </font>
    <font>
      <sz val="11"/>
      <color theme="1"/>
      <name val="Calibri"/>
      <family val="2"/>
      <scheme val="minor"/>
    </font>
    <font>
      <b/>
      <sz val="15"/>
      <color theme="3"/>
      <name val="Calibri"/>
      <family val="2"/>
      <scheme val="minor"/>
    </font>
    <font>
      <b/>
      <sz val="11"/>
      <color theme="0"/>
      <name val="Calibri"/>
      <family val="2"/>
      <scheme val="minor"/>
    </font>
    <font>
      <b/>
      <i/>
      <sz val="20"/>
      <color theme="1"/>
      <name val="Calibri"/>
      <family val="2"/>
      <scheme val="minor"/>
    </font>
  </fonts>
  <fills count="7">
    <fill>
      <patternFill patternType="none"/>
    </fill>
    <fill>
      <patternFill patternType="gray125"/>
    </fill>
    <fill>
      <patternFill patternType="solid">
        <fgColor rgb="FFFFFFCC"/>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theme="5" tint="0.79998168889431442"/>
        <bgColor indexed="65"/>
      </patternFill>
    </fill>
  </fills>
  <borders count="12">
    <border>
      <left/>
      <right/>
      <top/>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6">
    <xf numFmtId="0" fontId="0" fillId="0" borderId="0"/>
    <xf numFmtId="0" fontId="2" fillId="0" borderId="0" applyNumberFormat="0" applyFill="0" applyBorder="0" applyAlignment="0" applyProtection="0"/>
    <xf numFmtId="44" fontId="10" fillId="0" borderId="0" applyFont="0" applyFill="0" applyBorder="0" applyAlignment="0" applyProtection="0"/>
    <xf numFmtId="0" fontId="11" fillId="0" borderId="1" applyNumberFormat="0" applyFill="0" applyAlignment="0" applyProtection="0"/>
    <xf numFmtId="0" fontId="10" fillId="2" borderId="2" applyNumberFormat="0" applyFont="0" applyAlignment="0" applyProtection="0"/>
    <xf numFmtId="0" fontId="10" fillId="6" borderId="0" applyNumberFormat="0" applyBorder="0" applyAlignment="0" applyProtection="0"/>
  </cellStyleXfs>
  <cellXfs count="77">
    <xf numFmtId="0" fontId="0" fillId="0" borderId="0" xfId="0"/>
    <xf numFmtId="0" fontId="3" fillId="0" borderId="0" xfId="0" applyFont="1"/>
    <xf numFmtId="0" fontId="1" fillId="0" borderId="0" xfId="0" applyFont="1"/>
    <xf numFmtId="0" fontId="4" fillId="0" borderId="0" xfId="0" applyFont="1"/>
    <xf numFmtId="166" fontId="0" fillId="0" borderId="0" xfId="0" applyNumberFormat="1" applyAlignment="1">
      <alignment horizontal="left"/>
    </xf>
    <xf numFmtId="0" fontId="5" fillId="0" borderId="0" xfId="0" applyFont="1"/>
    <xf numFmtId="0" fontId="2" fillId="0" borderId="0" xfId="1"/>
    <xf numFmtId="0" fontId="0" fillId="0" borderId="0" xfId="0" applyAlignment="1">
      <alignment wrapText="1"/>
    </xf>
    <xf numFmtId="0" fontId="6" fillId="0" borderId="0" xfId="0" applyFont="1"/>
    <xf numFmtId="0" fontId="0" fillId="0" borderId="0" xfId="0" quotePrefix="1"/>
    <xf numFmtId="164" fontId="0" fillId="0" borderId="0" xfId="0" applyNumberFormat="1"/>
    <xf numFmtId="165" fontId="0" fillId="0" borderId="0" xfId="0" applyNumberFormat="1"/>
    <xf numFmtId="9" fontId="0" fillId="0" borderId="0" xfId="0" applyNumberFormat="1"/>
    <xf numFmtId="15" fontId="0" fillId="0" borderId="0" xfId="0" applyNumberFormat="1"/>
    <xf numFmtId="0" fontId="9" fillId="0" borderId="0" xfId="0" applyFont="1"/>
    <xf numFmtId="14" fontId="0" fillId="0" borderId="0" xfId="0" applyNumberFormat="1"/>
    <xf numFmtId="15" fontId="0" fillId="0" borderId="0" xfId="0" applyNumberFormat="1" applyAlignment="1">
      <alignment wrapText="1"/>
    </xf>
    <xf numFmtId="0" fontId="0" fillId="3" borderId="0" xfId="0" applyFill="1" applyAlignment="1">
      <alignment wrapText="1"/>
    </xf>
    <xf numFmtId="0" fontId="0" fillId="0" borderId="4" xfId="0" applyBorder="1" applyAlignment="1">
      <alignment wrapText="1"/>
    </xf>
    <xf numFmtId="14" fontId="0" fillId="0" borderId="6" xfId="0" applyNumberFormat="1" applyBorder="1"/>
    <xf numFmtId="0" fontId="0" fillId="0" borderId="7" xfId="0" applyBorder="1"/>
    <xf numFmtId="14" fontId="0" fillId="0" borderId="8" xfId="0" applyNumberFormat="1" applyBorder="1"/>
    <xf numFmtId="0" fontId="0" fillId="0" borderId="9" xfId="0" applyBorder="1"/>
    <xf numFmtId="0" fontId="0" fillId="0" borderId="3" xfId="0" applyBorder="1"/>
    <xf numFmtId="0" fontId="0" fillId="0" borderId="8" xfId="0" applyBorder="1"/>
    <xf numFmtId="0" fontId="0" fillId="0" borderId="5" xfId="0" applyBorder="1"/>
    <xf numFmtId="0" fontId="0" fillId="0" borderId="4" xfId="0" applyBorder="1"/>
    <xf numFmtId="167" fontId="0" fillId="0" borderId="7" xfId="0" applyNumberFormat="1" applyBorder="1"/>
    <xf numFmtId="167" fontId="0" fillId="0" borderId="9" xfId="0" applyNumberFormat="1" applyBorder="1"/>
    <xf numFmtId="0" fontId="0" fillId="0" borderId="6" xfId="0" applyBorder="1"/>
    <xf numFmtId="167" fontId="0" fillId="0" borderId="3" xfId="0" applyNumberFormat="1" applyBorder="1"/>
    <xf numFmtId="0" fontId="0" fillId="0" borderId="5" xfId="0" applyBorder="1" applyAlignment="1">
      <alignment wrapText="1"/>
    </xf>
    <xf numFmtId="168" fontId="0" fillId="0" borderId="3" xfId="0" applyNumberFormat="1" applyBorder="1"/>
    <xf numFmtId="168" fontId="0" fillId="0" borderId="7" xfId="0" applyNumberFormat="1" applyBorder="1"/>
    <xf numFmtId="168" fontId="0" fillId="0" borderId="9" xfId="0" applyNumberFormat="1" applyBorder="1"/>
    <xf numFmtId="14" fontId="0" fillId="0" borderId="3" xfId="0" applyNumberFormat="1" applyBorder="1"/>
    <xf numFmtId="168" fontId="0" fillId="0" borderId="3" xfId="2" applyNumberFormat="1" applyFont="1" applyBorder="1"/>
    <xf numFmtId="14" fontId="0" fillId="0" borderId="11" xfId="0" applyNumberFormat="1" applyBorder="1"/>
    <xf numFmtId="0" fontId="0" fillId="0" borderId="11" xfId="0" applyBorder="1"/>
    <xf numFmtId="167" fontId="0" fillId="0" borderId="11" xfId="0" applyNumberFormat="1" applyBorder="1"/>
    <xf numFmtId="168" fontId="0" fillId="0" borderId="11" xfId="0" applyNumberFormat="1" applyBorder="1"/>
    <xf numFmtId="168" fontId="0" fillId="0" borderId="11" xfId="2" applyNumberFormat="1" applyFont="1" applyBorder="1"/>
    <xf numFmtId="0" fontId="1" fillId="3" borderId="10" xfId="0" applyFont="1" applyFill="1" applyBorder="1" applyAlignment="1">
      <alignment wrapText="1"/>
    </xf>
    <xf numFmtId="0" fontId="12" fillId="0" borderId="4" xfId="0" applyFont="1" applyBorder="1" applyAlignment="1">
      <alignment wrapText="1"/>
    </xf>
    <xf numFmtId="0" fontId="12" fillId="0" borderId="10" xfId="0" applyFont="1" applyBorder="1" applyAlignment="1">
      <alignment wrapText="1"/>
    </xf>
    <xf numFmtId="0" fontId="12" fillId="0" borderId="5" xfId="0" applyFont="1" applyBorder="1" applyAlignment="1">
      <alignment wrapText="1"/>
    </xf>
    <xf numFmtId="0" fontId="1" fillId="2" borderId="3" xfId="4" applyFont="1" applyBorder="1" applyAlignment="1">
      <alignment horizontal="center" vertical="center"/>
    </xf>
    <xf numFmtId="0" fontId="1" fillId="2" borderId="3" xfId="4" quotePrefix="1" applyFont="1" applyBorder="1" applyAlignment="1">
      <alignment horizontal="center" vertical="center"/>
    </xf>
    <xf numFmtId="0" fontId="1" fillId="2" borderId="3" xfId="4" quotePrefix="1" applyFont="1" applyBorder="1" applyAlignment="1">
      <alignment horizontal="center" vertical="center" wrapText="1"/>
    </xf>
    <xf numFmtId="0" fontId="13" fillId="3" borderId="3" xfId="0" applyFont="1" applyFill="1" applyBorder="1"/>
    <xf numFmtId="0" fontId="12" fillId="5" borderId="3" xfId="0" applyFont="1" applyFill="1" applyBorder="1" applyAlignment="1">
      <alignment wrapText="1"/>
    </xf>
    <xf numFmtId="0" fontId="1" fillId="3" borderId="3" xfId="0" applyFont="1" applyFill="1" applyBorder="1" applyAlignment="1">
      <alignment wrapText="1"/>
    </xf>
    <xf numFmtId="0" fontId="0" fillId="4" borderId="3" xfId="0" applyFill="1" applyBorder="1"/>
    <xf numFmtId="14" fontId="0" fillId="4" borderId="3" xfId="0" applyNumberFormat="1" applyFill="1" applyBorder="1"/>
    <xf numFmtId="167" fontId="0" fillId="4" borderId="3" xfId="0" applyNumberFormat="1" applyFill="1" applyBorder="1"/>
    <xf numFmtId="168" fontId="0" fillId="4" borderId="3" xfId="0" applyNumberFormat="1" applyFill="1" applyBorder="1"/>
    <xf numFmtId="168" fontId="0" fillId="4" borderId="3" xfId="2" applyNumberFormat="1" applyFont="1" applyFill="1" applyBorder="1"/>
    <xf numFmtId="0" fontId="0" fillId="0" borderId="0" xfId="0" pivotButton="1"/>
    <xf numFmtId="14" fontId="0" fillId="0" borderId="0" xfId="0" applyNumberFormat="1" applyAlignment="1">
      <alignment horizontal="left"/>
    </xf>
    <xf numFmtId="0" fontId="5" fillId="0" borderId="4" xfId="0" applyFont="1" applyBorder="1"/>
    <xf numFmtId="0" fontId="5" fillId="0" borderId="10" xfId="0" applyFont="1" applyBorder="1"/>
    <xf numFmtId="0" fontId="5" fillId="0" borderId="5" xfId="0" applyFont="1" applyBorder="1"/>
    <xf numFmtId="0" fontId="2" fillId="0" borderId="3" xfId="1" applyBorder="1"/>
    <xf numFmtId="0" fontId="2" fillId="0" borderId="3" xfId="1" quotePrefix="1" applyBorder="1"/>
    <xf numFmtId="0" fontId="2" fillId="0" borderId="11" xfId="1" quotePrefix="1" applyBorder="1"/>
    <xf numFmtId="0" fontId="1" fillId="3" borderId="3" xfId="0" applyFont="1" applyFill="1" applyBorder="1"/>
    <xf numFmtId="0" fontId="1" fillId="0" borderId="3" xfId="0" applyFont="1" applyBorder="1"/>
    <xf numFmtId="0" fontId="0" fillId="0" borderId="7" xfId="0" applyBorder="1" applyAlignment="1">
      <alignment wrapText="1"/>
    </xf>
    <xf numFmtId="0" fontId="11" fillId="0" borderId="1" xfId="3" applyAlignment="1">
      <alignment horizontal="center"/>
    </xf>
    <xf numFmtId="0" fontId="1" fillId="3" borderId="3" xfId="0" applyFont="1" applyFill="1" applyBorder="1" applyAlignment="1">
      <alignment horizontal="center"/>
    </xf>
    <xf numFmtId="14" fontId="1" fillId="3" borderId="3" xfId="0" applyNumberFormat="1" applyFont="1" applyFill="1" applyBorder="1" applyAlignment="1">
      <alignment horizontal="center"/>
    </xf>
    <xf numFmtId="0" fontId="1" fillId="2" borderId="2" xfId="4" applyFont="1" applyAlignment="1">
      <alignment horizontal="left" vertical="center" wrapText="1"/>
    </xf>
    <xf numFmtId="0" fontId="13" fillId="3" borderId="3" xfId="0" applyFont="1" applyFill="1" applyBorder="1" applyAlignment="1">
      <alignment horizontal="center"/>
    </xf>
    <xf numFmtId="0" fontId="1" fillId="6" borderId="3" xfId="5" applyFont="1" applyBorder="1" applyAlignment="1">
      <alignment horizontal="left" vertical="top" wrapText="1"/>
    </xf>
    <xf numFmtId="0" fontId="0" fillId="0" borderId="0" xfId="0" applyAlignment="1">
      <alignment horizontal="center"/>
    </xf>
    <xf numFmtId="0" fontId="2" fillId="0" borderId="11" xfId="1" applyBorder="1"/>
    <xf numFmtId="0" fontId="0" fillId="0" borderId="9" xfId="0" applyBorder="1" applyAlignment="1">
      <alignment wrapText="1"/>
    </xf>
  </cellXfs>
  <cellStyles count="6">
    <cellStyle name="20% - Accent2" xfId="5" builtinId="34"/>
    <cellStyle name="Currency" xfId="2" builtinId="4"/>
    <cellStyle name="Heading 1" xfId="3" builtinId="16"/>
    <cellStyle name="Hyperlink" xfId="1" builtinId="8"/>
    <cellStyle name="Normal" xfId="0" builtinId="0"/>
    <cellStyle name="Note" xfId="4" builtinId="10"/>
  </cellStyles>
  <dxfs count="76">
    <dxf>
      <numFmt numFmtId="168" formatCode="_-[$$-409]* #,##0.00_ ;_-[$$-409]* \-#,##0.00\ ;_-[$$-409]* &quot;-&quot;??_ ;_-@_ "/>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numFmt numFmtId="167" formatCode="0.0%"/>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left style="thin">
          <color indexed="64"/>
        </left>
        <right/>
        <top style="thin">
          <color indexed="64"/>
        </top>
        <bottom style="thin">
          <color indexed="64"/>
        </bottom>
        <vertical/>
        <horizontal/>
      </border>
    </dxf>
    <dxf>
      <numFmt numFmtId="0" formatCode="Genera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general" vertical="bottom" textRotation="0" wrapText="1" indent="0" justifyLastLine="0" shrinkToFit="0" readingOrder="0"/>
      <border diagonalUp="0" diagonalDown="0" outline="0">
        <left style="thin">
          <color indexed="64"/>
        </left>
        <right style="thin">
          <color indexed="64"/>
        </right>
        <top/>
        <bottom/>
      </border>
    </dxf>
    <dxf>
      <numFmt numFmtId="167" formatCode="0.0%"/>
      <border diagonalUp="0" diagonalDown="0">
        <left style="thin">
          <color indexed="64"/>
        </left>
        <right/>
        <top style="thin">
          <color indexed="64"/>
        </top>
        <bottom style="thin">
          <color indexed="64"/>
        </bottom>
        <vertical style="thin">
          <color indexed="64"/>
        </vertical>
        <horizontal style="thin">
          <color indexed="64"/>
        </horizontal>
      </border>
    </dxf>
    <dxf>
      <numFmt numFmtId="19" formatCode="dd/mm/yyyy"/>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numFmt numFmtId="19" formatCode="dd/mm/yyyy"/>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168" formatCode="_-[$$-409]* #,##0.00_ ;_-[$$-409]* \-#,##0.00\ ;_-[$$-409]* &quot;-&quot;??_ ;_-@_ "/>
      <border diagonalUp="0" diagonalDown="0">
        <left style="thin">
          <color indexed="64"/>
        </left>
        <right/>
        <top style="thin">
          <color indexed="64"/>
        </top>
        <bottom style="thin">
          <color indexed="64"/>
        </bottom>
        <vertical style="thin">
          <color indexed="64"/>
        </vertical>
        <horizontal style="thin">
          <color indexed="64"/>
        </horizontal>
      </border>
    </dxf>
    <dxf>
      <numFmt numFmtId="168" formatCode="_-[$$-409]* #,##0.00_ ;_-[$$-409]* \-#,##0.00\ ;_-[$$-409]* &quot;-&quot;??_ ;_-@_ "/>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_-[$$-409]* #,##0.00_ ;_-[$$-409]* \-#,##0.00\ ;_-[$$-409]* &quot;-&quot;??_ ;_-@_ "/>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_-[$$-409]* #,##0.00_ ;_-[$$-409]* \-#,##0.00\ ;_-[$$-409]* &quot;-&quot;??_ ;_-@_ "/>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_-[$$-409]* #,##0.00_ ;_-[$$-409]* \-#,##0.00\ ;_-[$$-409]* &quot;-&quot;??_ ;_-@_ "/>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_-[$$-409]* #,##0.00_ ;_-[$$-409]* \-#,##0.00\ ;_-[$$-409]* &quot;-&quot;??_ ;_-@_ "/>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_-[$$-409]* #,##0.00_ ;_-[$$-409]* \-#,##0.00\ ;_-[$$-409]* &quot;-&quot;??_ ;_-@_ "/>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8" formatCode="_-[$$-409]* #,##0.00_ ;_-[$$-409]* \-#,##0.00\ ;_-[$$-409]* &quot;-&quot;??_ ;_-@_ "/>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_-[$$-409]* #,##0.00_ ;_-[$$-409]* \-#,##0.00\ ;_-[$$-409]* &quot;-&quot;??_ ;_-@_ "/>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strike val="0"/>
        <outline val="0"/>
        <shadow val="0"/>
        <u val="none"/>
        <vertAlign val="baseline"/>
        <sz val="11"/>
        <color theme="0"/>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bottom/>
      </border>
    </dxf>
    <dxf>
      <alignment horizontal="general" vertical="bottom"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val="0"/>
        <i val="0"/>
        <strike val="0"/>
        <condense val="0"/>
        <extend val="0"/>
        <outline val="0"/>
        <shadow val="0"/>
        <u/>
        <vertAlign val="baseline"/>
        <sz val="11"/>
        <color theme="1"/>
        <name val="Calibri"/>
        <family val="2"/>
        <scheme val="minor"/>
      </font>
      <border diagonalUp="0" diagonalDown="0">
        <left style="thin">
          <color indexed="64"/>
        </left>
        <right style="thin">
          <color indexed="64"/>
        </right>
        <top/>
        <bottom/>
        <vertical style="thin">
          <color indexed="64"/>
        </vertical>
        <horizontal style="thin">
          <color indexed="64"/>
        </horizontal>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color theme="1"/>
      </font>
      <fill>
        <patternFill patternType="solid">
          <fgColor theme="4"/>
          <bgColor theme="4"/>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s>
  <tableStyles count="1" defaultTableStyle="TableStyleMedium2" defaultPivotStyle="PivotStyleLight16">
    <tableStyle name="TableStyleMedium2 2" pivot="0" count="7" xr9:uid="{043CAFF6-225F-4598-B550-14769D7DFE95}">
      <tableStyleElement type="wholeTable" dxfId="75"/>
      <tableStyleElement type="headerRow" dxfId="74"/>
      <tableStyleElement type="totalRow" dxfId="73"/>
      <tableStyleElement type="firstColumn" dxfId="72"/>
      <tableStyleElement type="lastColumn" dxfId="71"/>
      <tableStyleElement type="firstRowStripe" dxfId="70"/>
      <tableStyleElement type="firstColumnStripe" dxfId="6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Visualization'!$C$8</c:f>
              <c:strCache>
                <c:ptCount val="1"/>
                <c:pt idx="0">
                  <c:v>Total Inspected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'Data Visualization'!$B$9:$B$16</c:f>
              <c:numCache>
                <c:formatCode>m/d/yyyy</c:formatCode>
                <c:ptCount val="8"/>
                <c:pt idx="0">
                  <c:v>45088</c:v>
                </c:pt>
                <c:pt idx="1">
                  <c:v>45089</c:v>
                </c:pt>
                <c:pt idx="2">
                  <c:v>45095</c:v>
                </c:pt>
                <c:pt idx="3">
                  <c:v>45096</c:v>
                </c:pt>
                <c:pt idx="4">
                  <c:v>45102</c:v>
                </c:pt>
                <c:pt idx="5">
                  <c:v>45103</c:v>
                </c:pt>
                <c:pt idx="6">
                  <c:v>45109</c:v>
                </c:pt>
                <c:pt idx="7">
                  <c:v>45110</c:v>
                </c:pt>
              </c:numCache>
            </c:numRef>
          </c:xVal>
          <c:yVal>
            <c:numRef>
              <c:f>'Data Visualization'!$C$9:$C$16</c:f>
              <c:numCache>
                <c:formatCode>General</c:formatCode>
                <c:ptCount val="8"/>
                <c:pt idx="0">
                  <c:v>140</c:v>
                </c:pt>
                <c:pt idx="1">
                  <c:v>339</c:v>
                </c:pt>
                <c:pt idx="2">
                  <c:v>367</c:v>
                </c:pt>
                <c:pt idx="3">
                  <c:v>322</c:v>
                </c:pt>
                <c:pt idx="4">
                  <c:v>350</c:v>
                </c:pt>
                <c:pt idx="5">
                  <c:v>145</c:v>
                </c:pt>
                <c:pt idx="6">
                  <c:v>135</c:v>
                </c:pt>
                <c:pt idx="7">
                  <c:v>332</c:v>
                </c:pt>
              </c:numCache>
            </c:numRef>
          </c:yVal>
          <c:smooth val="0"/>
          <c:extLst>
            <c:ext xmlns:c16="http://schemas.microsoft.com/office/drawing/2014/chart" uri="{C3380CC4-5D6E-409C-BE32-E72D297353CC}">
              <c16:uniqueId val="{00000000-5D45-4AB1-8288-C3C7428CFB44}"/>
            </c:ext>
          </c:extLst>
        </c:ser>
        <c:dLbls>
          <c:showLegendKey val="0"/>
          <c:showVal val="0"/>
          <c:showCatName val="0"/>
          <c:showSerName val="0"/>
          <c:showPercent val="0"/>
          <c:showBubbleSize val="0"/>
        </c:dLbls>
        <c:axId val="758419887"/>
        <c:axId val="758420847"/>
      </c:scatterChart>
      <c:valAx>
        <c:axId val="75841988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420847"/>
        <c:crosses val="autoZero"/>
        <c:crossBetween val="midCat"/>
      </c:valAx>
      <c:valAx>
        <c:axId val="758420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Inspected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41988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[Vats Case Study 2 (3).xlsx]PV5!PivotTable5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'PV5'!$C$9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666-498E-AF7A-579AEE1B7A0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666-498E-AF7A-579AEE1B7A0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666-498E-AF7A-579AEE1B7A0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666-498E-AF7A-579AEE1B7A0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666-498E-AF7A-579AEE1B7A0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666-498E-AF7A-579AEE1B7A0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666-498E-AF7A-579AEE1B7A0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666-498E-AF7A-579AEE1B7A09}"/>
              </c:ext>
            </c:extLst>
          </c:dPt>
          <c:cat>
            <c:strRef>
              <c:f>'PV5'!$B$10:$B$18</c:f>
              <c:strCache>
                <c:ptCount val="8"/>
                <c:pt idx="0">
                  <c:v>11-06-2023</c:v>
                </c:pt>
                <c:pt idx="1">
                  <c:v>12-06-2023</c:v>
                </c:pt>
                <c:pt idx="2">
                  <c:v>18-06-2023</c:v>
                </c:pt>
                <c:pt idx="3">
                  <c:v>19-06-2023</c:v>
                </c:pt>
                <c:pt idx="4">
                  <c:v>25-06-2023</c:v>
                </c:pt>
                <c:pt idx="5">
                  <c:v>26-06-2023</c:v>
                </c:pt>
                <c:pt idx="6">
                  <c:v>02-07-2023</c:v>
                </c:pt>
                <c:pt idx="7">
                  <c:v>03-07-2023</c:v>
                </c:pt>
              </c:strCache>
            </c:strRef>
          </c:cat>
          <c:val>
            <c:numRef>
              <c:f>'PV5'!$C$10:$C$18</c:f>
              <c:numCache>
                <c:formatCode>General</c:formatCode>
                <c:ptCount val="8"/>
                <c:pt idx="0">
                  <c:v>8</c:v>
                </c:pt>
                <c:pt idx="1">
                  <c:v>0</c:v>
                </c:pt>
                <c:pt idx="2">
                  <c:v>4</c:v>
                </c:pt>
                <c:pt idx="3">
                  <c:v>0</c:v>
                </c:pt>
                <c:pt idx="4">
                  <c:v>35</c:v>
                </c:pt>
                <c:pt idx="5">
                  <c:v>4</c:v>
                </c:pt>
                <c:pt idx="6">
                  <c:v>24</c:v>
                </c:pt>
                <c:pt idx="7">
                  <c:v>56</c:v>
                </c:pt>
              </c:numCache>
            </c:numRef>
          </c:val>
          <c:extLst>
            <c:ext xmlns:c16="http://schemas.microsoft.com/office/drawing/2014/chart" uri="{C3380CC4-5D6E-409C-BE32-E72D297353CC}">
              <c16:uniqueId val="{00000000-6DD6-4DAA-AA78-0C0994E7BFB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[Vats Case Study 2 (3).xlsx]PV1!PivotTable1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Total Inspected</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'PV1'!$C$9</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'PV1'!$B$10:$B$18</c:f>
              <c:strCache>
                <c:ptCount val="8"/>
                <c:pt idx="0">
                  <c:v>11-06-2023</c:v>
                </c:pt>
                <c:pt idx="1">
                  <c:v>12-06-2023</c:v>
                </c:pt>
                <c:pt idx="2">
                  <c:v>18-06-2023</c:v>
                </c:pt>
                <c:pt idx="3">
                  <c:v>19-06-2023</c:v>
                </c:pt>
                <c:pt idx="4">
                  <c:v>25-06-2023</c:v>
                </c:pt>
                <c:pt idx="5">
                  <c:v>26-06-2023</c:v>
                </c:pt>
                <c:pt idx="6">
                  <c:v>02-07-2023</c:v>
                </c:pt>
                <c:pt idx="7">
                  <c:v>03-07-2023</c:v>
                </c:pt>
              </c:strCache>
            </c:strRef>
          </c:cat>
          <c:val>
            <c:numRef>
              <c:f>'PV1'!$C$10:$C$18</c:f>
              <c:numCache>
                <c:formatCode>General</c:formatCode>
                <c:ptCount val="8"/>
                <c:pt idx="0">
                  <c:v>140</c:v>
                </c:pt>
                <c:pt idx="1">
                  <c:v>339</c:v>
                </c:pt>
                <c:pt idx="2">
                  <c:v>367</c:v>
                </c:pt>
                <c:pt idx="3">
                  <c:v>322</c:v>
                </c:pt>
                <c:pt idx="4">
                  <c:v>350</c:v>
                </c:pt>
                <c:pt idx="5">
                  <c:v>145</c:v>
                </c:pt>
                <c:pt idx="6">
                  <c:v>135</c:v>
                </c:pt>
                <c:pt idx="7">
                  <c:v>332</c:v>
                </c:pt>
              </c:numCache>
            </c:numRef>
          </c:val>
          <c:smooth val="0"/>
          <c:extLst>
            <c:ext xmlns:c16="http://schemas.microsoft.com/office/drawing/2014/chart" uri="{C3380CC4-5D6E-409C-BE32-E72D297353CC}">
              <c16:uniqueId val="{00000000-0915-4CA7-A679-F89AA71F1FB0}"/>
            </c:ext>
          </c:extLst>
        </c:ser>
        <c:dLbls>
          <c:dLblPos val="ctr"/>
          <c:showLegendKey val="0"/>
          <c:showVal val="1"/>
          <c:showCatName val="0"/>
          <c:showSerName val="0"/>
          <c:showPercent val="0"/>
          <c:showBubbleSize val="0"/>
        </c:dLbls>
        <c:marker val="1"/>
        <c:smooth val="0"/>
        <c:axId val="1430597615"/>
        <c:axId val="1430606735"/>
      </c:lineChart>
      <c:catAx>
        <c:axId val="143059761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30606735"/>
        <c:crosses val="autoZero"/>
        <c:auto val="1"/>
        <c:lblAlgn val="ctr"/>
        <c:lblOffset val="100"/>
        <c:noMultiLvlLbl val="0"/>
      </c:catAx>
      <c:valAx>
        <c:axId val="143060673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Sum of Total Inspected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43059761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[Vats Case Study 2 (3).xlsx]PV2!PivotTable2</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Inspect Pass%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'PV2'!$C$9</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'PV2'!$B$10:$B$18</c:f>
              <c:strCache>
                <c:ptCount val="8"/>
                <c:pt idx="0">
                  <c:v>11-06-2023</c:v>
                </c:pt>
                <c:pt idx="1">
                  <c:v>12-06-2023</c:v>
                </c:pt>
                <c:pt idx="2">
                  <c:v>18-06-2023</c:v>
                </c:pt>
                <c:pt idx="3">
                  <c:v>19-06-2023</c:v>
                </c:pt>
                <c:pt idx="4">
                  <c:v>25-06-2023</c:v>
                </c:pt>
                <c:pt idx="5">
                  <c:v>26-06-2023</c:v>
                </c:pt>
                <c:pt idx="6">
                  <c:v>02-07-2023</c:v>
                </c:pt>
                <c:pt idx="7">
                  <c:v>03-07-2023</c:v>
                </c:pt>
              </c:strCache>
            </c:strRef>
          </c:cat>
          <c:val>
            <c:numRef>
              <c:f>'PV2'!$C$10:$C$18</c:f>
              <c:numCache>
                <c:formatCode>General</c:formatCode>
                <c:ptCount val="8"/>
                <c:pt idx="0">
                  <c:v>130</c:v>
                </c:pt>
                <c:pt idx="1">
                  <c:v>315</c:v>
                </c:pt>
                <c:pt idx="2">
                  <c:v>355</c:v>
                </c:pt>
                <c:pt idx="3">
                  <c:v>305</c:v>
                </c:pt>
                <c:pt idx="4">
                  <c:v>343</c:v>
                </c:pt>
                <c:pt idx="5">
                  <c:v>134</c:v>
                </c:pt>
                <c:pt idx="6">
                  <c:v>126</c:v>
                </c:pt>
                <c:pt idx="7">
                  <c:v>325</c:v>
                </c:pt>
              </c:numCache>
            </c:numRef>
          </c:val>
          <c:extLst>
            <c:ext xmlns:c16="http://schemas.microsoft.com/office/drawing/2014/chart" uri="{C3380CC4-5D6E-409C-BE32-E72D297353CC}">
              <c16:uniqueId val="{00000000-B380-4E81-9216-7228824509C7}"/>
            </c:ext>
          </c:extLst>
        </c:ser>
        <c:dLbls>
          <c:dLblPos val="inEnd"/>
          <c:showLegendKey val="0"/>
          <c:showVal val="1"/>
          <c:showCatName val="0"/>
          <c:showSerName val="0"/>
          <c:showPercent val="0"/>
          <c:showBubbleSize val="0"/>
        </c:dLbls>
        <c:gapWidth val="65"/>
        <c:axId val="1430597135"/>
        <c:axId val="1430611535"/>
      </c:barChart>
      <c:catAx>
        <c:axId val="143059713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Average of Inspect Pass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30611535"/>
        <c:crosses val="autoZero"/>
        <c:auto val="1"/>
        <c:lblAlgn val="ctr"/>
        <c:lblOffset val="100"/>
        <c:noMultiLvlLbl val="0"/>
      </c:catAx>
      <c:valAx>
        <c:axId val="1430611535"/>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Date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3059713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[Vats Case Study 2 (3).xlsx]PV4!PivotTable4</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Inspect Labour $ per Part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'PV4'!$C$9</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'PV4'!$B$10:$B$18</c:f>
              <c:strCache>
                <c:ptCount val="8"/>
                <c:pt idx="0">
                  <c:v>11-06-2023</c:v>
                </c:pt>
                <c:pt idx="1">
                  <c:v>12-06-2023</c:v>
                </c:pt>
                <c:pt idx="2">
                  <c:v>18-06-2023</c:v>
                </c:pt>
                <c:pt idx="3">
                  <c:v>19-06-2023</c:v>
                </c:pt>
                <c:pt idx="4">
                  <c:v>25-06-2023</c:v>
                </c:pt>
                <c:pt idx="5">
                  <c:v>26-06-2023</c:v>
                </c:pt>
                <c:pt idx="6">
                  <c:v>02-07-2023</c:v>
                </c:pt>
                <c:pt idx="7">
                  <c:v>03-07-2023</c:v>
                </c:pt>
              </c:strCache>
            </c:strRef>
          </c:cat>
          <c:val>
            <c:numRef>
              <c:f>'PV4'!$C$10:$C$18</c:f>
              <c:numCache>
                <c:formatCode>General</c:formatCode>
                <c:ptCount val="8"/>
                <c:pt idx="0">
                  <c:v>3.3942857142857141</c:v>
                </c:pt>
                <c:pt idx="1">
                  <c:v>1.4017699115044246</c:v>
                </c:pt>
                <c:pt idx="2">
                  <c:v>1.2948228882833788</c:v>
                </c:pt>
                <c:pt idx="3">
                  <c:v>1.4757763975155278</c:v>
                </c:pt>
                <c:pt idx="4">
                  <c:v>1.3577142857142857</c:v>
                </c:pt>
                <c:pt idx="5">
                  <c:v>3.2772413793103445</c:v>
                </c:pt>
                <c:pt idx="6">
                  <c:v>3.52</c:v>
                </c:pt>
                <c:pt idx="7">
                  <c:v>1.4313253012048193</c:v>
                </c:pt>
              </c:numCache>
            </c:numRef>
          </c:val>
          <c:smooth val="0"/>
          <c:extLst>
            <c:ext xmlns:c16="http://schemas.microsoft.com/office/drawing/2014/chart" uri="{C3380CC4-5D6E-409C-BE32-E72D297353CC}">
              <c16:uniqueId val="{00000000-7D9E-4D20-B4D5-F745F4607BB6}"/>
            </c:ext>
          </c:extLst>
        </c:ser>
        <c:dLbls>
          <c:dLblPos val="ctr"/>
          <c:showLegendKey val="0"/>
          <c:showVal val="1"/>
          <c:showCatName val="0"/>
          <c:showSerName val="0"/>
          <c:showPercent val="0"/>
          <c:showBubbleSize val="0"/>
        </c:dLbls>
        <c:marker val="1"/>
        <c:smooth val="0"/>
        <c:axId val="1430605295"/>
        <c:axId val="1430607215"/>
      </c:lineChart>
      <c:catAx>
        <c:axId val="14306052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Date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30607215"/>
        <c:crosses val="autoZero"/>
        <c:auto val="1"/>
        <c:lblAlgn val="ctr"/>
        <c:lblOffset val="100"/>
        <c:noMultiLvlLbl val="0"/>
      </c:catAx>
      <c:valAx>
        <c:axId val="143060721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Average of Inspect Labour $ per Part</a:t>
                </a:r>
              </a:p>
            </c:rich>
          </c:tx>
          <c:layout>
            <c:manualLayout>
              <c:xMode val="edge"/>
              <c:yMode val="edge"/>
              <c:x val="2.7777777777777776E-2"/>
              <c:y val="0.13365522018081072"/>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43060529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[Vats Case Study 2 (3).xlsx]PV5!PivotTable5</c:name>
    <c:fmtId val="8"/>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'PV5'!$C$9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914-4E17-856A-877B6A96B0B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914-4E17-856A-877B6A96B0B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914-4E17-856A-877B6A96B0B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914-4E17-856A-877B6A96B0B0}"/>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1914-4E17-856A-877B6A96B0B0}"/>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1914-4E17-856A-877B6A96B0B0}"/>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1914-4E17-856A-877B6A96B0B0}"/>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1914-4E17-856A-877B6A96B0B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'PV5'!$B$10:$B$18</c:f>
              <c:strCache>
                <c:ptCount val="8"/>
                <c:pt idx="0">
                  <c:v>11-06-2023</c:v>
                </c:pt>
                <c:pt idx="1">
                  <c:v>12-06-2023</c:v>
                </c:pt>
                <c:pt idx="2">
                  <c:v>18-06-2023</c:v>
                </c:pt>
                <c:pt idx="3">
                  <c:v>19-06-2023</c:v>
                </c:pt>
                <c:pt idx="4">
                  <c:v>25-06-2023</c:v>
                </c:pt>
                <c:pt idx="5">
                  <c:v>26-06-2023</c:v>
                </c:pt>
                <c:pt idx="6">
                  <c:v>02-07-2023</c:v>
                </c:pt>
                <c:pt idx="7">
                  <c:v>03-07-2023</c:v>
                </c:pt>
              </c:strCache>
            </c:strRef>
          </c:cat>
          <c:val>
            <c:numRef>
              <c:f>'PV5'!$C$10:$C$18</c:f>
              <c:numCache>
                <c:formatCode>General</c:formatCode>
                <c:ptCount val="8"/>
                <c:pt idx="0">
                  <c:v>8</c:v>
                </c:pt>
                <c:pt idx="1">
                  <c:v>0</c:v>
                </c:pt>
                <c:pt idx="2">
                  <c:v>4</c:v>
                </c:pt>
                <c:pt idx="3">
                  <c:v>0</c:v>
                </c:pt>
                <c:pt idx="4">
                  <c:v>35</c:v>
                </c:pt>
                <c:pt idx="5">
                  <c:v>4</c:v>
                </c:pt>
                <c:pt idx="6">
                  <c:v>24</c:v>
                </c:pt>
                <c:pt idx="7">
                  <c:v>56</c:v>
                </c:pt>
              </c:numCache>
            </c:numRef>
          </c:val>
          <c:extLst>
            <c:ext xmlns:c16="http://schemas.microsoft.com/office/drawing/2014/chart" uri="{C3380CC4-5D6E-409C-BE32-E72D297353CC}">
              <c16:uniqueId val="{00000010-1914-4E17-856A-877B6A96B0B0}"/>
            </c:ext>
          </c:extLst>
        </c:ser>
        <c:dLbls>
          <c:dLblPos val="bestFit"/>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[Vats Case Study 2 (3).xlsx]PV3!PivotTable3</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Possible Supplier Profit</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'PV3'!$C$9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A0C-43CC-B4F2-4D191FFAAB2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A0C-43CC-B4F2-4D191FFAAB2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A0C-43CC-B4F2-4D191FFAAB2D}"/>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CA0C-43CC-B4F2-4D191FFAAB2D}"/>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CA0C-43CC-B4F2-4D191FFAAB2D}"/>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CA0C-43CC-B4F2-4D191FFAAB2D}"/>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CA0C-43CC-B4F2-4D191FFAAB2D}"/>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CA0C-43CC-B4F2-4D191FFAAB2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'PV3'!$B$10:$B$18</c:f>
              <c:strCache>
                <c:ptCount val="8"/>
                <c:pt idx="0">
                  <c:v>11-06-2023</c:v>
                </c:pt>
                <c:pt idx="1">
                  <c:v>12-06-2023</c:v>
                </c:pt>
                <c:pt idx="2">
                  <c:v>18-06-2023</c:v>
                </c:pt>
                <c:pt idx="3">
                  <c:v>19-06-2023</c:v>
                </c:pt>
                <c:pt idx="4">
                  <c:v>25-06-2023</c:v>
                </c:pt>
                <c:pt idx="5">
                  <c:v>26-06-2023</c:v>
                </c:pt>
                <c:pt idx="6">
                  <c:v>02-07-2023</c:v>
                </c:pt>
                <c:pt idx="7">
                  <c:v>03-07-2023</c:v>
                </c:pt>
              </c:strCache>
            </c:strRef>
          </c:cat>
          <c:val>
            <c:numRef>
              <c:f>'PV3'!$C$10:$C$18</c:f>
              <c:numCache>
                <c:formatCode>General</c:formatCode>
                <c:ptCount val="8"/>
                <c:pt idx="0">
                  <c:v>1963.1999999999998</c:v>
                </c:pt>
                <c:pt idx="1">
                  <c:v>316.79999999999927</c:v>
                </c:pt>
                <c:pt idx="2">
                  <c:v>675.19999999999891</c:v>
                </c:pt>
                <c:pt idx="3">
                  <c:v>486.39999999999964</c:v>
                </c:pt>
                <c:pt idx="4">
                  <c:v>-112</c:v>
                </c:pt>
                <c:pt idx="5">
                  <c:v>2198.0999999999995</c:v>
                </c:pt>
                <c:pt idx="6">
                  <c:v>1139.0999999999995</c:v>
                </c:pt>
                <c:pt idx="7">
                  <c:v>-774.39999999999964</c:v>
                </c:pt>
              </c:numCache>
            </c:numRef>
          </c:val>
          <c:extLst>
            <c:ext xmlns:c16="http://schemas.microsoft.com/office/drawing/2014/chart" uri="{C3380CC4-5D6E-409C-BE32-E72D297353CC}">
              <c16:uniqueId val="{00000010-CA0C-43CC-B4F2-4D191FFAAB2D}"/>
            </c:ext>
          </c:extLst>
        </c:ser>
        <c:dLbls>
          <c:dLblPos val="bestFit"/>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 Visualization'!$C$41</c:f>
              <c:strCache>
                <c:ptCount val="1"/>
                <c:pt idx="0">
                  <c:v>Inspect Pass Percentage</c:v>
                </c:pt>
              </c:strCache>
            </c:strRef>
          </c:tx>
          <c:spPr>
            <a:ln w="28575" cap="rnd">
              <a:solidFill>
                <a:schemeClr val="accent1"/>
              </a:solidFill>
              <a:round/>
            </a:ln>
            <a:effectLst/>
          </c:spPr>
          <c:marker>
            <c:symbol val="none"/>
          </c:marker>
          <c:cat>
            <c:numRef>
              <c:f>'Data Visualization'!$B$42:$B$49</c:f>
              <c:numCache>
                <c:formatCode>m/d/yyyy</c:formatCode>
                <c:ptCount val="8"/>
                <c:pt idx="0">
                  <c:v>45088</c:v>
                </c:pt>
                <c:pt idx="1">
                  <c:v>45089</c:v>
                </c:pt>
                <c:pt idx="2">
                  <c:v>45095</c:v>
                </c:pt>
                <c:pt idx="3">
                  <c:v>45096</c:v>
                </c:pt>
                <c:pt idx="4">
                  <c:v>45102</c:v>
                </c:pt>
                <c:pt idx="5">
                  <c:v>45103</c:v>
                </c:pt>
                <c:pt idx="6">
                  <c:v>45109</c:v>
                </c:pt>
                <c:pt idx="7">
                  <c:v>45110</c:v>
                </c:pt>
              </c:numCache>
            </c:numRef>
          </c:cat>
          <c:val>
            <c:numRef>
              <c:f>'Data Visualization'!$C$42:$C$49</c:f>
              <c:numCache>
                <c:formatCode>0.0%</c:formatCode>
                <c:ptCount val="8"/>
                <c:pt idx="0">
                  <c:v>0.9285714285714286</c:v>
                </c:pt>
                <c:pt idx="1">
                  <c:v>0.92920353982300885</c:v>
                </c:pt>
                <c:pt idx="2">
                  <c:v>0.96730245231607626</c:v>
                </c:pt>
                <c:pt idx="3">
                  <c:v>0.94720496894409933</c:v>
                </c:pt>
                <c:pt idx="4">
                  <c:v>0.98</c:v>
                </c:pt>
                <c:pt idx="5">
                  <c:v>0.92413793103448272</c:v>
                </c:pt>
                <c:pt idx="6">
                  <c:v>0.93333333333333335</c:v>
                </c:pt>
                <c:pt idx="7">
                  <c:v>0.97891566265060237</c:v>
                </c:pt>
              </c:numCache>
            </c:numRef>
          </c:val>
          <c:smooth val="0"/>
          <c:extLst>
            <c:ext xmlns:c16="http://schemas.microsoft.com/office/drawing/2014/chart" uri="{C3380CC4-5D6E-409C-BE32-E72D297353CC}">
              <c16:uniqueId val="{00000000-1DC1-46D5-A8AF-C3AD5696D1F6}"/>
            </c:ext>
          </c:extLst>
        </c:ser>
        <c:dLbls>
          <c:showLegendKey val="0"/>
          <c:showVal val="0"/>
          <c:showCatName val="0"/>
          <c:showSerName val="0"/>
          <c:showPercent val="0"/>
          <c:showBubbleSize val="0"/>
        </c:dLbls>
        <c:smooth val="0"/>
        <c:axId val="758426607"/>
        <c:axId val="758426127"/>
      </c:lineChart>
      <c:dateAx>
        <c:axId val="758426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426127"/>
        <c:crosses val="autoZero"/>
        <c:auto val="1"/>
        <c:lblOffset val="100"/>
        <c:baseTimeUnit val="days"/>
      </c:dateAx>
      <c:valAx>
        <c:axId val="758426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Inspected Pass 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4266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Inspected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Visualization'!$B$71</c:f>
              <c:strCache>
                <c:ptCount val="1"/>
                <c:pt idx="0">
                  <c:v>Day of the Week</c:v>
                </c:pt>
              </c:strCache>
            </c:strRef>
          </c:tx>
          <c:spPr>
            <a:solidFill>
              <a:schemeClr val="accent1"/>
            </a:solidFill>
            <a:ln>
              <a:noFill/>
            </a:ln>
            <a:effectLst/>
          </c:spPr>
          <c:invertIfNegative val="0"/>
          <c:val>
            <c:numRef>
              <c:f>'Data Visualization'!$B$72:$B$79</c:f>
              <c:numCache>
                <c:formatCode>General</c:formatCode>
                <c:ptCount val="8"/>
                <c:pt idx="0">
                  <c:v>1</c:v>
                </c:pt>
                <c:pt idx="1">
                  <c:v>2</c:v>
                </c:pt>
                <c:pt idx="2">
                  <c:v>1</c:v>
                </c:pt>
                <c:pt idx="3">
                  <c:v>2</c:v>
                </c:pt>
                <c:pt idx="4">
                  <c:v>1</c:v>
                </c:pt>
                <c:pt idx="5">
                  <c:v>2</c:v>
                </c:pt>
                <c:pt idx="6">
                  <c:v>1</c:v>
                </c:pt>
                <c:pt idx="7">
                  <c:v>2</c:v>
                </c:pt>
              </c:numCache>
            </c:numRef>
          </c:val>
          <c:extLst>
            <c:ext xmlns:c16="http://schemas.microsoft.com/office/drawing/2014/chart" uri="{C3380CC4-5D6E-409C-BE32-E72D297353CC}">
              <c16:uniqueId val="{00000000-0EB7-48D9-BB5C-9BC65189DCF8}"/>
            </c:ext>
          </c:extLst>
        </c:ser>
        <c:ser>
          <c:idx val="1"/>
          <c:order val="1"/>
          <c:tx>
            <c:strRef>
              <c:f>'Data Visualization'!$C$71</c:f>
              <c:strCache>
                <c:ptCount val="1"/>
                <c:pt idx="0">
                  <c:v>Total Inspected</c:v>
                </c:pt>
              </c:strCache>
            </c:strRef>
          </c:tx>
          <c:spPr>
            <a:solidFill>
              <a:schemeClr val="accent2"/>
            </a:solidFill>
            <a:ln>
              <a:noFill/>
            </a:ln>
            <a:effectLst/>
          </c:spPr>
          <c:invertIfNegative val="0"/>
          <c:val>
            <c:numRef>
              <c:f>'Data Visualization'!$C$72:$C$79</c:f>
              <c:numCache>
                <c:formatCode>General</c:formatCode>
                <c:ptCount val="8"/>
                <c:pt idx="0">
                  <c:v>140</c:v>
                </c:pt>
                <c:pt idx="1">
                  <c:v>339</c:v>
                </c:pt>
                <c:pt idx="2">
                  <c:v>367</c:v>
                </c:pt>
                <c:pt idx="3">
                  <c:v>322</c:v>
                </c:pt>
                <c:pt idx="4">
                  <c:v>350</c:v>
                </c:pt>
                <c:pt idx="5">
                  <c:v>145</c:v>
                </c:pt>
                <c:pt idx="6">
                  <c:v>135</c:v>
                </c:pt>
                <c:pt idx="7">
                  <c:v>332</c:v>
                </c:pt>
              </c:numCache>
            </c:numRef>
          </c:val>
          <c:extLst>
            <c:ext xmlns:c16="http://schemas.microsoft.com/office/drawing/2014/chart" uri="{C3380CC4-5D6E-409C-BE32-E72D297353CC}">
              <c16:uniqueId val="{00000001-0EB7-48D9-BB5C-9BC65189DCF8}"/>
            </c:ext>
          </c:extLst>
        </c:ser>
        <c:dLbls>
          <c:showLegendKey val="0"/>
          <c:showVal val="0"/>
          <c:showCatName val="0"/>
          <c:showSerName val="0"/>
          <c:showPercent val="0"/>
          <c:showBubbleSize val="0"/>
        </c:dLbls>
        <c:gapWidth val="219"/>
        <c:overlap val="-27"/>
        <c:axId val="1127011519"/>
        <c:axId val="1126986079"/>
      </c:barChart>
      <c:catAx>
        <c:axId val="1127011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 of the 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986079"/>
        <c:crosses val="autoZero"/>
        <c:auto val="1"/>
        <c:lblAlgn val="ctr"/>
        <c:lblOffset val="100"/>
        <c:noMultiLvlLbl val="0"/>
      </c:catAx>
      <c:valAx>
        <c:axId val="1126986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Inspected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0115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Inspected Pass 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Visualization'!$B$103</c:f>
              <c:strCache>
                <c:ptCount val="1"/>
                <c:pt idx="0">
                  <c:v>Shift</c:v>
                </c:pt>
              </c:strCache>
            </c:strRef>
          </c:tx>
          <c:spPr>
            <a:solidFill>
              <a:schemeClr val="accent1"/>
            </a:solidFill>
            <a:ln>
              <a:noFill/>
            </a:ln>
            <a:effectLst/>
          </c:spPr>
          <c:invertIfNegative val="0"/>
          <c:val>
            <c:numRef>
              <c:f>'Data Visualization'!$B$104:$B$111</c:f>
              <c:numCache>
                <c:formatCode>General</c:formatCode>
                <c:ptCount val="8"/>
                <c:pt idx="0">
                  <c:v>2</c:v>
                </c:pt>
                <c:pt idx="1">
                  <c:v>2</c:v>
                </c:pt>
                <c:pt idx="2">
                  <c:v>2</c:v>
                </c:pt>
                <c:pt idx="3">
                  <c:v>2</c:v>
                </c:pt>
                <c:pt idx="4">
                  <c:v>2</c:v>
                </c:pt>
                <c:pt idx="5">
                  <c:v>2</c:v>
                </c:pt>
                <c:pt idx="6">
                  <c:v>2</c:v>
                </c:pt>
                <c:pt idx="7">
                  <c:v>2</c:v>
                </c:pt>
              </c:numCache>
            </c:numRef>
          </c:val>
          <c:extLst>
            <c:ext xmlns:c16="http://schemas.microsoft.com/office/drawing/2014/chart" uri="{C3380CC4-5D6E-409C-BE32-E72D297353CC}">
              <c16:uniqueId val="{00000000-854A-42B2-8C5D-7AE43F7E4E34}"/>
            </c:ext>
          </c:extLst>
        </c:ser>
        <c:ser>
          <c:idx val="1"/>
          <c:order val="1"/>
          <c:tx>
            <c:strRef>
              <c:f>'Data Visualization'!$C$103</c:f>
              <c:strCache>
                <c:ptCount val="1"/>
                <c:pt idx="0">
                  <c:v>Inspected Pass Percentage</c:v>
                </c:pt>
              </c:strCache>
            </c:strRef>
          </c:tx>
          <c:spPr>
            <a:solidFill>
              <a:schemeClr val="accent2"/>
            </a:solidFill>
            <a:ln>
              <a:noFill/>
            </a:ln>
            <a:effectLst/>
          </c:spPr>
          <c:invertIfNegative val="0"/>
          <c:val>
            <c:numRef>
              <c:f>'Data Visualization'!$C$104:$C$111</c:f>
              <c:numCache>
                <c:formatCode>0.0%</c:formatCode>
                <c:ptCount val="8"/>
                <c:pt idx="0">
                  <c:v>0.9285714285714286</c:v>
                </c:pt>
                <c:pt idx="1">
                  <c:v>0.92920353982300885</c:v>
                </c:pt>
                <c:pt idx="2">
                  <c:v>0.96730245231607626</c:v>
                </c:pt>
                <c:pt idx="3">
                  <c:v>0.94720496894409933</c:v>
                </c:pt>
                <c:pt idx="4">
                  <c:v>0.98</c:v>
                </c:pt>
                <c:pt idx="5">
                  <c:v>0.92413793103448272</c:v>
                </c:pt>
                <c:pt idx="6">
                  <c:v>0.93333333333333335</c:v>
                </c:pt>
                <c:pt idx="7">
                  <c:v>0.97891566265060237</c:v>
                </c:pt>
              </c:numCache>
            </c:numRef>
          </c:val>
          <c:extLst>
            <c:ext xmlns:c16="http://schemas.microsoft.com/office/drawing/2014/chart" uri="{C3380CC4-5D6E-409C-BE32-E72D297353CC}">
              <c16:uniqueId val="{00000001-854A-42B2-8C5D-7AE43F7E4E34}"/>
            </c:ext>
          </c:extLst>
        </c:ser>
        <c:dLbls>
          <c:showLegendKey val="0"/>
          <c:showVal val="0"/>
          <c:showCatName val="0"/>
          <c:showSerName val="0"/>
          <c:showPercent val="0"/>
          <c:showBubbleSize val="0"/>
        </c:dLbls>
        <c:gapWidth val="219"/>
        <c:overlap val="-27"/>
        <c:axId val="1126995679"/>
        <c:axId val="1126982239"/>
      </c:barChart>
      <c:catAx>
        <c:axId val="1126995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Shift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982239"/>
        <c:crosses val="autoZero"/>
        <c:auto val="1"/>
        <c:lblAlgn val="ctr"/>
        <c:lblOffset val="100"/>
        <c:noMultiLvlLbl val="0"/>
      </c:catAx>
      <c:valAx>
        <c:axId val="1126982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Inspected pass 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995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Inspected labour $ per part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'Data Visualization'!$B$133</c:f>
              <c:strCache>
                <c:ptCount val="1"/>
                <c:pt idx="0">
                  <c:v>Shift</c:v>
                </c:pt>
              </c:strCache>
            </c:strRef>
          </c:tx>
          <c:spPr>
            <a:solidFill>
              <a:schemeClr val="accent1"/>
            </a:solidFill>
            <a:ln>
              <a:noFill/>
            </a:ln>
            <a:effectLst/>
          </c:spPr>
          <c:invertIfNegative val="0"/>
          <c:val>
            <c:numRef>
              <c:f>'Data Visualization'!$B$134:$B$141</c:f>
              <c:numCache>
                <c:formatCode>General</c:formatCode>
                <c:ptCount val="8"/>
                <c:pt idx="0">
                  <c:v>2</c:v>
                </c:pt>
                <c:pt idx="1">
                  <c:v>2</c:v>
                </c:pt>
                <c:pt idx="2">
                  <c:v>2</c:v>
                </c:pt>
                <c:pt idx="3">
                  <c:v>2</c:v>
                </c:pt>
                <c:pt idx="4">
                  <c:v>2</c:v>
                </c:pt>
                <c:pt idx="5">
                  <c:v>2</c:v>
                </c:pt>
                <c:pt idx="6">
                  <c:v>2</c:v>
                </c:pt>
                <c:pt idx="7">
                  <c:v>2</c:v>
                </c:pt>
              </c:numCache>
            </c:numRef>
          </c:val>
          <c:extLst>
            <c:ext xmlns:c16="http://schemas.microsoft.com/office/drawing/2014/chart" uri="{C3380CC4-5D6E-409C-BE32-E72D297353CC}">
              <c16:uniqueId val="{00000000-BAF3-4175-B505-4FBEA3EC2C21}"/>
            </c:ext>
          </c:extLst>
        </c:ser>
        <c:ser>
          <c:idx val="1"/>
          <c:order val="1"/>
          <c:tx>
            <c:strRef>
              <c:f>'Data Visualization'!$C$133</c:f>
              <c:strCache>
                <c:ptCount val="1"/>
                <c:pt idx="0">
                  <c:v>Inpected labour $ per part</c:v>
                </c:pt>
              </c:strCache>
            </c:strRef>
          </c:tx>
          <c:spPr>
            <a:solidFill>
              <a:schemeClr val="accent2"/>
            </a:solidFill>
            <a:ln>
              <a:noFill/>
            </a:ln>
            <a:effectLst/>
          </c:spPr>
          <c:invertIfNegative val="0"/>
          <c:val>
            <c:numRef>
              <c:f>'Data Visualization'!$C$134:$C$141</c:f>
              <c:numCache>
                <c:formatCode>_-[$$-409]* #,##0.00_ ;_-[$$-409]* \-#,##0.00\ ;_-[$$-409]* "-"??_ ;_-@_ </c:formatCode>
                <c:ptCount val="8"/>
                <c:pt idx="0">
                  <c:v>3.3942857142857141</c:v>
                </c:pt>
                <c:pt idx="1">
                  <c:v>1.4017699115044246</c:v>
                </c:pt>
                <c:pt idx="2">
                  <c:v>1.2948228882833788</c:v>
                </c:pt>
                <c:pt idx="3">
                  <c:v>1.4757763975155278</c:v>
                </c:pt>
                <c:pt idx="4">
                  <c:v>1.3577142857142857</c:v>
                </c:pt>
                <c:pt idx="5">
                  <c:v>3.2772413793103445</c:v>
                </c:pt>
                <c:pt idx="6">
                  <c:v>3.52</c:v>
                </c:pt>
                <c:pt idx="7">
                  <c:v>1.4313253012048193</c:v>
                </c:pt>
              </c:numCache>
            </c:numRef>
          </c:val>
          <c:extLst>
            <c:ext xmlns:c16="http://schemas.microsoft.com/office/drawing/2014/chart" uri="{C3380CC4-5D6E-409C-BE32-E72D297353CC}">
              <c16:uniqueId val="{00000001-BAF3-4175-B505-4FBEA3EC2C21}"/>
            </c:ext>
          </c:extLst>
        </c:ser>
        <c:dLbls>
          <c:showLegendKey val="0"/>
          <c:showVal val="0"/>
          <c:showCatName val="0"/>
          <c:showSerName val="0"/>
          <c:showPercent val="0"/>
          <c:showBubbleSize val="0"/>
        </c:dLbls>
        <c:gapWidth val="182"/>
        <c:axId val="1127021599"/>
        <c:axId val="1127024479"/>
      </c:barChart>
      <c:catAx>
        <c:axId val="11270215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Inspected labour $ per part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024479"/>
        <c:crosses val="autoZero"/>
        <c:auto val="1"/>
        <c:lblAlgn val="ctr"/>
        <c:lblOffset val="100"/>
        <c:noMultiLvlLbl val="0"/>
      </c:catAx>
      <c:valAx>
        <c:axId val="11270244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Shift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021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[Vats Case Study 2 (3).xlsx]PV1!PivotTable1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Total Inspected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'PV1'!$C$9</c:f>
              <c:strCache>
                <c:ptCount val="1"/>
                <c:pt idx="0">
                  <c:v>Total</c:v>
                </c:pt>
              </c:strCache>
            </c:strRef>
          </c:tx>
          <c:spPr>
            <a:ln w="28575" cap="rnd">
              <a:solidFill>
                <a:schemeClr val="accent1"/>
              </a:solidFill>
              <a:round/>
            </a:ln>
            <a:effectLst/>
          </c:spPr>
          <c:marker>
            <c:symbol val="none"/>
          </c:marker>
          <c:cat>
            <c:strRef>
              <c:f>'PV1'!$B$10:$B$18</c:f>
              <c:strCache>
                <c:ptCount val="8"/>
                <c:pt idx="0">
                  <c:v>11-06-2023</c:v>
                </c:pt>
                <c:pt idx="1">
                  <c:v>12-06-2023</c:v>
                </c:pt>
                <c:pt idx="2">
                  <c:v>18-06-2023</c:v>
                </c:pt>
                <c:pt idx="3">
                  <c:v>19-06-2023</c:v>
                </c:pt>
                <c:pt idx="4">
                  <c:v>25-06-2023</c:v>
                </c:pt>
                <c:pt idx="5">
                  <c:v>26-06-2023</c:v>
                </c:pt>
                <c:pt idx="6">
                  <c:v>02-07-2023</c:v>
                </c:pt>
                <c:pt idx="7">
                  <c:v>03-07-2023</c:v>
                </c:pt>
              </c:strCache>
            </c:strRef>
          </c:cat>
          <c:val>
            <c:numRef>
              <c:f>'PV1'!$C$10:$C$18</c:f>
              <c:numCache>
                <c:formatCode>General</c:formatCode>
                <c:ptCount val="8"/>
                <c:pt idx="0">
                  <c:v>140</c:v>
                </c:pt>
                <c:pt idx="1">
                  <c:v>339</c:v>
                </c:pt>
                <c:pt idx="2">
                  <c:v>367</c:v>
                </c:pt>
                <c:pt idx="3">
                  <c:v>322</c:v>
                </c:pt>
                <c:pt idx="4">
                  <c:v>350</c:v>
                </c:pt>
                <c:pt idx="5">
                  <c:v>145</c:v>
                </c:pt>
                <c:pt idx="6">
                  <c:v>135</c:v>
                </c:pt>
                <c:pt idx="7">
                  <c:v>332</c:v>
                </c:pt>
              </c:numCache>
            </c:numRef>
          </c:val>
          <c:smooth val="0"/>
          <c:extLst>
            <c:ext xmlns:c16="http://schemas.microsoft.com/office/drawing/2014/chart" uri="{C3380CC4-5D6E-409C-BE32-E72D297353CC}">
              <c16:uniqueId val="{00000000-1907-469B-994D-754D7C61F199}"/>
            </c:ext>
          </c:extLst>
        </c:ser>
        <c:dLbls>
          <c:showLegendKey val="0"/>
          <c:showVal val="0"/>
          <c:showCatName val="0"/>
          <c:showSerName val="0"/>
          <c:showPercent val="0"/>
          <c:showBubbleSize val="0"/>
        </c:dLbls>
        <c:smooth val="0"/>
        <c:axId val="1430597615"/>
        <c:axId val="1430606735"/>
      </c:lineChart>
      <c:catAx>
        <c:axId val="1430597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606735"/>
        <c:crosses val="autoZero"/>
        <c:auto val="1"/>
        <c:lblAlgn val="ctr"/>
        <c:lblOffset val="100"/>
        <c:noMultiLvlLbl val="0"/>
      </c:catAx>
      <c:valAx>
        <c:axId val="1430606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Sum of Total Inspected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597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[Vats Case Study 2 (3).xlsx]PV2!PivotTable2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Inspect Pass%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'PV2'!$C$9</c:f>
              <c:strCache>
                <c:ptCount val="1"/>
                <c:pt idx="0">
                  <c:v>Total</c:v>
                </c:pt>
              </c:strCache>
            </c:strRef>
          </c:tx>
          <c:spPr>
            <a:solidFill>
              <a:schemeClr val="accent1"/>
            </a:solidFill>
            <a:ln>
              <a:noFill/>
            </a:ln>
            <a:effectLst/>
          </c:spPr>
          <c:invertIfNegative val="0"/>
          <c:cat>
            <c:strRef>
              <c:f>'PV2'!$B$10:$B$18</c:f>
              <c:strCache>
                <c:ptCount val="8"/>
                <c:pt idx="0">
                  <c:v>11-06-2023</c:v>
                </c:pt>
                <c:pt idx="1">
                  <c:v>12-06-2023</c:v>
                </c:pt>
                <c:pt idx="2">
                  <c:v>18-06-2023</c:v>
                </c:pt>
                <c:pt idx="3">
                  <c:v>19-06-2023</c:v>
                </c:pt>
                <c:pt idx="4">
                  <c:v>25-06-2023</c:v>
                </c:pt>
                <c:pt idx="5">
                  <c:v>26-06-2023</c:v>
                </c:pt>
                <c:pt idx="6">
                  <c:v>02-07-2023</c:v>
                </c:pt>
                <c:pt idx="7">
                  <c:v>03-07-2023</c:v>
                </c:pt>
              </c:strCache>
            </c:strRef>
          </c:cat>
          <c:val>
            <c:numRef>
              <c:f>'PV2'!$C$10:$C$18</c:f>
              <c:numCache>
                <c:formatCode>General</c:formatCode>
                <c:ptCount val="8"/>
                <c:pt idx="0">
                  <c:v>130</c:v>
                </c:pt>
                <c:pt idx="1">
                  <c:v>315</c:v>
                </c:pt>
                <c:pt idx="2">
                  <c:v>355</c:v>
                </c:pt>
                <c:pt idx="3">
                  <c:v>305</c:v>
                </c:pt>
                <c:pt idx="4">
                  <c:v>343</c:v>
                </c:pt>
                <c:pt idx="5">
                  <c:v>134</c:v>
                </c:pt>
                <c:pt idx="6">
                  <c:v>126</c:v>
                </c:pt>
                <c:pt idx="7">
                  <c:v>325</c:v>
                </c:pt>
              </c:numCache>
            </c:numRef>
          </c:val>
          <c:extLst>
            <c:ext xmlns:c16="http://schemas.microsoft.com/office/drawing/2014/chart" uri="{C3380CC4-5D6E-409C-BE32-E72D297353CC}">
              <c16:uniqueId val="{00000000-A73E-4748-9B14-C5C3548EB95D}"/>
            </c:ext>
          </c:extLst>
        </c:ser>
        <c:dLbls>
          <c:showLegendKey val="0"/>
          <c:showVal val="0"/>
          <c:showCatName val="0"/>
          <c:showSerName val="0"/>
          <c:showPercent val="0"/>
          <c:showBubbleSize val="0"/>
        </c:dLbls>
        <c:gapWidth val="182"/>
        <c:axId val="1430597135"/>
        <c:axId val="1430611535"/>
      </c:barChart>
      <c:catAx>
        <c:axId val="143059713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of Inspect Pass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611535"/>
        <c:crosses val="autoZero"/>
        <c:auto val="1"/>
        <c:lblAlgn val="ctr"/>
        <c:lblOffset val="100"/>
        <c:noMultiLvlLbl val="0"/>
      </c:catAx>
      <c:valAx>
        <c:axId val="143061153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597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[Vats Case Study 2 (3).xlsx]PV3!PivotTable3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Possible Supplier Profit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'PV3'!$C$9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6FA-4CB5-AE2B-C4BC132E8A8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6FA-4CB5-AE2B-C4BC132E8A8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6FA-4CB5-AE2B-C4BC132E8A8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6FA-4CB5-AE2B-C4BC132E8A8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6FA-4CB5-AE2B-C4BC132E8A8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6FA-4CB5-AE2B-C4BC132E8A8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6FA-4CB5-AE2B-C4BC132E8A8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6FA-4CB5-AE2B-C4BC132E8A87}"/>
              </c:ext>
            </c:extLst>
          </c:dPt>
          <c:cat>
            <c:strRef>
              <c:f>'PV3'!$B$10:$B$18</c:f>
              <c:strCache>
                <c:ptCount val="8"/>
                <c:pt idx="0">
                  <c:v>11-06-2023</c:v>
                </c:pt>
                <c:pt idx="1">
                  <c:v>12-06-2023</c:v>
                </c:pt>
                <c:pt idx="2">
                  <c:v>18-06-2023</c:v>
                </c:pt>
                <c:pt idx="3">
                  <c:v>19-06-2023</c:v>
                </c:pt>
                <c:pt idx="4">
                  <c:v>25-06-2023</c:v>
                </c:pt>
                <c:pt idx="5">
                  <c:v>26-06-2023</c:v>
                </c:pt>
                <c:pt idx="6">
                  <c:v>02-07-2023</c:v>
                </c:pt>
                <c:pt idx="7">
                  <c:v>03-07-2023</c:v>
                </c:pt>
              </c:strCache>
            </c:strRef>
          </c:cat>
          <c:val>
            <c:numRef>
              <c:f>'PV3'!$C$10:$C$18</c:f>
              <c:numCache>
                <c:formatCode>General</c:formatCode>
                <c:ptCount val="8"/>
                <c:pt idx="0">
                  <c:v>1963.1999999999998</c:v>
                </c:pt>
                <c:pt idx="1">
                  <c:v>316.79999999999927</c:v>
                </c:pt>
                <c:pt idx="2">
                  <c:v>675.19999999999891</c:v>
                </c:pt>
                <c:pt idx="3">
                  <c:v>486.39999999999964</c:v>
                </c:pt>
                <c:pt idx="4">
                  <c:v>-112</c:v>
                </c:pt>
                <c:pt idx="5">
                  <c:v>2198.0999999999995</c:v>
                </c:pt>
                <c:pt idx="6">
                  <c:v>1139.0999999999995</c:v>
                </c:pt>
                <c:pt idx="7">
                  <c:v>-774.39999999999964</c:v>
                </c:pt>
              </c:numCache>
            </c:numRef>
          </c:val>
          <c:extLst>
            <c:ext xmlns:c16="http://schemas.microsoft.com/office/drawing/2014/chart" uri="{C3380CC4-5D6E-409C-BE32-E72D297353CC}">
              <c16:uniqueId val="{00000000-87ED-4590-8EAA-26953A85E95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[Vats Case Study 2 (3).xlsx]PV4!PivotTable4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Inspect Labour $ per Part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'PV4'!$C$9</c:f>
              <c:strCache>
                <c:ptCount val="1"/>
                <c:pt idx="0">
                  <c:v>Total</c:v>
                </c:pt>
              </c:strCache>
            </c:strRef>
          </c:tx>
          <c:spPr>
            <a:ln w="28575" cap="rnd">
              <a:solidFill>
                <a:schemeClr val="accent1"/>
              </a:solidFill>
              <a:round/>
            </a:ln>
            <a:effectLst/>
          </c:spPr>
          <c:marker>
            <c:symbol val="none"/>
          </c:marker>
          <c:cat>
            <c:strRef>
              <c:f>'PV4'!$B$10:$B$18</c:f>
              <c:strCache>
                <c:ptCount val="8"/>
                <c:pt idx="0">
                  <c:v>11-06-2023</c:v>
                </c:pt>
                <c:pt idx="1">
                  <c:v>12-06-2023</c:v>
                </c:pt>
                <c:pt idx="2">
                  <c:v>18-06-2023</c:v>
                </c:pt>
                <c:pt idx="3">
                  <c:v>19-06-2023</c:v>
                </c:pt>
                <c:pt idx="4">
                  <c:v>25-06-2023</c:v>
                </c:pt>
                <c:pt idx="5">
                  <c:v>26-06-2023</c:v>
                </c:pt>
                <c:pt idx="6">
                  <c:v>02-07-2023</c:v>
                </c:pt>
                <c:pt idx="7">
                  <c:v>03-07-2023</c:v>
                </c:pt>
              </c:strCache>
            </c:strRef>
          </c:cat>
          <c:val>
            <c:numRef>
              <c:f>'PV4'!$C$10:$C$18</c:f>
              <c:numCache>
                <c:formatCode>General</c:formatCode>
                <c:ptCount val="8"/>
                <c:pt idx="0">
                  <c:v>3.3942857142857141</c:v>
                </c:pt>
                <c:pt idx="1">
                  <c:v>1.4017699115044246</c:v>
                </c:pt>
                <c:pt idx="2">
                  <c:v>1.2948228882833788</c:v>
                </c:pt>
                <c:pt idx="3">
                  <c:v>1.4757763975155278</c:v>
                </c:pt>
                <c:pt idx="4">
                  <c:v>1.3577142857142857</c:v>
                </c:pt>
                <c:pt idx="5">
                  <c:v>3.2772413793103445</c:v>
                </c:pt>
                <c:pt idx="6">
                  <c:v>3.52</c:v>
                </c:pt>
                <c:pt idx="7">
                  <c:v>1.4313253012048193</c:v>
                </c:pt>
              </c:numCache>
            </c:numRef>
          </c:val>
          <c:smooth val="0"/>
          <c:extLst>
            <c:ext xmlns:c16="http://schemas.microsoft.com/office/drawing/2014/chart" uri="{C3380CC4-5D6E-409C-BE32-E72D297353CC}">
              <c16:uniqueId val="{00000000-FF25-4473-BA75-D91088663B59}"/>
            </c:ext>
          </c:extLst>
        </c:ser>
        <c:dLbls>
          <c:showLegendKey val="0"/>
          <c:showVal val="0"/>
          <c:showCatName val="0"/>
          <c:showSerName val="0"/>
          <c:showPercent val="0"/>
          <c:showBubbleSize val="0"/>
        </c:dLbls>
        <c:smooth val="0"/>
        <c:axId val="1430605295"/>
        <c:axId val="1430607215"/>
      </c:lineChart>
      <c:catAx>
        <c:axId val="1430605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607215"/>
        <c:crosses val="autoZero"/>
        <c:auto val="1"/>
        <c:lblAlgn val="ctr"/>
        <c:lblOffset val="100"/>
        <c:noMultiLvlLbl val="0"/>
      </c:catAx>
      <c:valAx>
        <c:axId val="1430607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of Inspect Labour $ per Part</a:t>
                </a:r>
              </a:p>
            </c:rich>
          </c:tx>
          <c:layout>
            <c:manualLayout>
              <c:xMode val="edge"/>
              <c:yMode val="edge"/>
              <c:x val="2.7777777777777776E-2"/>
              <c:y val="0.1336552201808107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605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22</xdr:row>
      <xdr:rowOff>0</xdr:rowOff>
    </xdr:from>
    <xdr:to>
      <xdr:col>10</xdr:col>
      <xdr:colOff>586740</xdr:colOff>
      <xdr:row>36</xdr:row>
      <xdr:rowOff>149221</xdr:rowOff>
    </xdr:to>
    <xdr:pic>
      <xdr:nvPicPr>
        <xdr:cNvPr id="2" name="Picture 1">
          <a:extLst>
            <a:ext uri="{FF2B5EF4-FFF2-40B4-BE49-F238E27FC236}">
              <a16:creationId xmlns:a16="http://schemas.microsoft.com/office/drawing/2014/main" id="{FA39FB71-8B84-DBC4-57F9-443BE2A4A3CE}"/>
            </a:ext>
          </a:extLst>
        </xdr:cNvPr>
        <xdr:cNvPicPr>
          <a:picLocks noChangeAspect="1"/>
        </xdr:cNvPicPr>
      </xdr:nvPicPr>
      <xdr:blipFill>
        <a:blip xmlns:r="http://schemas.openxmlformats.org/officeDocument/2006/relationships" r:embed="rId1"/>
        <a:stretch>
          <a:fillRect/>
        </a:stretch>
      </xdr:blipFill>
      <xdr:spPr>
        <a:xfrm>
          <a:off x="609600" y="4838700"/>
          <a:ext cx="6134100" cy="2709541"/>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179070</xdr:rowOff>
    </xdr:from>
    <xdr:to>
      <xdr:col>15</xdr:col>
      <xdr:colOff>160020</xdr:colOff>
      <xdr:row>21</xdr:row>
      <xdr:rowOff>171450</xdr:rowOff>
    </xdr:to>
    <xdr:graphicFrame macro="">
      <xdr:nvGraphicFramePr>
        <xdr:cNvPr id="3" name="Chart 2">
          <a:extLst>
            <a:ext uri="{FF2B5EF4-FFF2-40B4-BE49-F238E27FC236}">
              <a16:creationId xmlns:a16="http://schemas.microsoft.com/office/drawing/2014/main" id="{2F589AF7-8232-474A-DBA3-C30B73AA10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39</xdr:row>
      <xdr:rowOff>179070</xdr:rowOff>
    </xdr:from>
    <xdr:to>
      <xdr:col>15</xdr:col>
      <xdr:colOff>586740</xdr:colOff>
      <xdr:row>54</xdr:row>
      <xdr:rowOff>179070</xdr:rowOff>
    </xdr:to>
    <xdr:graphicFrame macro="">
      <xdr:nvGraphicFramePr>
        <xdr:cNvPr id="4" name="Chart 3">
          <a:extLst>
            <a:ext uri="{FF2B5EF4-FFF2-40B4-BE49-F238E27FC236}">
              <a16:creationId xmlns:a16="http://schemas.microsoft.com/office/drawing/2014/main" id="{42181467-5F64-D4E1-1980-728F111E8C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605119</xdr:colOff>
      <xdr:row>70</xdr:row>
      <xdr:rowOff>358588</xdr:rowOff>
    </xdr:from>
    <xdr:to>
      <xdr:col>15</xdr:col>
      <xdr:colOff>591671</xdr:colOff>
      <xdr:row>86</xdr:row>
      <xdr:rowOff>44823</xdr:rowOff>
    </xdr:to>
    <xdr:graphicFrame macro="">
      <xdr:nvGraphicFramePr>
        <xdr:cNvPr id="5" name="Chart 4">
          <a:extLst>
            <a:ext uri="{FF2B5EF4-FFF2-40B4-BE49-F238E27FC236}">
              <a16:creationId xmlns:a16="http://schemas.microsoft.com/office/drawing/2014/main" id="{8CA48583-B544-28DE-FDE8-9D13E3A26E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13446</xdr:colOff>
      <xdr:row>102</xdr:row>
      <xdr:rowOff>17930</xdr:rowOff>
    </xdr:from>
    <xdr:to>
      <xdr:col>15</xdr:col>
      <xdr:colOff>582705</xdr:colOff>
      <xdr:row>116</xdr:row>
      <xdr:rowOff>62754</xdr:rowOff>
    </xdr:to>
    <xdr:graphicFrame macro="">
      <xdr:nvGraphicFramePr>
        <xdr:cNvPr id="6" name="Chart 5">
          <a:extLst>
            <a:ext uri="{FF2B5EF4-FFF2-40B4-BE49-F238E27FC236}">
              <a16:creationId xmlns:a16="http://schemas.microsoft.com/office/drawing/2014/main" id="{384B3E89-53B6-542F-6EBC-3339435FE4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4482</xdr:colOff>
      <xdr:row>132</xdr:row>
      <xdr:rowOff>8964</xdr:rowOff>
    </xdr:from>
    <xdr:to>
      <xdr:col>15</xdr:col>
      <xdr:colOff>582705</xdr:colOff>
      <xdr:row>147</xdr:row>
      <xdr:rowOff>62752</xdr:rowOff>
    </xdr:to>
    <xdr:graphicFrame macro="">
      <xdr:nvGraphicFramePr>
        <xdr:cNvPr id="7" name="Chart 6">
          <a:extLst>
            <a:ext uri="{FF2B5EF4-FFF2-40B4-BE49-F238E27FC236}">
              <a16:creationId xmlns:a16="http://schemas.microsoft.com/office/drawing/2014/main" id="{05AB740C-6FFD-ECE5-457A-ABCE38D11E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7620</xdr:colOff>
      <xdr:row>7</xdr:row>
      <xdr:rowOff>179070</xdr:rowOff>
    </xdr:from>
    <xdr:to>
      <xdr:col>17</xdr:col>
      <xdr:colOff>601980</xdr:colOff>
      <xdr:row>22</xdr:row>
      <xdr:rowOff>179070</xdr:rowOff>
    </xdr:to>
    <xdr:graphicFrame macro="">
      <xdr:nvGraphicFramePr>
        <xdr:cNvPr id="2" name="Chart 1">
          <a:extLst>
            <a:ext uri="{FF2B5EF4-FFF2-40B4-BE49-F238E27FC236}">
              <a16:creationId xmlns:a16="http://schemas.microsoft.com/office/drawing/2014/main" id="{D5628312-C313-0798-7D59-119CE873E2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7</xdr:row>
      <xdr:rowOff>179070</xdr:rowOff>
    </xdr:from>
    <xdr:to>
      <xdr:col>12</xdr:col>
      <xdr:colOff>304800</xdr:colOff>
      <xdr:row>22</xdr:row>
      <xdr:rowOff>179070</xdr:rowOff>
    </xdr:to>
    <xdr:graphicFrame macro="">
      <xdr:nvGraphicFramePr>
        <xdr:cNvPr id="2" name="Chart 1">
          <a:extLst>
            <a:ext uri="{FF2B5EF4-FFF2-40B4-BE49-F238E27FC236}">
              <a16:creationId xmlns:a16="http://schemas.microsoft.com/office/drawing/2014/main" id="{C3F6BBF0-2A15-4401-7052-402C533DC8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586740</xdr:colOff>
      <xdr:row>7</xdr:row>
      <xdr:rowOff>171450</xdr:rowOff>
    </xdr:from>
    <xdr:to>
      <xdr:col>12</xdr:col>
      <xdr:colOff>281940</xdr:colOff>
      <xdr:row>22</xdr:row>
      <xdr:rowOff>171450</xdr:rowOff>
    </xdr:to>
    <xdr:graphicFrame macro="">
      <xdr:nvGraphicFramePr>
        <xdr:cNvPr id="3" name="Chart 2">
          <a:extLst>
            <a:ext uri="{FF2B5EF4-FFF2-40B4-BE49-F238E27FC236}">
              <a16:creationId xmlns:a16="http://schemas.microsoft.com/office/drawing/2014/main" id="{ED8DF648-ED90-D13A-3560-C99DBAC7AF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15240</xdr:colOff>
      <xdr:row>7</xdr:row>
      <xdr:rowOff>179070</xdr:rowOff>
    </xdr:from>
    <xdr:to>
      <xdr:col>12</xdr:col>
      <xdr:colOff>320040</xdr:colOff>
      <xdr:row>22</xdr:row>
      <xdr:rowOff>179070</xdr:rowOff>
    </xdr:to>
    <xdr:graphicFrame macro="">
      <xdr:nvGraphicFramePr>
        <xdr:cNvPr id="2" name="Chart 1">
          <a:extLst>
            <a:ext uri="{FF2B5EF4-FFF2-40B4-BE49-F238E27FC236}">
              <a16:creationId xmlns:a16="http://schemas.microsoft.com/office/drawing/2014/main" id="{6CB3B995-E2A5-00D9-AC83-54507D5CE6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15240</xdr:colOff>
      <xdr:row>8</xdr:row>
      <xdr:rowOff>3810</xdr:rowOff>
    </xdr:from>
    <xdr:to>
      <xdr:col>12</xdr:col>
      <xdr:colOff>320040</xdr:colOff>
      <xdr:row>23</xdr:row>
      <xdr:rowOff>3810</xdr:rowOff>
    </xdr:to>
    <xdr:graphicFrame macro="">
      <xdr:nvGraphicFramePr>
        <xdr:cNvPr id="2" name="Chart 1">
          <a:extLst>
            <a:ext uri="{FF2B5EF4-FFF2-40B4-BE49-F238E27FC236}">
              <a16:creationId xmlns:a16="http://schemas.microsoft.com/office/drawing/2014/main" id="{C14EFAE6-0B2C-6037-E77B-AD660491F5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198120</xdr:colOff>
      <xdr:row>0</xdr:row>
      <xdr:rowOff>30480</xdr:rowOff>
    </xdr:from>
    <xdr:to>
      <xdr:col>12</xdr:col>
      <xdr:colOff>83820</xdr:colOff>
      <xdr:row>15</xdr:row>
      <xdr:rowOff>0</xdr:rowOff>
    </xdr:to>
    <xdr:graphicFrame macro="">
      <xdr:nvGraphicFramePr>
        <xdr:cNvPr id="3" name="Chart 2">
          <a:extLst>
            <a:ext uri="{FF2B5EF4-FFF2-40B4-BE49-F238E27FC236}">
              <a16:creationId xmlns:a16="http://schemas.microsoft.com/office/drawing/2014/main" id="{6EA71DBB-00F8-493D-A124-6E00619542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15</xdr:row>
      <xdr:rowOff>76200</xdr:rowOff>
    </xdr:from>
    <xdr:to>
      <xdr:col>7</xdr:col>
      <xdr:colOff>220980</xdr:colOff>
      <xdr:row>30</xdr:row>
      <xdr:rowOff>83820</xdr:rowOff>
    </xdr:to>
    <xdr:graphicFrame macro="">
      <xdr:nvGraphicFramePr>
        <xdr:cNvPr id="4" name="Chart 3">
          <a:extLst>
            <a:ext uri="{FF2B5EF4-FFF2-40B4-BE49-F238E27FC236}">
              <a16:creationId xmlns:a16="http://schemas.microsoft.com/office/drawing/2014/main" id="{757000B9-23A0-493B-B7C8-CD5B03CCCB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266700</xdr:colOff>
      <xdr:row>15</xdr:row>
      <xdr:rowOff>91440</xdr:rowOff>
    </xdr:from>
    <xdr:to>
      <xdr:col>14</xdr:col>
      <xdr:colOff>541020</xdr:colOff>
      <xdr:row>30</xdr:row>
      <xdr:rowOff>53340</xdr:rowOff>
    </xdr:to>
    <xdr:graphicFrame macro="">
      <xdr:nvGraphicFramePr>
        <xdr:cNvPr id="5" name="Chart 4">
          <a:extLst>
            <a:ext uri="{FF2B5EF4-FFF2-40B4-BE49-F238E27FC236}">
              <a16:creationId xmlns:a16="http://schemas.microsoft.com/office/drawing/2014/main" id="{A125E2F6-865D-4BB1-A9C9-8DC425EA6F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160020</xdr:colOff>
      <xdr:row>0</xdr:row>
      <xdr:rowOff>0</xdr:rowOff>
    </xdr:from>
    <xdr:to>
      <xdr:col>17</xdr:col>
      <xdr:colOff>563880</xdr:colOff>
      <xdr:row>15</xdr:row>
      <xdr:rowOff>38100</xdr:rowOff>
    </xdr:to>
    <xdr:graphicFrame macro="">
      <xdr:nvGraphicFramePr>
        <xdr:cNvPr id="6" name="Chart 5">
          <a:extLst>
            <a:ext uri="{FF2B5EF4-FFF2-40B4-BE49-F238E27FC236}">
              <a16:creationId xmlns:a16="http://schemas.microsoft.com/office/drawing/2014/main" id="{2587650E-DD0B-4036-B556-38958342BB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601980</xdr:colOff>
      <xdr:row>15</xdr:row>
      <xdr:rowOff>121920</xdr:rowOff>
    </xdr:from>
    <xdr:to>
      <xdr:col>17</xdr:col>
      <xdr:colOff>601980</xdr:colOff>
      <xdr:row>30</xdr:row>
      <xdr:rowOff>30480</xdr:rowOff>
    </xdr:to>
    <mc:AlternateContent xmlns:mc="http://schemas.openxmlformats.org/markup-compatibility/2006" xmlns:a14="http://schemas.microsoft.com/office/drawing/2010/main">
      <mc:Choice Requires="a14">
        <xdr:graphicFrame macro="">
          <xdr:nvGraphicFramePr>
            <xdr:cNvPr id="7" name="Date">
              <a:extLst>
                <a:ext uri="{FF2B5EF4-FFF2-40B4-BE49-F238E27FC236}">
                  <a16:creationId xmlns:a16="http://schemas.microsoft.com/office/drawing/2014/main" id="{896D82AD-80A8-E93B-73F5-5B5B09A9975F}"/>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9136380" y="2865120"/>
              <a:ext cx="1828800" cy="2651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6</xdr:col>
      <xdr:colOff>91440</xdr:colOff>
      <xdr:row>15</xdr:row>
      <xdr:rowOff>7620</xdr:rowOff>
    </xdr:to>
    <xdr:graphicFrame macro="">
      <xdr:nvGraphicFramePr>
        <xdr:cNvPr id="8" name="Chart 7">
          <a:extLst>
            <a:ext uri="{FF2B5EF4-FFF2-40B4-BE49-F238E27FC236}">
              <a16:creationId xmlns:a16="http://schemas.microsoft.com/office/drawing/2014/main" id="{D74B1671-D3C2-4FA0-A62D-AD1F793140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91.91772164352" createdVersion="8" refreshedVersion="8" minRefreshableVersion="3" recordCount="8" xr:uid="{9DD1B8D1-B95D-4B36-AFC4-B156A4FA0796}">
  <cacheSource type="worksheet">
    <worksheetSource ref="B8:AD16" sheet="Filtered Data"/>
  </cacheSource>
  <cacheFields count="31">
    <cacheField name="InspectDataID" numFmtId="0">
      <sharedItems containsSemiMixedTypes="0" containsString="0" containsNumber="1" containsInteger="1" minValue="924" maxValue="946"/>
    </cacheField>
    <cacheField name="Date" numFmtId="14">
      <sharedItems containsSemiMixedTypes="0" containsNonDate="0" containsDate="1" containsString="0" minDate="2023-06-11T00:00:00" maxDate="2023-07-04T00:00:00" count="8">
        <d v="2023-06-11T00:00:00"/>
        <d v="2023-06-12T00:00:00"/>
        <d v="2023-06-18T00:00:00"/>
        <d v="2023-06-19T00:00:00"/>
        <d v="2023-06-25T00:00:00"/>
        <d v="2023-06-26T00:00:00"/>
        <d v="2023-07-02T00:00:00"/>
        <d v="2023-07-03T00:00:00"/>
      </sharedItems>
      <fieldGroup par="30"/>
    </cacheField>
    <cacheField name="Day of Week" numFmtId="0">
      <sharedItems containsSemiMixedTypes="0" containsString="0" containsNumber="1" containsInteger="1" minValue="1" maxValue="2"/>
    </cacheField>
    <cacheField name="Shift" numFmtId="0">
      <sharedItems containsSemiMixedTypes="0" containsString="0" containsNumber="1" containsInteger="1" minValue="2" maxValue="2"/>
    </cacheField>
    <cacheField name="LineA-ProdType" numFmtId="0">
      <sharedItems containsSemiMixedTypes="0" containsString="0" containsNumber="1" containsInteger="1" minValue="119" maxValue="201"/>
    </cacheField>
    <cacheField name="Received" numFmtId="0">
      <sharedItems containsSemiMixedTypes="0" containsString="0" containsNumber="1" containsInteger="1" minValue="148" maxValue="388"/>
    </cacheField>
    <cacheField name="Received Inspected" numFmtId="0">
      <sharedItems containsSemiMixedTypes="0" containsString="0" containsNumber="1" containsInteger="1" minValue="135" maxValue="367"/>
    </cacheField>
    <cacheField name="Leftover Inspected" numFmtId="0">
      <sharedItems containsSemiMixedTypes="0" containsString="0" containsNumber="1" containsInteger="1" minValue="0" maxValue="0"/>
    </cacheField>
    <cacheField name="Total Inspected" numFmtId="0">
      <sharedItems containsSemiMixedTypes="0" containsString="0" containsNumber="1" containsInteger="1" minValue="135" maxValue="367" count="8">
        <n v="140"/>
        <n v="339"/>
        <n v="367"/>
        <n v="322"/>
        <n v="350"/>
        <n v="145"/>
        <n v="135"/>
        <n v="332"/>
      </sharedItems>
    </cacheField>
    <cacheField name="Capacity" numFmtId="0">
      <sharedItems containsSemiMixedTypes="0" containsString="0" containsNumber="1" minValue="140" maxValue="349.99999999999994"/>
    </cacheField>
    <cacheField name="Not Inspected" numFmtId="0">
      <sharedItems containsSemiMixedTypes="0" containsString="0" containsNumber="1" containsInteger="1" minValue="0" maxValue="56"/>
    </cacheField>
    <cacheField name="Left From Day Shift for 3rd Shift" numFmtId="0">
      <sharedItems containsSemiMixedTypes="0" containsString="0" containsNumber="1" containsInteger="1" minValue="0" maxValue="0"/>
    </cacheField>
    <cacheField name="Inspect Pass" numFmtId="0">
      <sharedItems containsSemiMixedTypes="0" containsString="0" containsNumber="1" containsInteger="1" minValue="126" maxValue="355"/>
    </cacheField>
    <cacheField name="Inspect Not Pass" numFmtId="0">
      <sharedItems containsSemiMixedTypes="0" containsString="0" containsNumber="1" containsInteger="1" minValue="7" maxValue="24"/>
    </cacheField>
    <cacheField name="Over / Under" numFmtId="0">
      <sharedItems containsSemiMixedTypes="0" containsString="0" containsNumber="1" containsInteger="1" minValue="0" maxValue="56"/>
    </cacheField>
    <cacheField name="Pass%" numFmtId="167">
      <sharedItems containsSemiMixedTypes="0" containsString="0" containsNumber="1" minValue="0.92413793103448272" maxValue="0.98"/>
    </cacheField>
    <cacheField name="Possible Supplier Income" numFmtId="168">
      <sharedItems containsSemiMixedTypes="0" containsString="0" containsNumber="1" containsInteger="1" minValue="8946" maxValue="11360"/>
    </cacheField>
    <cacheField name="Supplier Cost of Parts" numFmtId="168">
      <sharedItems containsSemiMixedTypes="0" containsString="0" containsNumber="1" minValue="7266.8" maxValue="11174.4"/>
    </cacheField>
    <cacheField name="Possible Supplier Profit" numFmtId="168">
      <sharedItems containsSemiMixedTypes="0" containsString="0" containsNumber="1" minValue="-774.39999999999964" maxValue="2198.0999999999995"/>
    </cacheField>
    <cacheField name="Supplier Cost of Bad Parts" numFmtId="168">
      <sharedItems containsSemiMixedTypes="0" containsString="0" containsNumber="1" minValue="201.6" maxValue="691.2"/>
    </cacheField>
    <cacheField name="Inspectors" numFmtId="0">
      <sharedItems containsSemiMixedTypes="0" containsString="0" containsNumber="1" containsInteger="1" minValue="2" maxValue="2"/>
    </cacheField>
    <cacheField name="Training" numFmtId="0">
      <sharedItems containsSemiMixedTypes="0" containsString="0" containsNumber="1" containsInteger="1" minValue="0" maxValue="0"/>
    </cacheField>
    <cacheField name="Regular" numFmtId="0">
      <sharedItems containsSemiMixedTypes="0" containsString="0" containsNumber="1" containsInteger="1" minValue="1" maxValue="1"/>
    </cacheField>
    <cacheField name="Casual" numFmtId="0">
      <sharedItems containsSemiMixedTypes="0" containsString="0" containsNumber="1" containsInteger="1" minValue="1" maxValue="1"/>
    </cacheField>
    <cacheField name="Training $" numFmtId="168">
      <sharedItems containsSemiMixedTypes="0" containsString="0" containsNumber="1" containsInteger="1" minValue="0" maxValue="0"/>
    </cacheField>
    <cacheField name="Regular $" numFmtId="168">
      <sharedItems containsSemiMixedTypes="0" containsString="0" containsNumber="1" minValue="237.6" maxValue="237.6"/>
    </cacheField>
    <cacheField name="Casual $" numFmtId="168">
      <sharedItems containsSemiMixedTypes="0" containsString="0" containsNumber="1" minValue="237.6" maxValue="237.6"/>
    </cacheField>
    <cacheField name="Total Line A $" numFmtId="168">
      <sharedItems containsSemiMixedTypes="0" containsString="0" containsNumber="1" minValue="475.2" maxValue="475.2"/>
    </cacheField>
    <cacheField name="Inspect Labour $ per Part" numFmtId="168">
      <sharedItems containsSemiMixedTypes="0" containsString="0" containsNumber="1" minValue="1.2948228882833788" maxValue="3.52"/>
    </cacheField>
    <cacheField name="Days (Date)" numFmtId="0" databaseField="0">
      <fieldGroup base="1">
        <rangePr groupBy="days" startDate="2023-06-11T00:00:00" endDate="2023-07-04T00:00:00"/>
        <groupItems count="368">
          <s v="&lt;11-06-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4-07-2023"/>
        </groupItems>
      </fieldGroup>
    </cacheField>
    <cacheField name="Months (Date)" numFmtId="0" databaseField="0">
      <fieldGroup base="1">
        <rangePr groupBy="months" startDate="2023-06-11T00:00:00" endDate="2023-07-04T00:00:00"/>
        <groupItems count="14">
          <s v="&lt;11-06-2023"/>
          <s v="Jan"/>
          <s v="Feb"/>
          <s v="Mar"/>
          <s v="Apr"/>
          <s v="May"/>
          <s v="Jun"/>
          <s v="Jul"/>
          <s v="Aug"/>
          <s v="Sep"/>
          <s v="Oct"/>
          <s v="Nov"/>
          <s v="Dec"/>
          <s v="&gt;04-07-2023"/>
        </groupItems>
      </fieldGroup>
    </cacheField>
  </cacheFields>
  <extLst>
    <ext xmlns:x14="http://schemas.microsoft.com/office/spreadsheetml/2009/9/main" uri="{725AE2AE-9491-48be-B2B4-4EB974FC3084}">
      <x14:pivotCacheDefinition pivotCacheId="17933784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n v="924"/>
    <x v="0"/>
    <n v="1"/>
    <n v="2"/>
    <n v="201"/>
    <n v="148"/>
    <n v="140"/>
    <n v="0"/>
    <x v="0"/>
    <n v="140"/>
    <n v="8"/>
    <n v="0"/>
    <n v="130"/>
    <n v="10"/>
    <n v="8"/>
    <n v="0.9285714285714286"/>
    <n v="9230"/>
    <n v="7266.8"/>
    <n v="1963.1999999999998"/>
    <n v="491"/>
    <n v="2"/>
    <n v="0"/>
    <n v="1"/>
    <n v="1"/>
    <n v="0"/>
    <n v="237.6"/>
    <n v="237.6"/>
    <n v="475.2"/>
    <n v="3.3942857142857141"/>
  </r>
  <r>
    <n v="925"/>
    <x v="1"/>
    <n v="2"/>
    <n v="2"/>
    <n v="119"/>
    <n v="339"/>
    <n v="339"/>
    <n v="0"/>
    <x v="1"/>
    <n v="349.99999999999994"/>
    <n v="0"/>
    <n v="0"/>
    <n v="315"/>
    <n v="24"/>
    <n v="0"/>
    <n v="0.92920353982300885"/>
    <n v="10080"/>
    <n v="9763.2000000000007"/>
    <n v="316.79999999999927"/>
    <n v="691.2"/>
    <n v="2"/>
    <n v="0"/>
    <n v="1"/>
    <n v="1"/>
    <n v="0"/>
    <n v="237.6"/>
    <n v="237.6"/>
    <n v="475.2"/>
    <n v="1.4017699115044246"/>
  </r>
  <r>
    <n v="931"/>
    <x v="2"/>
    <n v="1"/>
    <n v="2"/>
    <n v="119"/>
    <n v="371"/>
    <n v="367"/>
    <n v="0"/>
    <x v="2"/>
    <n v="349.99999999999994"/>
    <n v="4"/>
    <n v="0"/>
    <n v="355"/>
    <n v="12"/>
    <n v="4"/>
    <n v="0.96730245231607626"/>
    <n v="11360"/>
    <n v="10684.800000000001"/>
    <n v="675.19999999999891"/>
    <n v="345.6"/>
    <n v="2"/>
    <n v="0"/>
    <n v="1"/>
    <n v="1"/>
    <n v="0"/>
    <n v="237.6"/>
    <n v="237.6"/>
    <n v="475.2"/>
    <n v="1.2948228882833788"/>
  </r>
  <r>
    <n v="932"/>
    <x v="3"/>
    <n v="2"/>
    <n v="2"/>
    <n v="119"/>
    <n v="322"/>
    <n v="322"/>
    <n v="0"/>
    <x v="3"/>
    <n v="349.99999999999994"/>
    <n v="0"/>
    <n v="0"/>
    <n v="305"/>
    <n v="17"/>
    <n v="0"/>
    <n v="0.94720496894409933"/>
    <n v="9760"/>
    <n v="9273.6"/>
    <n v="486.39999999999964"/>
    <n v="489.6"/>
    <n v="2"/>
    <n v="0"/>
    <n v="1"/>
    <n v="1"/>
    <n v="0"/>
    <n v="237.6"/>
    <n v="237.6"/>
    <n v="475.2"/>
    <n v="1.4757763975155278"/>
  </r>
  <r>
    <n v="938"/>
    <x v="4"/>
    <n v="1"/>
    <n v="2"/>
    <n v="119"/>
    <n v="385"/>
    <n v="350"/>
    <n v="0"/>
    <x v="4"/>
    <n v="349.99999999999994"/>
    <n v="35"/>
    <n v="0"/>
    <n v="343"/>
    <n v="7"/>
    <n v="35"/>
    <n v="0.98"/>
    <n v="10976"/>
    <n v="11088"/>
    <n v="-112"/>
    <n v="201.6"/>
    <n v="2"/>
    <n v="0"/>
    <n v="1"/>
    <n v="1"/>
    <n v="0"/>
    <n v="237.6"/>
    <n v="237.6"/>
    <n v="475.2"/>
    <n v="1.3577142857142857"/>
  </r>
  <r>
    <n v="939"/>
    <x v="5"/>
    <n v="2"/>
    <n v="2"/>
    <n v="201"/>
    <n v="149"/>
    <n v="145"/>
    <n v="0"/>
    <x v="5"/>
    <n v="140"/>
    <n v="4"/>
    <n v="0"/>
    <n v="134"/>
    <n v="11"/>
    <n v="4"/>
    <n v="0.92413793103448272"/>
    <n v="9514"/>
    <n v="7315.9000000000005"/>
    <n v="2198.0999999999995"/>
    <n v="540.1"/>
    <n v="2"/>
    <n v="0"/>
    <n v="1"/>
    <n v="1"/>
    <n v="0"/>
    <n v="237.6"/>
    <n v="237.6"/>
    <n v="475.2"/>
    <n v="3.2772413793103445"/>
  </r>
  <r>
    <n v="945"/>
    <x v="6"/>
    <n v="1"/>
    <n v="2"/>
    <n v="201"/>
    <n v="159"/>
    <n v="135"/>
    <n v="0"/>
    <x v="6"/>
    <n v="140"/>
    <n v="24"/>
    <n v="0"/>
    <n v="126"/>
    <n v="9"/>
    <n v="24"/>
    <n v="0.93333333333333335"/>
    <n v="8946"/>
    <n v="7806.9000000000005"/>
    <n v="1139.0999999999995"/>
    <n v="441.90000000000003"/>
    <n v="2"/>
    <n v="0"/>
    <n v="1"/>
    <n v="1"/>
    <n v="0"/>
    <n v="237.6"/>
    <n v="237.6"/>
    <n v="475.2"/>
    <n v="3.52"/>
  </r>
  <r>
    <n v="946"/>
    <x v="7"/>
    <n v="2"/>
    <n v="2"/>
    <n v="119"/>
    <n v="388"/>
    <n v="332"/>
    <n v="0"/>
    <x v="7"/>
    <n v="349.99999999999994"/>
    <n v="56"/>
    <n v="0"/>
    <n v="325"/>
    <n v="7"/>
    <n v="56"/>
    <n v="0.97891566265060237"/>
    <n v="10400"/>
    <n v="11174.4"/>
    <n v="-774.39999999999964"/>
    <n v="201.6"/>
    <n v="2"/>
    <n v="0"/>
    <n v="1"/>
    <n v="1"/>
    <n v="0"/>
    <n v="237.6"/>
    <n v="237.6"/>
    <n v="475.2"/>
    <n v="1.43132530120481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1CE0CC-B2FD-4FD4-A4CF-8C65060FADA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Date">
  <location ref="B9:C18" firstHeaderRow="1" firstDataRow="1" firstDataCol="1"/>
  <pivotFields count="31">
    <pivotField showAll="0"/>
    <pivotField axis="axisRow" numFmtId="14" showAll="0">
      <items count="9">
        <item x="0"/>
        <item x="1"/>
        <item x="2"/>
        <item x="3"/>
        <item x="4"/>
        <item x="5"/>
        <item x="6"/>
        <item x="7"/>
        <item t="default"/>
      </items>
    </pivotField>
    <pivotField showAll="0"/>
    <pivotField showAll="0"/>
    <pivotField showAll="0"/>
    <pivotField showAll="0"/>
    <pivotField showAll="0"/>
    <pivotField showAll="0"/>
    <pivotField dataField="1" showAll="0">
      <items count="9">
        <item x="6"/>
        <item x="0"/>
        <item x="5"/>
        <item x="3"/>
        <item x="7"/>
        <item x="1"/>
        <item x="4"/>
        <item x="2"/>
        <item t="default"/>
      </items>
    </pivotField>
    <pivotField showAll="0"/>
    <pivotField showAll="0"/>
    <pivotField showAll="0"/>
    <pivotField showAll="0"/>
    <pivotField showAll="0"/>
    <pivotField showAll="0"/>
    <pivotField numFmtId="167" showAll="0"/>
    <pivotField numFmtId="168" showAll="0"/>
    <pivotField numFmtId="168" showAll="0"/>
    <pivotField numFmtId="168" showAll="0"/>
    <pivotField numFmtId="168" showAll="0"/>
    <pivotField showAll="0"/>
    <pivotField showAll="0"/>
    <pivotField showAll="0"/>
    <pivotField showAll="0"/>
    <pivotField numFmtId="168" showAll="0"/>
    <pivotField numFmtId="168" showAll="0"/>
    <pivotField numFmtId="168" showAll="0"/>
    <pivotField numFmtId="168" showAll="0"/>
    <pivotField numFmtId="168"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9">
    <i>
      <x/>
    </i>
    <i>
      <x v="1"/>
    </i>
    <i>
      <x v="2"/>
    </i>
    <i>
      <x v="3"/>
    </i>
    <i>
      <x v="4"/>
    </i>
    <i>
      <x v="5"/>
    </i>
    <i>
      <x v="6"/>
    </i>
    <i>
      <x v="7"/>
    </i>
    <i t="grand">
      <x/>
    </i>
  </rowItems>
  <colItems count="1">
    <i/>
  </colItems>
  <dataFields count="1">
    <dataField name="Sum of Total Inspected" fld="8" baseField="1"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33DC3E-47B6-4DBF-A1A2-A5B4B883997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Date">
  <location ref="B9:C18" firstHeaderRow="1" firstDataRow="1" firstDataCol="1"/>
  <pivotFields count="31">
    <pivotField showAll="0"/>
    <pivotField axis="axisRow" numFmtId="14" showAll="0">
      <items count="9">
        <item x="0"/>
        <item x="1"/>
        <item x="2"/>
        <item x="3"/>
        <item x="4"/>
        <item x="5"/>
        <item x="6"/>
        <item x="7"/>
        <item t="default"/>
      </items>
    </pivotField>
    <pivotField showAll="0"/>
    <pivotField showAll="0"/>
    <pivotField showAll="0"/>
    <pivotField showAll="0"/>
    <pivotField showAll="0"/>
    <pivotField showAll="0"/>
    <pivotField showAll="0">
      <items count="9">
        <item x="6"/>
        <item x="0"/>
        <item x="5"/>
        <item x="3"/>
        <item x="7"/>
        <item x="1"/>
        <item x="4"/>
        <item x="2"/>
        <item t="default"/>
      </items>
    </pivotField>
    <pivotField showAll="0"/>
    <pivotField showAll="0"/>
    <pivotField showAll="0"/>
    <pivotField dataField="1" showAll="0"/>
    <pivotField showAll="0"/>
    <pivotField showAll="0"/>
    <pivotField numFmtId="167" showAll="0"/>
    <pivotField numFmtId="168" showAll="0"/>
    <pivotField numFmtId="168" showAll="0"/>
    <pivotField numFmtId="168" showAll="0"/>
    <pivotField numFmtId="168" showAll="0"/>
    <pivotField showAll="0"/>
    <pivotField showAll="0"/>
    <pivotField showAll="0"/>
    <pivotField showAll="0"/>
    <pivotField numFmtId="168" showAll="0"/>
    <pivotField numFmtId="168" showAll="0"/>
    <pivotField numFmtId="168" showAll="0"/>
    <pivotField numFmtId="168" showAll="0"/>
    <pivotField numFmtId="168"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9">
    <i>
      <x/>
    </i>
    <i>
      <x v="1"/>
    </i>
    <i>
      <x v="2"/>
    </i>
    <i>
      <x v="3"/>
    </i>
    <i>
      <x v="4"/>
    </i>
    <i>
      <x v="5"/>
    </i>
    <i>
      <x v="6"/>
    </i>
    <i>
      <x v="7"/>
    </i>
    <i t="grand">
      <x/>
    </i>
  </rowItems>
  <colItems count="1">
    <i/>
  </colItems>
  <dataFields count="1">
    <dataField name="Average of Inspect Pass" fld="12" subtotal="average" baseField="1"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180D9A-C5B7-4127-99CF-27079B9BA88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Date">
  <location ref="B9:C18" firstHeaderRow="1" firstDataRow="1" firstDataCol="1"/>
  <pivotFields count="31">
    <pivotField showAll="0"/>
    <pivotField axis="axisRow" numFmtId="14" showAll="0">
      <items count="9">
        <item x="0"/>
        <item x="1"/>
        <item x="2"/>
        <item x="3"/>
        <item x="4"/>
        <item x="5"/>
        <item x="6"/>
        <item x="7"/>
        <item t="default"/>
      </items>
    </pivotField>
    <pivotField showAll="0"/>
    <pivotField showAll="0"/>
    <pivotField showAll="0"/>
    <pivotField showAll="0"/>
    <pivotField showAll="0"/>
    <pivotField showAll="0"/>
    <pivotField showAll="0">
      <items count="9">
        <item x="6"/>
        <item x="0"/>
        <item x="5"/>
        <item x="3"/>
        <item x="7"/>
        <item x="1"/>
        <item x="4"/>
        <item x="2"/>
        <item t="default"/>
      </items>
    </pivotField>
    <pivotField showAll="0"/>
    <pivotField showAll="0"/>
    <pivotField showAll="0"/>
    <pivotField showAll="0"/>
    <pivotField showAll="0"/>
    <pivotField showAll="0"/>
    <pivotField numFmtId="167" showAll="0"/>
    <pivotField numFmtId="168" showAll="0"/>
    <pivotField numFmtId="168" showAll="0"/>
    <pivotField dataField="1" numFmtId="168" showAll="0"/>
    <pivotField numFmtId="168" showAll="0"/>
    <pivotField showAll="0"/>
    <pivotField showAll="0"/>
    <pivotField showAll="0"/>
    <pivotField showAll="0"/>
    <pivotField numFmtId="168" showAll="0"/>
    <pivotField numFmtId="168" showAll="0"/>
    <pivotField numFmtId="168" showAll="0"/>
    <pivotField numFmtId="168" showAll="0"/>
    <pivotField numFmtId="168"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9">
    <i>
      <x/>
    </i>
    <i>
      <x v="1"/>
    </i>
    <i>
      <x v="2"/>
    </i>
    <i>
      <x v="3"/>
    </i>
    <i>
      <x v="4"/>
    </i>
    <i>
      <x v="5"/>
    </i>
    <i>
      <x v="6"/>
    </i>
    <i>
      <x v="7"/>
    </i>
    <i t="grand">
      <x/>
    </i>
  </rowItems>
  <colItems count="1">
    <i/>
  </colItems>
  <dataFields count="1">
    <dataField name="Sum of Possible Supplier Profit" fld="18" baseField="0" baseItem="0"/>
  </dataFields>
  <chartFormats count="37">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 count="1" selected="0">
            <x v="0"/>
          </reference>
        </references>
      </pivotArea>
    </chartFormat>
    <chartFormat chart="3" format="2">
      <pivotArea type="data" outline="0" fieldPosition="0">
        <references count="2">
          <reference field="4294967294" count="1" selected="0">
            <x v="0"/>
          </reference>
          <reference field="1" count="1" selected="0">
            <x v="1"/>
          </reference>
        </references>
      </pivotArea>
    </chartFormat>
    <chartFormat chart="3" format="3">
      <pivotArea type="data" outline="0" fieldPosition="0">
        <references count="2">
          <reference field="4294967294" count="1" selected="0">
            <x v="0"/>
          </reference>
          <reference field="1" count="1" selected="0">
            <x v="2"/>
          </reference>
        </references>
      </pivotArea>
    </chartFormat>
    <chartFormat chart="3" format="4">
      <pivotArea type="data" outline="0" fieldPosition="0">
        <references count="2">
          <reference field="4294967294" count="1" selected="0">
            <x v="0"/>
          </reference>
          <reference field="1" count="1" selected="0">
            <x v="3"/>
          </reference>
        </references>
      </pivotArea>
    </chartFormat>
    <chartFormat chart="3" format="5">
      <pivotArea type="data" outline="0" fieldPosition="0">
        <references count="2">
          <reference field="4294967294" count="1" selected="0">
            <x v="0"/>
          </reference>
          <reference field="1" count="1" selected="0">
            <x v="4"/>
          </reference>
        </references>
      </pivotArea>
    </chartFormat>
    <chartFormat chart="3" format="6">
      <pivotArea type="data" outline="0" fieldPosition="0">
        <references count="2">
          <reference field="4294967294" count="1" selected="0">
            <x v="0"/>
          </reference>
          <reference field="1" count="1" selected="0">
            <x v="5"/>
          </reference>
        </references>
      </pivotArea>
    </chartFormat>
    <chartFormat chart="3" format="7">
      <pivotArea type="data" outline="0" fieldPosition="0">
        <references count="2">
          <reference field="4294967294" count="1" selected="0">
            <x v="0"/>
          </reference>
          <reference field="1" count="1" selected="0">
            <x v="6"/>
          </reference>
        </references>
      </pivotArea>
    </chartFormat>
    <chartFormat chart="3" format="8">
      <pivotArea type="data" outline="0" fieldPosition="0">
        <references count="2">
          <reference field="4294967294" count="1" selected="0">
            <x v="0"/>
          </reference>
          <reference field="1" count="1" selected="0">
            <x v="7"/>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1" count="1" selected="0">
            <x v="0"/>
          </reference>
        </references>
      </pivotArea>
    </chartFormat>
    <chartFormat chart="4" format="11">
      <pivotArea type="data" outline="0" fieldPosition="0">
        <references count="2">
          <reference field="4294967294" count="1" selected="0">
            <x v="0"/>
          </reference>
          <reference field="1" count="1" selected="0">
            <x v="1"/>
          </reference>
        </references>
      </pivotArea>
    </chartFormat>
    <chartFormat chart="4" format="12">
      <pivotArea type="data" outline="0" fieldPosition="0">
        <references count="2">
          <reference field="4294967294" count="1" selected="0">
            <x v="0"/>
          </reference>
          <reference field="1" count="1" selected="0">
            <x v="2"/>
          </reference>
        </references>
      </pivotArea>
    </chartFormat>
    <chartFormat chart="4" format="13">
      <pivotArea type="data" outline="0" fieldPosition="0">
        <references count="2">
          <reference field="4294967294" count="1" selected="0">
            <x v="0"/>
          </reference>
          <reference field="1" count="1" selected="0">
            <x v="3"/>
          </reference>
        </references>
      </pivotArea>
    </chartFormat>
    <chartFormat chart="4" format="14">
      <pivotArea type="data" outline="0" fieldPosition="0">
        <references count="2">
          <reference field="4294967294" count="1" selected="0">
            <x v="0"/>
          </reference>
          <reference field="1" count="1" selected="0">
            <x v="4"/>
          </reference>
        </references>
      </pivotArea>
    </chartFormat>
    <chartFormat chart="4" format="15">
      <pivotArea type="data" outline="0" fieldPosition="0">
        <references count="2">
          <reference field="4294967294" count="1" selected="0">
            <x v="0"/>
          </reference>
          <reference field="1" count="1" selected="0">
            <x v="5"/>
          </reference>
        </references>
      </pivotArea>
    </chartFormat>
    <chartFormat chart="4" format="16">
      <pivotArea type="data" outline="0" fieldPosition="0">
        <references count="2">
          <reference field="4294967294" count="1" selected="0">
            <x v="0"/>
          </reference>
          <reference field="1" count="1" selected="0">
            <x v="6"/>
          </reference>
        </references>
      </pivotArea>
    </chartFormat>
    <chartFormat chart="4" format="17">
      <pivotArea type="data" outline="0" fieldPosition="0">
        <references count="2">
          <reference field="4294967294" count="1" selected="0">
            <x v="0"/>
          </reference>
          <reference field="1" count="1" selected="0">
            <x v="7"/>
          </reference>
        </references>
      </pivotArea>
    </chartFormat>
    <chartFormat chart="5" format="18" series="1">
      <pivotArea type="data" outline="0" fieldPosition="0">
        <references count="1">
          <reference field="4294967294" count="1" selected="0">
            <x v="0"/>
          </reference>
        </references>
      </pivotArea>
    </chartFormat>
    <chartFormat chart="5" format="19">
      <pivotArea type="data" outline="0" fieldPosition="0">
        <references count="2">
          <reference field="4294967294" count="1" selected="0">
            <x v="0"/>
          </reference>
          <reference field="1" count="1" selected="0">
            <x v="0"/>
          </reference>
        </references>
      </pivotArea>
    </chartFormat>
    <chartFormat chart="5" format="20">
      <pivotArea type="data" outline="0" fieldPosition="0">
        <references count="2">
          <reference field="4294967294" count="1" selected="0">
            <x v="0"/>
          </reference>
          <reference field="1" count="1" selected="0">
            <x v="1"/>
          </reference>
        </references>
      </pivotArea>
    </chartFormat>
    <chartFormat chart="5" format="21">
      <pivotArea type="data" outline="0" fieldPosition="0">
        <references count="2">
          <reference field="4294967294" count="1" selected="0">
            <x v="0"/>
          </reference>
          <reference field="1" count="1" selected="0">
            <x v="2"/>
          </reference>
        </references>
      </pivotArea>
    </chartFormat>
    <chartFormat chart="5" format="22">
      <pivotArea type="data" outline="0" fieldPosition="0">
        <references count="2">
          <reference field="4294967294" count="1" selected="0">
            <x v="0"/>
          </reference>
          <reference field="1" count="1" selected="0">
            <x v="3"/>
          </reference>
        </references>
      </pivotArea>
    </chartFormat>
    <chartFormat chart="5" format="23">
      <pivotArea type="data" outline="0" fieldPosition="0">
        <references count="2">
          <reference field="4294967294" count="1" selected="0">
            <x v="0"/>
          </reference>
          <reference field="1" count="1" selected="0">
            <x v="4"/>
          </reference>
        </references>
      </pivotArea>
    </chartFormat>
    <chartFormat chart="5" format="24">
      <pivotArea type="data" outline="0" fieldPosition="0">
        <references count="2">
          <reference field="4294967294" count="1" selected="0">
            <x v="0"/>
          </reference>
          <reference field="1" count="1" selected="0">
            <x v="5"/>
          </reference>
        </references>
      </pivotArea>
    </chartFormat>
    <chartFormat chart="5" format="25">
      <pivotArea type="data" outline="0" fieldPosition="0">
        <references count="2">
          <reference field="4294967294" count="1" selected="0">
            <x v="0"/>
          </reference>
          <reference field="1" count="1" selected="0">
            <x v="6"/>
          </reference>
        </references>
      </pivotArea>
    </chartFormat>
    <chartFormat chart="5" format="26">
      <pivotArea type="data" outline="0" fieldPosition="0">
        <references count="2">
          <reference field="4294967294" count="1" selected="0">
            <x v="0"/>
          </reference>
          <reference field="1" count="1" selected="0">
            <x v="7"/>
          </reference>
        </references>
      </pivotArea>
    </chartFormat>
    <chartFormat chart="6" format="18" series="1">
      <pivotArea type="data" outline="0" fieldPosition="0">
        <references count="1">
          <reference field="4294967294" count="1" selected="0">
            <x v="0"/>
          </reference>
        </references>
      </pivotArea>
    </chartFormat>
    <chartFormat chart="6" format="19">
      <pivotArea type="data" outline="0" fieldPosition="0">
        <references count="2">
          <reference field="4294967294" count="1" selected="0">
            <x v="0"/>
          </reference>
          <reference field="1" count="1" selected="0">
            <x v="0"/>
          </reference>
        </references>
      </pivotArea>
    </chartFormat>
    <chartFormat chart="6" format="20">
      <pivotArea type="data" outline="0" fieldPosition="0">
        <references count="2">
          <reference field="4294967294" count="1" selected="0">
            <x v="0"/>
          </reference>
          <reference field="1" count="1" selected="0">
            <x v="1"/>
          </reference>
        </references>
      </pivotArea>
    </chartFormat>
    <chartFormat chart="6" format="21">
      <pivotArea type="data" outline="0" fieldPosition="0">
        <references count="2">
          <reference field="4294967294" count="1" selected="0">
            <x v="0"/>
          </reference>
          <reference field="1" count="1" selected="0">
            <x v="2"/>
          </reference>
        </references>
      </pivotArea>
    </chartFormat>
    <chartFormat chart="6" format="22">
      <pivotArea type="data" outline="0" fieldPosition="0">
        <references count="2">
          <reference field="4294967294" count="1" selected="0">
            <x v="0"/>
          </reference>
          <reference field="1" count="1" selected="0">
            <x v="3"/>
          </reference>
        </references>
      </pivotArea>
    </chartFormat>
    <chartFormat chart="6" format="23">
      <pivotArea type="data" outline="0" fieldPosition="0">
        <references count="2">
          <reference field="4294967294" count="1" selected="0">
            <x v="0"/>
          </reference>
          <reference field="1" count="1" selected="0">
            <x v="4"/>
          </reference>
        </references>
      </pivotArea>
    </chartFormat>
    <chartFormat chart="6" format="24">
      <pivotArea type="data" outline="0" fieldPosition="0">
        <references count="2">
          <reference field="4294967294" count="1" selected="0">
            <x v="0"/>
          </reference>
          <reference field="1" count="1" selected="0">
            <x v="5"/>
          </reference>
        </references>
      </pivotArea>
    </chartFormat>
    <chartFormat chart="6" format="25">
      <pivotArea type="data" outline="0" fieldPosition="0">
        <references count="2">
          <reference field="4294967294" count="1" selected="0">
            <x v="0"/>
          </reference>
          <reference field="1" count="1" selected="0">
            <x v="6"/>
          </reference>
        </references>
      </pivotArea>
    </chartFormat>
    <chartFormat chart="6" format="26">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CF97AF-2912-49F3-A26D-C63FCF22648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Date">
  <location ref="B9:C18" firstHeaderRow="1" firstDataRow="1" firstDataCol="1"/>
  <pivotFields count="31">
    <pivotField showAll="0"/>
    <pivotField axis="axisRow" numFmtId="14" showAll="0">
      <items count="9">
        <item x="0"/>
        <item x="1"/>
        <item x="2"/>
        <item x="3"/>
        <item x="4"/>
        <item x="5"/>
        <item x="6"/>
        <item x="7"/>
        <item t="default"/>
      </items>
    </pivotField>
    <pivotField showAll="0"/>
    <pivotField showAll="0"/>
    <pivotField showAll="0"/>
    <pivotField showAll="0"/>
    <pivotField showAll="0"/>
    <pivotField showAll="0"/>
    <pivotField showAll="0">
      <items count="9">
        <item x="6"/>
        <item x="0"/>
        <item x="5"/>
        <item x="3"/>
        <item x="7"/>
        <item x="1"/>
        <item x="4"/>
        <item x="2"/>
        <item t="default"/>
      </items>
    </pivotField>
    <pivotField showAll="0"/>
    <pivotField showAll="0"/>
    <pivotField showAll="0"/>
    <pivotField showAll="0"/>
    <pivotField showAll="0"/>
    <pivotField showAll="0"/>
    <pivotField numFmtId="167" showAll="0"/>
    <pivotField numFmtId="168" showAll="0"/>
    <pivotField numFmtId="168" showAll="0"/>
    <pivotField numFmtId="168" showAll="0"/>
    <pivotField numFmtId="168" showAll="0"/>
    <pivotField showAll="0"/>
    <pivotField showAll="0"/>
    <pivotField showAll="0"/>
    <pivotField showAll="0"/>
    <pivotField numFmtId="168" showAll="0"/>
    <pivotField numFmtId="168" showAll="0"/>
    <pivotField numFmtId="168" showAll="0"/>
    <pivotField numFmtId="168" showAll="0"/>
    <pivotField dataField="1" numFmtId="168"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9">
    <i>
      <x/>
    </i>
    <i>
      <x v="1"/>
    </i>
    <i>
      <x v="2"/>
    </i>
    <i>
      <x v="3"/>
    </i>
    <i>
      <x v="4"/>
    </i>
    <i>
      <x v="5"/>
    </i>
    <i>
      <x v="6"/>
    </i>
    <i>
      <x v="7"/>
    </i>
    <i t="grand">
      <x/>
    </i>
  </rowItems>
  <colItems count="1">
    <i/>
  </colItems>
  <dataFields count="1">
    <dataField name="Average of Inspect Labour $ per Part" fld="28" subtotal="average" baseField="1"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064C11B-29CF-4856-B0B2-6DC0103B620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Date">
  <location ref="B9:C18" firstHeaderRow="1" firstDataRow="1" firstDataCol="1"/>
  <pivotFields count="31">
    <pivotField showAll="0"/>
    <pivotField axis="axisRow" numFmtId="14" showAll="0">
      <items count="9">
        <item x="0"/>
        <item x="1"/>
        <item x="2"/>
        <item x="3"/>
        <item x="4"/>
        <item x="5"/>
        <item x="6"/>
        <item x="7"/>
        <item t="default"/>
      </items>
    </pivotField>
    <pivotField showAll="0"/>
    <pivotField showAll="0"/>
    <pivotField showAll="0"/>
    <pivotField showAll="0"/>
    <pivotField showAll="0"/>
    <pivotField showAll="0"/>
    <pivotField showAll="0">
      <items count="9">
        <item x="6"/>
        <item x="0"/>
        <item x="5"/>
        <item x="3"/>
        <item x="7"/>
        <item x="1"/>
        <item x="4"/>
        <item x="2"/>
        <item t="default"/>
      </items>
    </pivotField>
    <pivotField showAll="0"/>
    <pivotField showAll="0"/>
    <pivotField showAll="0"/>
    <pivotField showAll="0"/>
    <pivotField showAll="0"/>
    <pivotField dataField="1" showAll="0"/>
    <pivotField numFmtId="167" showAll="0"/>
    <pivotField numFmtId="168" showAll="0"/>
    <pivotField numFmtId="168" showAll="0"/>
    <pivotField numFmtId="168" showAll="0"/>
    <pivotField numFmtId="168" showAll="0"/>
    <pivotField showAll="0"/>
    <pivotField showAll="0"/>
    <pivotField showAll="0"/>
    <pivotField showAll="0"/>
    <pivotField numFmtId="168" showAll="0"/>
    <pivotField numFmtId="168" showAll="0"/>
    <pivotField numFmtId="168" showAll="0"/>
    <pivotField numFmtId="168" showAll="0"/>
    <pivotField numFmtId="168"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9">
    <i>
      <x/>
    </i>
    <i>
      <x v="1"/>
    </i>
    <i>
      <x v="2"/>
    </i>
    <i>
      <x v="3"/>
    </i>
    <i>
      <x v="4"/>
    </i>
    <i>
      <x v="5"/>
    </i>
    <i>
      <x v="6"/>
    </i>
    <i>
      <x v="7"/>
    </i>
    <i t="grand">
      <x/>
    </i>
  </rowItems>
  <colItems count="1">
    <i/>
  </colItems>
  <dataFields count="1">
    <dataField name="Sum of Over / Under" fld="14" baseField="0" baseItem="0"/>
  </dataFields>
  <chartFormats count="37">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 count="1" selected="0">
            <x v="0"/>
          </reference>
        </references>
      </pivotArea>
    </chartFormat>
    <chartFormat chart="2" format="2">
      <pivotArea type="data" outline="0" fieldPosition="0">
        <references count="2">
          <reference field="4294967294" count="1" selected="0">
            <x v="0"/>
          </reference>
          <reference field="1" count="1" selected="0">
            <x v="1"/>
          </reference>
        </references>
      </pivotArea>
    </chartFormat>
    <chartFormat chart="2" format="3">
      <pivotArea type="data" outline="0" fieldPosition="0">
        <references count="2">
          <reference field="4294967294" count="1" selected="0">
            <x v="0"/>
          </reference>
          <reference field="1" count="1" selected="0">
            <x v="2"/>
          </reference>
        </references>
      </pivotArea>
    </chartFormat>
    <chartFormat chart="2" format="4">
      <pivotArea type="data" outline="0" fieldPosition="0">
        <references count="2">
          <reference field="4294967294" count="1" selected="0">
            <x v="0"/>
          </reference>
          <reference field="1" count="1" selected="0">
            <x v="3"/>
          </reference>
        </references>
      </pivotArea>
    </chartFormat>
    <chartFormat chart="2" format="5">
      <pivotArea type="data" outline="0" fieldPosition="0">
        <references count="2">
          <reference field="4294967294" count="1" selected="0">
            <x v="0"/>
          </reference>
          <reference field="1" count="1" selected="0">
            <x v="4"/>
          </reference>
        </references>
      </pivotArea>
    </chartFormat>
    <chartFormat chart="2" format="6">
      <pivotArea type="data" outline="0" fieldPosition="0">
        <references count="2">
          <reference field="4294967294" count="1" selected="0">
            <x v="0"/>
          </reference>
          <reference field="1" count="1" selected="0">
            <x v="5"/>
          </reference>
        </references>
      </pivotArea>
    </chartFormat>
    <chartFormat chart="2" format="7">
      <pivotArea type="data" outline="0" fieldPosition="0">
        <references count="2">
          <reference field="4294967294" count="1" selected="0">
            <x v="0"/>
          </reference>
          <reference field="1" count="1" selected="0">
            <x v="6"/>
          </reference>
        </references>
      </pivotArea>
    </chartFormat>
    <chartFormat chart="2" format="8">
      <pivotArea type="data" outline="0" fieldPosition="0">
        <references count="2">
          <reference field="4294967294" count="1" selected="0">
            <x v="0"/>
          </reference>
          <reference field="1" count="1" selected="0">
            <x v="7"/>
          </reference>
        </references>
      </pivotArea>
    </chartFormat>
    <chartFormat chart="5" format="3"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1" count="1" selected="0">
            <x v="0"/>
          </reference>
        </references>
      </pivotArea>
    </chartFormat>
    <chartFormat chart="6" format="11">
      <pivotArea type="data" outline="0" fieldPosition="0">
        <references count="2">
          <reference field="4294967294" count="1" selected="0">
            <x v="0"/>
          </reference>
          <reference field="1" count="1" selected="0">
            <x v="1"/>
          </reference>
        </references>
      </pivotArea>
    </chartFormat>
    <chartFormat chart="6" format="12">
      <pivotArea type="data" outline="0" fieldPosition="0">
        <references count="2">
          <reference field="4294967294" count="1" selected="0">
            <x v="0"/>
          </reference>
          <reference field="1" count="1" selected="0">
            <x v="2"/>
          </reference>
        </references>
      </pivotArea>
    </chartFormat>
    <chartFormat chart="6" format="13">
      <pivotArea type="data" outline="0" fieldPosition="0">
        <references count="2">
          <reference field="4294967294" count="1" selected="0">
            <x v="0"/>
          </reference>
          <reference field="1" count="1" selected="0">
            <x v="3"/>
          </reference>
        </references>
      </pivotArea>
    </chartFormat>
    <chartFormat chart="6" format="14">
      <pivotArea type="data" outline="0" fieldPosition="0">
        <references count="2">
          <reference field="4294967294" count="1" selected="0">
            <x v="0"/>
          </reference>
          <reference field="1" count="1" selected="0">
            <x v="4"/>
          </reference>
        </references>
      </pivotArea>
    </chartFormat>
    <chartFormat chart="6" format="15">
      <pivotArea type="data" outline="0" fieldPosition="0">
        <references count="2">
          <reference field="4294967294" count="1" selected="0">
            <x v="0"/>
          </reference>
          <reference field="1" count="1" selected="0">
            <x v="5"/>
          </reference>
        </references>
      </pivotArea>
    </chartFormat>
    <chartFormat chart="6" format="16">
      <pivotArea type="data" outline="0" fieldPosition="0">
        <references count="2">
          <reference field="4294967294" count="1" selected="0">
            <x v="0"/>
          </reference>
          <reference field="1" count="1" selected="0">
            <x v="6"/>
          </reference>
        </references>
      </pivotArea>
    </chartFormat>
    <chartFormat chart="6" format="17">
      <pivotArea type="data" outline="0" fieldPosition="0">
        <references count="2">
          <reference field="4294967294" count="1" selected="0">
            <x v="0"/>
          </reference>
          <reference field="1" count="1" selected="0">
            <x v="7"/>
          </reference>
        </references>
      </pivotArea>
    </chartFormat>
    <chartFormat chart="7" format="18" series="1">
      <pivotArea type="data" outline="0" fieldPosition="0">
        <references count="1">
          <reference field="4294967294" count="1" selected="0">
            <x v="0"/>
          </reference>
        </references>
      </pivotArea>
    </chartFormat>
    <chartFormat chart="7" format="19">
      <pivotArea type="data" outline="0" fieldPosition="0">
        <references count="2">
          <reference field="4294967294" count="1" selected="0">
            <x v="0"/>
          </reference>
          <reference field="1" count="1" selected="0">
            <x v="0"/>
          </reference>
        </references>
      </pivotArea>
    </chartFormat>
    <chartFormat chart="7" format="20">
      <pivotArea type="data" outline="0" fieldPosition="0">
        <references count="2">
          <reference field="4294967294" count="1" selected="0">
            <x v="0"/>
          </reference>
          <reference field="1" count="1" selected="0">
            <x v="1"/>
          </reference>
        </references>
      </pivotArea>
    </chartFormat>
    <chartFormat chart="7" format="21">
      <pivotArea type="data" outline="0" fieldPosition="0">
        <references count="2">
          <reference field="4294967294" count="1" selected="0">
            <x v="0"/>
          </reference>
          <reference field="1" count="1" selected="0">
            <x v="2"/>
          </reference>
        </references>
      </pivotArea>
    </chartFormat>
    <chartFormat chart="7" format="22">
      <pivotArea type="data" outline="0" fieldPosition="0">
        <references count="2">
          <reference field="4294967294" count="1" selected="0">
            <x v="0"/>
          </reference>
          <reference field="1" count="1" selected="0">
            <x v="3"/>
          </reference>
        </references>
      </pivotArea>
    </chartFormat>
    <chartFormat chart="7" format="23">
      <pivotArea type="data" outline="0" fieldPosition="0">
        <references count="2">
          <reference field="4294967294" count="1" selected="0">
            <x v="0"/>
          </reference>
          <reference field="1" count="1" selected="0">
            <x v="4"/>
          </reference>
        </references>
      </pivotArea>
    </chartFormat>
    <chartFormat chart="7" format="24">
      <pivotArea type="data" outline="0" fieldPosition="0">
        <references count="2">
          <reference field="4294967294" count="1" selected="0">
            <x v="0"/>
          </reference>
          <reference field="1" count="1" selected="0">
            <x v="5"/>
          </reference>
        </references>
      </pivotArea>
    </chartFormat>
    <chartFormat chart="7" format="25">
      <pivotArea type="data" outline="0" fieldPosition="0">
        <references count="2">
          <reference field="4294967294" count="1" selected="0">
            <x v="0"/>
          </reference>
          <reference field="1" count="1" selected="0">
            <x v="6"/>
          </reference>
        </references>
      </pivotArea>
    </chartFormat>
    <chartFormat chart="7" format="26">
      <pivotArea type="data" outline="0" fieldPosition="0">
        <references count="2">
          <reference field="4294967294" count="1" selected="0">
            <x v="0"/>
          </reference>
          <reference field="1" count="1" selected="0">
            <x v="7"/>
          </reference>
        </references>
      </pivotArea>
    </chartFormat>
    <chartFormat chart="8" format="18" series="1">
      <pivotArea type="data" outline="0" fieldPosition="0">
        <references count="1">
          <reference field="4294967294" count="1" selected="0">
            <x v="0"/>
          </reference>
        </references>
      </pivotArea>
    </chartFormat>
    <chartFormat chart="8" format="19">
      <pivotArea type="data" outline="0" fieldPosition="0">
        <references count="2">
          <reference field="4294967294" count="1" selected="0">
            <x v="0"/>
          </reference>
          <reference field="1" count="1" selected="0">
            <x v="0"/>
          </reference>
        </references>
      </pivotArea>
    </chartFormat>
    <chartFormat chart="8" format="20">
      <pivotArea type="data" outline="0" fieldPosition="0">
        <references count="2">
          <reference field="4294967294" count="1" selected="0">
            <x v="0"/>
          </reference>
          <reference field="1" count="1" selected="0">
            <x v="1"/>
          </reference>
        </references>
      </pivotArea>
    </chartFormat>
    <chartFormat chart="8" format="21">
      <pivotArea type="data" outline="0" fieldPosition="0">
        <references count="2">
          <reference field="4294967294" count="1" selected="0">
            <x v="0"/>
          </reference>
          <reference field="1" count="1" selected="0">
            <x v="2"/>
          </reference>
        </references>
      </pivotArea>
    </chartFormat>
    <chartFormat chart="8" format="22">
      <pivotArea type="data" outline="0" fieldPosition="0">
        <references count="2">
          <reference field="4294967294" count="1" selected="0">
            <x v="0"/>
          </reference>
          <reference field="1" count="1" selected="0">
            <x v="3"/>
          </reference>
        </references>
      </pivotArea>
    </chartFormat>
    <chartFormat chart="8" format="23">
      <pivotArea type="data" outline="0" fieldPosition="0">
        <references count="2">
          <reference field="4294967294" count="1" selected="0">
            <x v="0"/>
          </reference>
          <reference field="1" count="1" selected="0">
            <x v="4"/>
          </reference>
        </references>
      </pivotArea>
    </chartFormat>
    <chartFormat chart="8" format="24">
      <pivotArea type="data" outline="0" fieldPosition="0">
        <references count="2">
          <reference field="4294967294" count="1" selected="0">
            <x v="0"/>
          </reference>
          <reference field="1" count="1" selected="0">
            <x v="5"/>
          </reference>
        </references>
      </pivotArea>
    </chartFormat>
    <chartFormat chart="8" format="25">
      <pivotArea type="data" outline="0" fieldPosition="0">
        <references count="2">
          <reference field="4294967294" count="1" selected="0">
            <x v="0"/>
          </reference>
          <reference field="1" count="1" selected="0">
            <x v="6"/>
          </reference>
        </references>
      </pivotArea>
    </chartFormat>
    <chartFormat chart="8" format="26">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B748DC63-0955-4B4C-9AFC-7A232D1A7E99}" sourceName="Date">
  <pivotTables>
    <pivotTable tabId="13" name="PivotTable5"/>
    <pivotTable tabId="9" name="PivotTable1"/>
    <pivotTable tabId="10" name="PivotTable2"/>
    <pivotTable tabId="11" name="PivotTable3"/>
    <pivotTable tabId="12" name="PivotTable4"/>
  </pivotTables>
  <data>
    <tabular pivotCacheId="1793378499">
      <items count="8">
        <i x="0" s="1"/>
        <i x="1" s="1"/>
        <i x="2" s="1"/>
        <i x="3" s="1"/>
        <i x="4" s="1"/>
        <i x="5" s="1"/>
        <i x="6"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ED66D9C6-2836-4C39-8975-CC5C8B59B56B}" cache="Slicer_Date" caption="Da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D227B61-313B-4F61-A195-E72240959B2B}" name="Table1" displayName="Table1" ref="A58:C79" totalsRowShown="0" headerRowDxfId="68" headerRowBorderDxfId="67" tableBorderDxfId="66" totalsRowBorderDxfId="65">
  <autoFilter ref="A58:C79" xr:uid="{CD227B61-313B-4F61-A195-E72240959B2B}"/>
  <tableColumns count="3">
    <tableColumn id="1" xr3:uid="{D4C99386-13B5-470A-A8AC-800B7F4115D3}" name="ID" dataDxfId="64"/>
    <tableColumn id="2" xr3:uid="{5C987316-ACDD-4445-AAB1-557370D25881}" name="Sheet Name" dataDxfId="63" dataCellStyle="Hyperlink"/>
    <tableColumn id="3" xr3:uid="{2D01C318-50CA-4E79-BABF-CB3B25A7D575}" name="Description" dataDxfId="62"/>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8C27521-5059-41C0-A3EE-205938247CD1}" name="Table9" displayName="Table9" ref="B8:AD95" totalsRowShown="0" headerRowDxfId="61" headerRowBorderDxfId="60" tableBorderDxfId="59" totalsRowBorderDxfId="58">
  <autoFilter ref="B8:AD95" xr:uid="{C8C27521-5059-41C0-A3EE-205938247CD1}"/>
  <tableColumns count="29">
    <tableColumn id="1" xr3:uid="{F7F54948-73CC-4584-B239-5281CF4EC4CD}" name="InspectDataID" dataDxfId="57"/>
    <tableColumn id="2" xr3:uid="{E6052E0F-0164-460E-B36E-3B6D6EC47128}" name="Date" dataDxfId="56"/>
    <tableColumn id="3" xr3:uid="{BFCB8995-85BA-4A7E-8EA1-265435CA94B1}" name="Day of Week" dataDxfId="55">
      <calculatedColumnFormula>WEEKDAY(C9)</calculatedColumnFormula>
    </tableColumn>
    <tableColumn id="4" xr3:uid="{8E3DAF9C-04F9-48B3-9132-A4AC53EC9BCA}" name="Shift" dataDxfId="54"/>
    <tableColumn id="5" xr3:uid="{E4431A71-ACD2-412F-91DC-555928D53304}" name="LineA-ProdType" dataDxfId="53"/>
    <tableColumn id="6" xr3:uid="{55CEBC20-B1F0-4AAF-A95F-5A95AA752D1E}" name="Received" dataDxfId="52"/>
    <tableColumn id="7" xr3:uid="{C790C293-69A0-438A-8080-FF001FEF487C}" name="Received Inspected" dataDxfId="51"/>
    <tableColumn id="8" xr3:uid="{150FDDD7-3276-421C-BFB7-84B9F745C843}" name="Leftover Inspected" dataDxfId="50"/>
    <tableColumn id="9" xr3:uid="{9EC43873-D85D-4663-B007-914C9B68550A}" name="Total Inspected" dataDxfId="49">
      <calculatedColumnFormula>SUM(H9+I9)</calculatedColumnFormula>
    </tableColumn>
    <tableColumn id="10" xr3:uid="{0B223647-3786-4772-B1F5-327F59280F84}" name="Capacity" dataDxfId="48"/>
    <tableColumn id="11" xr3:uid="{C6766016-D395-48A1-8A1A-0E62A5CE4902}" name="Not Inspected" dataDxfId="47"/>
    <tableColumn id="12" xr3:uid="{FCC2BC88-E376-432F-BC6F-6288E57F29BD}" name="Left From Day Shift for 3rd Shift" dataDxfId="46"/>
    <tableColumn id="13" xr3:uid="{108E4D95-196C-425F-B85B-F86FA7A35226}" name="Inspect Pass" dataDxfId="45"/>
    <tableColumn id="14" xr3:uid="{12D59713-0983-4BC1-A96C-1EF0EE56082D}" name="Inspect Not Pass" dataDxfId="44">
      <calculatedColumnFormula>J9-N9</calculatedColumnFormula>
    </tableColumn>
    <tableColumn id="15" xr3:uid="{552BE874-28B7-481F-8D64-2F3A3648340E}" name="Over / Under" dataDxfId="43">
      <calculatedColumnFormula>G9-J9</calculatedColumnFormula>
    </tableColumn>
    <tableColumn id="16" xr3:uid="{2177502E-AF49-4FAF-B975-CD7CC0C5EA43}" name="Pass%" dataDxfId="42">
      <calculatedColumnFormula>N9/J9</calculatedColumnFormula>
    </tableColumn>
    <tableColumn id="17" xr3:uid="{AFCABE8F-F542-47F1-B283-10DDE84A32F0}" name="Possible Supplier Income" dataDxfId="41">
      <calculatedColumnFormula>N9*VLOOKUP(F9,'Other Lists'!$B$12:$N$15,7,FALSE)</calculatedColumnFormula>
    </tableColumn>
    <tableColumn id="18" xr3:uid="{977ADD8C-CE0B-4973-85D7-927DB156E7C7}" name="Supplier Cost of Parts" dataDxfId="40" dataCellStyle="Currency">
      <calculatedColumnFormula>SUM(VLOOKUP(F9,'Other Lists'!$B$12:$N$15,5,FALSE),VLOOKUP(F9,'Other Lists'!$B$12:$N$15,6,FALSE))*'Inspect DM'!G9</calculatedColumnFormula>
    </tableColumn>
    <tableColumn id="19" xr3:uid="{3287871B-7B8D-4AF3-AB17-A60F1AAAE5F6}" name="Possible Supplier Profit" dataDxfId="39">
      <calculatedColumnFormula>R9-S9</calculatedColumnFormula>
    </tableColumn>
    <tableColumn id="20" xr3:uid="{DEE87C94-AD55-4841-BB78-37CB6636E434}" name="Supplier Cost of Bad Parts" dataDxfId="38">
      <calculatedColumnFormula>(VLOOKUP(F9,'Other Lists'!$B$12:$N$15,5,FALSE)+VLOOKUP(F9,'Other Lists'!$B$12:$N$15,6,FALSE))*O9</calculatedColumnFormula>
    </tableColumn>
    <tableColumn id="21" xr3:uid="{94A15511-5FE8-415B-8249-40333CF0205E}" name="Inspectors" dataDxfId="37"/>
    <tableColumn id="22" xr3:uid="{547C6D02-BAD3-4ED2-A280-9902F6B59E7D}" name="Training" dataDxfId="36"/>
    <tableColumn id="23" xr3:uid="{421B7D8C-B15F-4E1E-B19F-F2AFEAA865C5}" name="Regular" dataDxfId="35"/>
    <tableColumn id="24" xr3:uid="{155C1492-E8A8-4FB4-AB8A-54080AACFE41}" name="Casual" dataDxfId="34">
      <calculatedColumnFormula>V9-W9-X9</calculatedColumnFormula>
    </tableColumn>
    <tableColumn id="25" xr3:uid="{35E68BA8-4788-4A91-B6C1-7335E6AFE77B}" name="Training $" dataDxfId="33">
      <calculatedColumnFormula>VLOOKUP(E9,'Other Lists'!$B$27:$H$32,7,FALSE)*8*W9</calculatedColumnFormula>
    </tableColumn>
    <tableColumn id="26" xr3:uid="{C316D27C-C297-44A8-8F7D-8ADA0EB553C6}" name="Regular $" dataDxfId="32">
      <calculatedColumnFormula>VLOOKUP(E9,'Other Lists'!$B$27:$H$32,7,FALSE)*8*X9</calculatedColumnFormula>
    </tableColumn>
    <tableColumn id="27" xr3:uid="{09F1E823-984E-4FA6-9FB2-CA00BFD414EF}" name="Casual $" dataDxfId="31">
      <calculatedColumnFormula>VLOOKUP(E9,'Other Lists'!$B$27:$H$32,7,FALSE)*8*Y9</calculatedColumnFormula>
    </tableColumn>
    <tableColumn id="28" xr3:uid="{5A3100C6-FE1F-4B16-9CC4-1927FBEB278C}" name="Total Line A $" dataDxfId="30">
      <calculatedColumnFormula>SUM(Z9:AB9)</calculatedColumnFormula>
    </tableColumn>
    <tableColumn id="29" xr3:uid="{FC2FEA94-AEE2-422B-865A-F5CCDDD1B729}" name="Inspect Labour $ per Part" dataDxfId="29">
      <calculatedColumnFormula>AC9/H9</calculatedColumnFormula>
    </tableColumn>
  </tableColumns>
  <tableStyleInfo name="TableStyleMedium2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6011BBD-9AF5-4094-A10D-BEAD91AA7996}" name="Table2" displayName="Table2" ref="B8:C16" totalsRowShown="0" headerRowDxfId="28" headerRowBorderDxfId="27" tableBorderDxfId="26" totalsRowBorderDxfId="25">
  <autoFilter ref="B8:C16" xr:uid="{06011BBD-9AF5-4094-A10D-BEAD91AA7996}"/>
  <tableColumns count="2">
    <tableColumn id="1" xr3:uid="{E7ACE96E-3566-4923-BC3C-44F8798B8515}" name="Date" dataDxfId="24"/>
    <tableColumn id="2" xr3:uid="{87636280-AAED-42D3-B8BC-649595EC81CB}" name="Total Inspected" dataDxfId="23"/>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A0D852F-27BE-4BD3-B11A-75CB09C833B5}" name="Table3" displayName="Table3" ref="B41:C49" totalsRowShown="0" headerRowDxfId="22" headerRowBorderDxfId="21" tableBorderDxfId="20" totalsRowBorderDxfId="19">
  <autoFilter ref="B41:C49" xr:uid="{1A0D852F-27BE-4BD3-B11A-75CB09C833B5}"/>
  <tableColumns count="2">
    <tableColumn id="1" xr3:uid="{FA5B3619-0291-46BC-B98C-A9BFE18CD02A}" name="Date" dataDxfId="18"/>
    <tableColumn id="2" xr3:uid="{D6C4F6D7-4EB5-45A4-BFD4-8E2BCC2D6272}" name="Inspect Pass Percentage" dataDxfId="17"/>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04E3E78-BE42-4944-A6CF-209AD9ACA959}" name="Table4" displayName="Table4" ref="B71:C79" totalsRowShown="0" headerRowDxfId="16" headerRowBorderDxfId="15" tableBorderDxfId="14" totalsRowBorderDxfId="13">
  <autoFilter ref="B71:C79" xr:uid="{E04E3E78-BE42-4944-A6CF-209AD9ACA959}"/>
  <tableColumns count="2">
    <tableColumn id="1" xr3:uid="{ED87720C-FF41-4408-8B68-C9FAE8ECE527}" name="Day of the Week" dataDxfId="12"/>
    <tableColumn id="2" xr3:uid="{FC7C297C-7282-44DA-A805-6C186E631DFA}" name="Total Inspected" dataDxfId="11"/>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9659A07-E5D1-4CBB-AA8F-A6FCF5E97EB9}" name="Table5" displayName="Table5" ref="B103:C111" totalsRowShown="0" headerRowBorderDxfId="10" tableBorderDxfId="9" totalsRowBorderDxfId="8">
  <autoFilter ref="B103:C111" xr:uid="{B9659A07-E5D1-4CBB-AA8F-A6FCF5E97EB9}"/>
  <tableColumns count="2">
    <tableColumn id="1" xr3:uid="{5402E193-E4F9-4285-8ABA-4D6D02BC7DC5}" name="Shift" dataDxfId="7"/>
    <tableColumn id="2" xr3:uid="{37DF78C0-AE09-46A8-8919-FB89E5355C32}" name="Inspected Pass Percentage" dataDxfId="6"/>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EE22CF1-07CC-4798-9388-4483B99BCC10}" name="Table6" displayName="Table6" ref="B133:C141" totalsRowShown="0" headerRowDxfId="5" headerRowBorderDxfId="4" tableBorderDxfId="3" totalsRowBorderDxfId="2">
  <autoFilter ref="B133:C141" xr:uid="{FEE22CF1-07CC-4798-9388-4483B99BCC10}"/>
  <tableColumns count="2">
    <tableColumn id="1" xr3:uid="{1F7241FD-13C8-46CC-8BB3-2E8D286D9CF2}" name="Shift" dataDxfId="1"/>
    <tableColumn id="2" xr3:uid="{15DC21A4-143F-4189-A321-8386AECDB34D}" name="Inpected labour $ per part" dataDxfId="0"/>
  </tableColumns>
  <tableStyleInfo name="TableStyleMedium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1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2.xml"/><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783AE-F49B-46DF-B988-E7F0F8CC81AF}">
  <dimension ref="A1:E99"/>
  <sheetViews>
    <sheetView tabSelected="1" topLeftCell="A66" workbookViewId="0">
      <selection activeCell="C80" sqref="C80"/>
    </sheetView>
  </sheetViews>
  <sheetFormatPr defaultRowHeight="14.4" x14ac:dyDescent="0.3"/>
  <cols>
    <col min="1" max="1" width="9.33203125" customWidth="1"/>
    <col min="2" max="2" width="24.44140625" customWidth="1"/>
    <col min="3" max="3" width="84.109375" bestFit="1" customWidth="1"/>
    <col min="4" max="4" width="13.6640625" customWidth="1"/>
  </cols>
  <sheetData>
    <row r="1" spans="1:5" ht="21" x14ac:dyDescent="0.4">
      <c r="A1" s="1" t="s">
        <v>0</v>
      </c>
      <c r="C1" s="2" t="s">
        <v>1</v>
      </c>
      <c r="D1" s="14" t="s">
        <v>162</v>
      </c>
      <c r="E1" s="14" t="s">
        <v>219</v>
      </c>
    </row>
    <row r="3" spans="1:5" x14ac:dyDescent="0.3">
      <c r="A3" s="2" t="s">
        <v>2</v>
      </c>
    </row>
    <row r="4" spans="1:5" x14ac:dyDescent="0.3">
      <c r="B4" t="s">
        <v>3</v>
      </c>
      <c r="C4" s="3" t="s">
        <v>855</v>
      </c>
    </row>
    <row r="5" spans="1:5" x14ac:dyDescent="0.3">
      <c r="B5" t="s">
        <v>4</v>
      </c>
      <c r="C5" t="s">
        <v>5</v>
      </c>
    </row>
    <row r="6" spans="1:5" x14ac:dyDescent="0.3">
      <c r="B6" t="s">
        <v>6</v>
      </c>
      <c r="C6" s="4">
        <v>45391</v>
      </c>
    </row>
    <row r="7" spans="1:5" x14ac:dyDescent="0.3">
      <c r="B7" t="s">
        <v>7</v>
      </c>
      <c r="C7" s="4" t="s">
        <v>8</v>
      </c>
    </row>
    <row r="8" spans="1:5" x14ac:dyDescent="0.3">
      <c r="B8" t="s">
        <v>9</v>
      </c>
      <c r="C8" t="s">
        <v>10</v>
      </c>
    </row>
    <row r="9" spans="1:5" x14ac:dyDescent="0.3">
      <c r="B9" t="s">
        <v>11</v>
      </c>
      <c r="C9" s="4" t="s">
        <v>12</v>
      </c>
    </row>
    <row r="10" spans="1:5" x14ac:dyDescent="0.3">
      <c r="C10" s="4" t="s">
        <v>13</v>
      </c>
    </row>
    <row r="11" spans="1:5" x14ac:dyDescent="0.3">
      <c r="C11" s="4"/>
    </row>
    <row r="12" spans="1:5" x14ac:dyDescent="0.3">
      <c r="A12" s="2" t="s">
        <v>14</v>
      </c>
    </row>
    <row r="13" spans="1:5" x14ac:dyDescent="0.3">
      <c r="A13">
        <v>1</v>
      </c>
      <c r="B13" s="3" t="s">
        <v>15</v>
      </c>
      <c r="C13" s="3"/>
    </row>
    <row r="14" spans="1:5" x14ac:dyDescent="0.3">
      <c r="A14">
        <v>2</v>
      </c>
      <c r="B14" s="3" t="s">
        <v>16</v>
      </c>
      <c r="C14" s="3"/>
    </row>
    <row r="15" spans="1:5" x14ac:dyDescent="0.3">
      <c r="A15">
        <v>3</v>
      </c>
      <c r="B15" s="3" t="s">
        <v>17</v>
      </c>
      <c r="C15" s="3"/>
    </row>
    <row r="16" spans="1:5" x14ac:dyDescent="0.3">
      <c r="A16">
        <v>4</v>
      </c>
      <c r="B16" s="3" t="s">
        <v>18</v>
      </c>
      <c r="C16" s="3"/>
    </row>
    <row r="17" spans="1:3" x14ac:dyDescent="0.3">
      <c r="A17">
        <v>5</v>
      </c>
      <c r="B17" s="3" t="s">
        <v>19</v>
      </c>
      <c r="C17" s="3"/>
    </row>
    <row r="18" spans="1:3" x14ac:dyDescent="0.3">
      <c r="A18">
        <v>6</v>
      </c>
      <c r="B18" s="3" t="s">
        <v>20</v>
      </c>
      <c r="C18" s="3"/>
    </row>
    <row r="19" spans="1:3" x14ac:dyDescent="0.3">
      <c r="A19">
        <v>7</v>
      </c>
      <c r="B19" s="3" t="s">
        <v>21</v>
      </c>
      <c r="C19" s="3"/>
    </row>
    <row r="20" spans="1:3" x14ac:dyDescent="0.3">
      <c r="A20">
        <v>9</v>
      </c>
      <c r="B20" s="3" t="s">
        <v>22</v>
      </c>
      <c r="C20" s="3"/>
    </row>
    <row r="21" spans="1:3" x14ac:dyDescent="0.3">
      <c r="A21">
        <v>10</v>
      </c>
      <c r="B21" s="3" t="s">
        <v>23</v>
      </c>
      <c r="C21" s="3"/>
    </row>
    <row r="22" spans="1:3" x14ac:dyDescent="0.3">
      <c r="B22" s="3"/>
      <c r="C22" s="3"/>
    </row>
    <row r="23" spans="1:3" x14ac:dyDescent="0.3">
      <c r="B23" s="3"/>
      <c r="C23" s="3"/>
    </row>
    <row r="24" spans="1:3" x14ac:dyDescent="0.3">
      <c r="A24" s="2" t="s">
        <v>24</v>
      </c>
      <c r="C24" s="3"/>
    </row>
    <row r="25" spans="1:3" x14ac:dyDescent="0.3">
      <c r="A25">
        <v>1</v>
      </c>
      <c r="B25" t="s">
        <v>25</v>
      </c>
      <c r="C25" s="3"/>
    </row>
    <row r="26" spans="1:3" x14ac:dyDescent="0.3">
      <c r="A26">
        <v>2</v>
      </c>
      <c r="B26" t="s">
        <v>26</v>
      </c>
      <c r="C26" s="3"/>
    </row>
    <row r="27" spans="1:3" x14ac:dyDescent="0.3">
      <c r="A27">
        <v>3</v>
      </c>
      <c r="B27" t="s">
        <v>27</v>
      </c>
      <c r="C27" s="3"/>
    </row>
    <row r="28" spans="1:3" x14ac:dyDescent="0.3">
      <c r="C28" s="3"/>
    </row>
    <row r="29" spans="1:3" x14ac:dyDescent="0.3">
      <c r="A29" s="2" t="s">
        <v>28</v>
      </c>
      <c r="C29" s="3" t="s">
        <v>29</v>
      </c>
    </row>
    <row r="30" spans="1:3" x14ac:dyDescent="0.3">
      <c r="A30">
        <v>1</v>
      </c>
      <c r="B30" t="s">
        <v>30</v>
      </c>
      <c r="C30" s="3"/>
    </row>
    <row r="31" spans="1:3" x14ac:dyDescent="0.3">
      <c r="A31">
        <v>2</v>
      </c>
      <c r="B31" t="s">
        <v>31</v>
      </c>
      <c r="C31" s="3"/>
    </row>
    <row r="32" spans="1:3" x14ac:dyDescent="0.3">
      <c r="A32">
        <v>3</v>
      </c>
      <c r="B32" t="s">
        <v>32</v>
      </c>
      <c r="C32" s="3"/>
    </row>
    <row r="33" spans="1:4" x14ac:dyDescent="0.3">
      <c r="C33" s="3"/>
    </row>
    <row r="34" spans="1:4" x14ac:dyDescent="0.3">
      <c r="A34" s="2" t="s">
        <v>33</v>
      </c>
      <c r="C34" s="3"/>
    </row>
    <row r="35" spans="1:4" x14ac:dyDescent="0.3">
      <c r="A35">
        <v>1</v>
      </c>
      <c r="B35" t="s">
        <v>34</v>
      </c>
      <c r="C35" s="3"/>
    </row>
    <row r="36" spans="1:4" x14ac:dyDescent="0.3">
      <c r="A36">
        <v>2</v>
      </c>
      <c r="B36" t="s">
        <v>35</v>
      </c>
      <c r="C36" s="3"/>
    </row>
    <row r="37" spans="1:4" x14ac:dyDescent="0.3">
      <c r="A37">
        <v>3</v>
      </c>
      <c r="B37" t="s">
        <v>36</v>
      </c>
      <c r="C37" s="3"/>
    </row>
    <row r="38" spans="1:4" x14ac:dyDescent="0.3">
      <c r="A38">
        <v>4</v>
      </c>
      <c r="B38" t="s">
        <v>37</v>
      </c>
      <c r="C38" s="3"/>
    </row>
    <row r="39" spans="1:4" x14ac:dyDescent="0.3">
      <c r="A39">
        <v>5</v>
      </c>
      <c r="B39" t="s">
        <v>38</v>
      </c>
      <c r="C39" s="3"/>
    </row>
    <row r="40" spans="1:4" x14ac:dyDescent="0.3">
      <c r="C40" s="3"/>
    </row>
    <row r="41" spans="1:4" x14ac:dyDescent="0.3">
      <c r="A41" s="2" t="s">
        <v>39</v>
      </c>
      <c r="C41" s="3"/>
    </row>
    <row r="42" spans="1:4" x14ac:dyDescent="0.3">
      <c r="A42" s="2"/>
      <c r="B42" t="s">
        <v>40</v>
      </c>
      <c r="C42" s="3"/>
    </row>
    <row r="43" spans="1:4" x14ac:dyDescent="0.3">
      <c r="A43" s="2"/>
      <c r="B43" t="s">
        <v>41</v>
      </c>
      <c r="C43" s="3"/>
    </row>
    <row r="44" spans="1:4" x14ac:dyDescent="0.3">
      <c r="A44" s="2"/>
      <c r="B44" t="s">
        <v>42</v>
      </c>
      <c r="C44" s="3"/>
    </row>
    <row r="45" spans="1:4" x14ac:dyDescent="0.3">
      <c r="C45" s="3"/>
    </row>
    <row r="46" spans="1:4" x14ac:dyDescent="0.3">
      <c r="A46" s="2" t="s">
        <v>43</v>
      </c>
    </row>
    <row r="47" spans="1:4" x14ac:dyDescent="0.3">
      <c r="A47" s="5" t="s">
        <v>44</v>
      </c>
      <c r="B47" s="5" t="s">
        <v>45</v>
      </c>
      <c r="C47" s="5" t="s">
        <v>46</v>
      </c>
      <c r="D47" s="5" t="s">
        <v>47</v>
      </c>
    </row>
    <row r="48" spans="1:4" x14ac:dyDescent="0.3">
      <c r="A48">
        <v>1</v>
      </c>
      <c r="B48" s="3" t="s">
        <v>48</v>
      </c>
      <c r="C48" s="4">
        <v>45384</v>
      </c>
      <c r="D48" s="3"/>
    </row>
    <row r="49" spans="1:4" x14ac:dyDescent="0.3">
      <c r="B49" s="3"/>
      <c r="C49" s="4"/>
      <c r="D49" s="3"/>
    </row>
    <row r="51" spans="1:4" x14ac:dyDescent="0.3">
      <c r="A51" s="2" t="s">
        <v>49</v>
      </c>
    </row>
    <row r="52" spans="1:4" x14ac:dyDescent="0.3">
      <c r="A52">
        <v>1</v>
      </c>
      <c r="B52" t="s">
        <v>50</v>
      </c>
    </row>
    <row r="53" spans="1:4" x14ac:dyDescent="0.3">
      <c r="A53">
        <v>2</v>
      </c>
      <c r="B53" t="s">
        <v>51</v>
      </c>
    </row>
    <row r="54" spans="1:4" x14ac:dyDescent="0.3">
      <c r="A54">
        <v>3</v>
      </c>
      <c r="B54" t="s">
        <v>52</v>
      </c>
    </row>
    <row r="55" spans="1:4" x14ac:dyDescent="0.3">
      <c r="B55" s="6"/>
    </row>
    <row r="57" spans="1:4" x14ac:dyDescent="0.3">
      <c r="A57" s="2" t="s">
        <v>53</v>
      </c>
    </row>
    <row r="58" spans="1:4" x14ac:dyDescent="0.3">
      <c r="A58" s="59" t="s">
        <v>44</v>
      </c>
      <c r="B58" s="60" t="s">
        <v>54</v>
      </c>
      <c r="C58" s="61" t="s">
        <v>55</v>
      </c>
    </row>
    <row r="59" spans="1:4" x14ac:dyDescent="0.3">
      <c r="A59" s="29">
        <v>1</v>
      </c>
      <c r="B59" s="62" t="s">
        <v>56</v>
      </c>
      <c r="C59" s="20" t="s">
        <v>57</v>
      </c>
    </row>
    <row r="60" spans="1:4" x14ac:dyDescent="0.3">
      <c r="A60" s="29"/>
      <c r="B60" s="62"/>
      <c r="C60" s="20" t="s">
        <v>58</v>
      </c>
    </row>
    <row r="61" spans="1:4" x14ac:dyDescent="0.3">
      <c r="A61" s="29">
        <v>2</v>
      </c>
      <c r="B61" s="23" t="s">
        <v>59</v>
      </c>
      <c r="C61" s="20" t="s">
        <v>60</v>
      </c>
    </row>
    <row r="62" spans="1:4" x14ac:dyDescent="0.3">
      <c r="A62" s="29"/>
      <c r="B62" s="62"/>
      <c r="C62" s="20"/>
    </row>
    <row r="63" spans="1:4" x14ac:dyDescent="0.3">
      <c r="A63" s="29">
        <v>3</v>
      </c>
      <c r="B63" s="23" t="s">
        <v>61</v>
      </c>
      <c r="C63" s="20" t="s">
        <v>62</v>
      </c>
    </row>
    <row r="64" spans="1:4" x14ac:dyDescent="0.3">
      <c r="A64" s="29"/>
      <c r="B64" s="23"/>
      <c r="C64" s="20" t="s">
        <v>63</v>
      </c>
    </row>
    <row r="65" spans="1:3" x14ac:dyDescent="0.3">
      <c r="A65" s="29"/>
      <c r="B65" s="23"/>
      <c r="C65" s="20" t="s">
        <v>64</v>
      </c>
    </row>
    <row r="66" spans="1:3" x14ac:dyDescent="0.3">
      <c r="A66" s="29">
        <v>4</v>
      </c>
      <c r="B66" s="23" t="s">
        <v>65</v>
      </c>
      <c r="C66" s="20" t="s">
        <v>66</v>
      </c>
    </row>
    <row r="67" spans="1:3" x14ac:dyDescent="0.3">
      <c r="A67" s="29"/>
      <c r="B67" s="23"/>
      <c r="C67" s="20" t="s">
        <v>67</v>
      </c>
    </row>
    <row r="68" spans="1:3" x14ac:dyDescent="0.3">
      <c r="A68" s="29"/>
      <c r="B68" s="23"/>
      <c r="C68" s="20" t="s">
        <v>68</v>
      </c>
    </row>
    <row r="69" spans="1:3" x14ac:dyDescent="0.3">
      <c r="A69" s="29">
        <v>5</v>
      </c>
      <c r="B69" s="23" t="s">
        <v>69</v>
      </c>
      <c r="C69" s="20" t="s">
        <v>66</v>
      </c>
    </row>
    <row r="70" spans="1:3" x14ac:dyDescent="0.3">
      <c r="A70" s="29"/>
      <c r="B70" s="23"/>
      <c r="C70" s="20" t="s">
        <v>70</v>
      </c>
    </row>
    <row r="71" spans="1:3" x14ac:dyDescent="0.3">
      <c r="A71" s="29"/>
      <c r="B71" s="23"/>
      <c r="C71" s="20" t="s">
        <v>68</v>
      </c>
    </row>
    <row r="72" spans="1:3" x14ac:dyDescent="0.3">
      <c r="A72" s="29">
        <v>6</v>
      </c>
      <c r="B72" s="63" t="s">
        <v>905</v>
      </c>
      <c r="C72" s="67" t="s">
        <v>906</v>
      </c>
    </row>
    <row r="73" spans="1:3" x14ac:dyDescent="0.3">
      <c r="A73" s="29">
        <v>7</v>
      </c>
      <c r="B73" s="63" t="s">
        <v>868</v>
      </c>
      <c r="C73" s="20" t="s">
        <v>884</v>
      </c>
    </row>
    <row r="74" spans="1:3" x14ac:dyDescent="0.3">
      <c r="A74" s="29">
        <v>8</v>
      </c>
      <c r="B74" s="63" t="s">
        <v>869</v>
      </c>
      <c r="C74" s="20" t="s">
        <v>885</v>
      </c>
    </row>
    <row r="75" spans="1:3" x14ac:dyDescent="0.3">
      <c r="A75" s="29">
        <v>9</v>
      </c>
      <c r="B75" s="63" t="s">
        <v>870</v>
      </c>
      <c r="C75" s="20" t="s">
        <v>885</v>
      </c>
    </row>
    <row r="76" spans="1:3" x14ac:dyDescent="0.3">
      <c r="A76" s="29">
        <v>10</v>
      </c>
      <c r="B76" s="63" t="s">
        <v>871</v>
      </c>
      <c r="C76" s="20" t="s">
        <v>885</v>
      </c>
    </row>
    <row r="77" spans="1:3" x14ac:dyDescent="0.3">
      <c r="A77" s="29">
        <v>11</v>
      </c>
      <c r="B77" s="63" t="s">
        <v>872</v>
      </c>
      <c r="C77" s="20" t="s">
        <v>885</v>
      </c>
    </row>
    <row r="78" spans="1:3" x14ac:dyDescent="0.3">
      <c r="A78" s="24">
        <v>12</v>
      </c>
      <c r="B78" s="64" t="s">
        <v>873</v>
      </c>
      <c r="C78" s="20" t="s">
        <v>885</v>
      </c>
    </row>
    <row r="79" spans="1:3" x14ac:dyDescent="0.3">
      <c r="A79" s="24">
        <v>13</v>
      </c>
      <c r="B79" s="75" t="s">
        <v>908</v>
      </c>
      <c r="C79" s="76" t="s">
        <v>909</v>
      </c>
    </row>
    <row r="84" spans="2:2" x14ac:dyDescent="0.3">
      <c r="B84" s="8"/>
    </row>
    <row r="99" spans="2:2" x14ac:dyDescent="0.3">
      <c r="B99" s="8"/>
    </row>
  </sheetData>
  <hyperlinks>
    <hyperlink ref="B59" location="ReadMeFirst!A1" display="ReadMeFirst" xr:uid="{29F11C03-D4C3-4936-805E-6729AFCF6DA1}"/>
    <hyperlink ref="B73" location="'Data Visualization'!A1" display="'Data Visualization'!A1" xr:uid="{91BF33DB-1046-40CA-BBDC-C4048E86DAC9}"/>
    <hyperlink ref="B74" location="'PV1'!A1" display="'PV1'!A1" xr:uid="{201A5E8F-3B58-40FE-9521-CB3D58305751}"/>
    <hyperlink ref="B75" location="'PV2'!A1" display="'PV2'!A1" xr:uid="{99C2C611-127C-4B54-B231-5932594A86E5}"/>
    <hyperlink ref="B76" location="'PV3'!A1" display="'PV3'!A1" xr:uid="{F247FB6A-B8C2-4290-AE3F-A0ED112B137E}"/>
    <hyperlink ref="B77" location="'PV4'!A1" display="'PV4'!A1" xr:uid="{4B1064F2-2709-480A-8F54-A711BE0D6A64}"/>
    <hyperlink ref="B78" location="'PV5'!A1" display="'PV5'!A1" xr:uid="{A9EB4792-B1BC-4E11-8D28-A350634A351F}"/>
    <hyperlink ref="B72" location="'Filtered Data'!A1" display="'Filtered Data'!A1" xr:uid="{AF823BB9-174E-4717-93DB-55ECA713BA49}"/>
    <hyperlink ref="B79" location="DashBoard!A1" display="DashBoard!A1" xr:uid="{32B82DA7-214D-4459-BBE5-E8FC06A347F3}"/>
  </hyperlinks>
  <pageMargins left="0.7" right="0.7" top="0.75" bottom="0.75" header="0.3" footer="0.3"/>
  <pageSetup orientation="portrait" r:id="rId1"/>
  <legacy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CE354-AEFA-4ED1-8429-09495EC39AA8}">
  <dimension ref="A1:P48"/>
  <sheetViews>
    <sheetView workbookViewId="0">
      <selection activeCell="E31" sqref="E31"/>
    </sheetView>
  </sheetViews>
  <sheetFormatPr defaultRowHeight="14.4" x14ac:dyDescent="0.3"/>
  <cols>
    <col min="2" max="2" width="10.77734375" bestFit="1" customWidth="1"/>
    <col min="3" max="3" width="27.109375" bestFit="1" customWidth="1"/>
  </cols>
  <sheetData>
    <row r="1" spans="1:13" ht="20.399999999999999" thickBot="1" x14ac:dyDescent="0.45">
      <c r="A1" s="68" t="s">
        <v>886</v>
      </c>
      <c r="B1" s="68"/>
      <c r="C1" s="68"/>
    </row>
    <row r="2" spans="1:13" ht="15" thickTop="1" x14ac:dyDescent="0.3">
      <c r="A2" s="65" t="s">
        <v>874</v>
      </c>
      <c r="B2" s="69" t="s">
        <v>879</v>
      </c>
      <c r="C2" s="69"/>
    </row>
    <row r="3" spans="1:13" x14ac:dyDescent="0.3">
      <c r="A3" s="65" t="s">
        <v>875</v>
      </c>
      <c r="B3" s="69" t="s">
        <v>8</v>
      </c>
      <c r="C3" s="69"/>
    </row>
    <row r="4" spans="1:13" x14ac:dyDescent="0.3">
      <c r="A4" s="65" t="s">
        <v>876</v>
      </c>
      <c r="B4" s="69" t="s">
        <v>855</v>
      </c>
      <c r="C4" s="69"/>
    </row>
    <row r="5" spans="1:13" x14ac:dyDescent="0.3">
      <c r="A5" s="65" t="s">
        <v>188</v>
      </c>
      <c r="B5" s="70">
        <v>45391</v>
      </c>
      <c r="C5" s="70"/>
    </row>
    <row r="7" spans="1:13" ht="20.399999999999999" thickBot="1" x14ac:dyDescent="0.45">
      <c r="A7" s="68" t="s">
        <v>893</v>
      </c>
      <c r="B7" s="68"/>
      <c r="C7" s="68"/>
      <c r="D7" s="68"/>
      <c r="F7" s="68" t="s">
        <v>888</v>
      </c>
      <c r="G7" s="68"/>
      <c r="H7" s="68"/>
      <c r="I7" s="68"/>
      <c r="J7" s="68"/>
      <c r="K7" s="68"/>
      <c r="L7" s="68"/>
      <c r="M7" s="68"/>
    </row>
    <row r="8" spans="1:13" ht="15" thickTop="1" x14ac:dyDescent="0.3"/>
    <row r="9" spans="1:13" x14ac:dyDescent="0.3">
      <c r="B9" s="57" t="s">
        <v>188</v>
      </c>
      <c r="C9" t="s">
        <v>861</v>
      </c>
    </row>
    <row r="10" spans="1:13" x14ac:dyDescent="0.3">
      <c r="B10" s="58">
        <v>45088</v>
      </c>
      <c r="C10">
        <v>1963.1999999999998</v>
      </c>
    </row>
    <row r="11" spans="1:13" x14ac:dyDescent="0.3">
      <c r="B11" s="58">
        <v>45089</v>
      </c>
      <c r="C11">
        <v>316.79999999999927</v>
      </c>
    </row>
    <row r="12" spans="1:13" x14ac:dyDescent="0.3">
      <c r="B12" s="58">
        <v>45095</v>
      </c>
      <c r="C12">
        <v>675.19999999999891</v>
      </c>
    </row>
    <row r="13" spans="1:13" x14ac:dyDescent="0.3">
      <c r="B13" s="58">
        <v>45096</v>
      </c>
      <c r="C13">
        <v>486.39999999999964</v>
      </c>
    </row>
    <row r="14" spans="1:13" x14ac:dyDescent="0.3">
      <c r="B14" s="58">
        <v>45102</v>
      </c>
      <c r="C14">
        <v>-112</v>
      </c>
    </row>
    <row r="15" spans="1:13" x14ac:dyDescent="0.3">
      <c r="B15" s="58">
        <v>45103</v>
      </c>
      <c r="C15">
        <v>2198.0999999999995</v>
      </c>
    </row>
    <row r="16" spans="1:13" x14ac:dyDescent="0.3">
      <c r="B16" s="58">
        <v>45109</v>
      </c>
      <c r="C16">
        <v>1139.0999999999995</v>
      </c>
    </row>
    <row r="17" spans="2:16" x14ac:dyDescent="0.3">
      <c r="B17" s="58">
        <v>45110</v>
      </c>
      <c r="C17">
        <v>-774.39999999999964</v>
      </c>
    </row>
    <row r="18" spans="2:16" x14ac:dyDescent="0.3">
      <c r="B18" s="58" t="s">
        <v>857</v>
      </c>
      <c r="C18">
        <v>5892.3999999999969</v>
      </c>
    </row>
    <row r="25" spans="2:16" ht="20.399999999999999" thickBot="1" x14ac:dyDescent="0.45">
      <c r="F25" s="68" t="s">
        <v>889</v>
      </c>
      <c r="G25" s="68"/>
      <c r="H25" s="68"/>
      <c r="I25" s="68"/>
      <c r="J25" s="68"/>
      <c r="K25" s="68"/>
      <c r="L25" s="68"/>
      <c r="M25" s="68"/>
      <c r="N25" s="68"/>
      <c r="O25" s="68"/>
      <c r="P25" s="68"/>
    </row>
    <row r="26" spans="2:16" ht="15" thickTop="1" x14ac:dyDescent="0.3"/>
    <row r="27" spans="2:16" x14ac:dyDescent="0.3">
      <c r="F27" s="71" t="s">
        <v>865</v>
      </c>
      <c r="G27" s="71"/>
      <c r="H27" s="71"/>
      <c r="I27" s="71"/>
      <c r="J27" s="71"/>
      <c r="K27" s="71"/>
      <c r="L27" s="71"/>
      <c r="M27" s="71"/>
      <c r="N27" s="71"/>
      <c r="O27" s="71"/>
      <c r="P27" s="71"/>
    </row>
    <row r="28" spans="2:16" x14ac:dyDescent="0.3">
      <c r="F28" s="71"/>
      <c r="G28" s="71"/>
      <c r="H28" s="71"/>
      <c r="I28" s="71"/>
      <c r="J28" s="71"/>
      <c r="K28" s="71"/>
      <c r="L28" s="71"/>
      <c r="M28" s="71"/>
      <c r="N28" s="71"/>
      <c r="O28" s="71"/>
      <c r="P28" s="71"/>
    </row>
    <row r="29" spans="2:16" x14ac:dyDescent="0.3">
      <c r="F29" s="71"/>
      <c r="G29" s="71"/>
      <c r="H29" s="71"/>
      <c r="I29" s="71"/>
      <c r="J29" s="71"/>
      <c r="K29" s="71"/>
      <c r="L29" s="71"/>
      <c r="M29" s="71"/>
      <c r="N29" s="71"/>
      <c r="O29" s="71"/>
      <c r="P29" s="71"/>
    </row>
    <row r="30" spans="2:16" x14ac:dyDescent="0.3">
      <c r="F30" s="71"/>
      <c r="G30" s="71"/>
      <c r="H30" s="71"/>
      <c r="I30" s="71"/>
      <c r="J30" s="71"/>
      <c r="K30" s="71"/>
      <c r="L30" s="71"/>
      <c r="M30" s="71"/>
      <c r="N30" s="71"/>
      <c r="O30" s="71"/>
      <c r="P30" s="71"/>
    </row>
    <row r="31" spans="2:16" x14ac:dyDescent="0.3">
      <c r="F31" s="71"/>
      <c r="G31" s="71"/>
      <c r="H31" s="71"/>
      <c r="I31" s="71"/>
      <c r="J31" s="71"/>
      <c r="K31" s="71"/>
      <c r="L31" s="71"/>
      <c r="M31" s="71"/>
      <c r="N31" s="71"/>
      <c r="O31" s="71"/>
      <c r="P31" s="71"/>
    </row>
    <row r="32" spans="2:16" x14ac:dyDescent="0.3">
      <c r="F32" s="71"/>
      <c r="G32" s="71"/>
      <c r="H32" s="71"/>
      <c r="I32" s="71"/>
      <c r="J32" s="71"/>
      <c r="K32" s="71"/>
      <c r="L32" s="71"/>
      <c r="M32" s="71"/>
      <c r="N32" s="71"/>
      <c r="O32" s="71"/>
      <c r="P32" s="71"/>
    </row>
    <row r="35" spans="6:16" ht="20.399999999999999" thickBot="1" x14ac:dyDescent="0.45">
      <c r="F35" s="68" t="s">
        <v>897</v>
      </c>
      <c r="G35" s="68"/>
      <c r="H35" s="68"/>
      <c r="I35" s="68"/>
      <c r="J35" s="68"/>
      <c r="K35" s="68"/>
      <c r="L35" s="68"/>
      <c r="M35" s="68"/>
      <c r="N35" s="68"/>
      <c r="O35" s="68"/>
      <c r="P35" s="68"/>
    </row>
    <row r="36" spans="6:16" ht="15" thickTop="1" x14ac:dyDescent="0.3"/>
    <row r="37" spans="6:16" x14ac:dyDescent="0.3">
      <c r="F37" s="73" t="s">
        <v>898</v>
      </c>
      <c r="G37" s="73"/>
      <c r="H37" s="73"/>
      <c r="I37" s="73"/>
      <c r="J37" s="73"/>
      <c r="K37" s="73"/>
      <c r="L37" s="73"/>
      <c r="M37" s="73"/>
      <c r="N37" s="73"/>
      <c r="O37" s="73"/>
      <c r="P37" s="73"/>
    </row>
    <row r="38" spans="6:16" x14ac:dyDescent="0.3">
      <c r="F38" s="73"/>
      <c r="G38" s="73"/>
      <c r="H38" s="73"/>
      <c r="I38" s="73"/>
      <c r="J38" s="73"/>
      <c r="K38" s="73"/>
      <c r="L38" s="73"/>
      <c r="M38" s="73"/>
      <c r="N38" s="73"/>
      <c r="O38" s="73"/>
      <c r="P38" s="73"/>
    </row>
    <row r="39" spans="6:16" x14ac:dyDescent="0.3">
      <c r="F39" s="73"/>
      <c r="G39" s="73"/>
      <c r="H39" s="73"/>
      <c r="I39" s="73"/>
      <c r="J39" s="73"/>
      <c r="K39" s="73"/>
      <c r="L39" s="73"/>
      <c r="M39" s="73"/>
      <c r="N39" s="73"/>
      <c r="O39" s="73"/>
      <c r="P39" s="73"/>
    </row>
    <row r="40" spans="6:16" x14ac:dyDescent="0.3">
      <c r="F40" s="73"/>
      <c r="G40" s="73"/>
      <c r="H40" s="73"/>
      <c r="I40" s="73"/>
      <c r="J40" s="73"/>
      <c r="K40" s="73"/>
      <c r="L40" s="73"/>
      <c r="M40" s="73"/>
      <c r="N40" s="73"/>
      <c r="O40" s="73"/>
      <c r="P40" s="73"/>
    </row>
    <row r="41" spans="6:16" x14ac:dyDescent="0.3">
      <c r="F41" s="73"/>
      <c r="G41" s="73"/>
      <c r="H41" s="73"/>
      <c r="I41" s="73"/>
      <c r="J41" s="73"/>
      <c r="K41" s="73"/>
      <c r="L41" s="73"/>
      <c r="M41" s="73"/>
      <c r="N41" s="73"/>
      <c r="O41" s="73"/>
      <c r="P41" s="73"/>
    </row>
    <row r="43" spans="6:16" x14ac:dyDescent="0.3">
      <c r="F43" s="73" t="s">
        <v>899</v>
      </c>
      <c r="G43" s="73"/>
      <c r="H43" s="73"/>
      <c r="I43" s="73"/>
      <c r="J43" s="73"/>
      <c r="K43" s="73"/>
      <c r="L43" s="73"/>
      <c r="M43" s="73"/>
      <c r="N43" s="73"/>
      <c r="O43" s="73"/>
      <c r="P43" s="73"/>
    </row>
    <row r="44" spans="6:16" x14ac:dyDescent="0.3">
      <c r="F44" s="73"/>
      <c r="G44" s="73"/>
      <c r="H44" s="73"/>
      <c r="I44" s="73"/>
      <c r="J44" s="73"/>
      <c r="K44" s="73"/>
      <c r="L44" s="73"/>
      <c r="M44" s="73"/>
      <c r="N44" s="73"/>
      <c r="O44" s="73"/>
      <c r="P44" s="73"/>
    </row>
    <row r="45" spans="6:16" x14ac:dyDescent="0.3">
      <c r="F45" s="73"/>
      <c r="G45" s="73"/>
      <c r="H45" s="73"/>
      <c r="I45" s="73"/>
      <c r="J45" s="73"/>
      <c r="K45" s="73"/>
      <c r="L45" s="73"/>
      <c r="M45" s="73"/>
      <c r="N45" s="73"/>
      <c r="O45" s="73"/>
      <c r="P45" s="73"/>
    </row>
    <row r="46" spans="6:16" x14ac:dyDescent="0.3">
      <c r="F46" s="73"/>
      <c r="G46" s="73"/>
      <c r="H46" s="73"/>
      <c r="I46" s="73"/>
      <c r="J46" s="73"/>
      <c r="K46" s="73"/>
      <c r="L46" s="73"/>
      <c r="M46" s="73"/>
      <c r="N46" s="73"/>
      <c r="O46" s="73"/>
      <c r="P46" s="73"/>
    </row>
    <row r="47" spans="6:16" x14ac:dyDescent="0.3">
      <c r="F47" s="73"/>
      <c r="G47" s="73"/>
      <c r="H47" s="73"/>
      <c r="I47" s="73"/>
      <c r="J47" s="73"/>
      <c r="K47" s="73"/>
      <c r="L47" s="73"/>
      <c r="M47" s="73"/>
      <c r="N47" s="73"/>
      <c r="O47" s="73"/>
      <c r="P47" s="73"/>
    </row>
    <row r="48" spans="6:16" x14ac:dyDescent="0.3">
      <c r="F48" s="73"/>
      <c r="G48" s="73"/>
      <c r="H48" s="73"/>
      <c r="I48" s="73"/>
      <c r="J48" s="73"/>
      <c r="K48" s="73"/>
      <c r="L48" s="73"/>
      <c r="M48" s="73"/>
      <c r="N48" s="73"/>
      <c r="O48" s="73"/>
      <c r="P48" s="73"/>
    </row>
  </sheetData>
  <mergeCells count="12">
    <mergeCell ref="F35:P35"/>
    <mergeCell ref="F37:P41"/>
    <mergeCell ref="F43:P48"/>
    <mergeCell ref="A1:C1"/>
    <mergeCell ref="F27:P32"/>
    <mergeCell ref="B2:C2"/>
    <mergeCell ref="B3:C3"/>
    <mergeCell ref="B4:C4"/>
    <mergeCell ref="B5:C5"/>
    <mergeCell ref="A7:D7"/>
    <mergeCell ref="F7:M7"/>
    <mergeCell ref="F25:P25"/>
  </mergeCells>
  <hyperlinks>
    <hyperlink ref="A1:C1" location="ReadMeFirst!A1" display="ReadMeFirst!A1" xr:uid="{E9C62FA6-8CB4-4A80-8455-9E7CB3CFE107}"/>
  </hyperlink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A36F6-7685-4C17-B982-8C4AF78DC844}">
  <dimension ref="A1:P48"/>
  <sheetViews>
    <sheetView workbookViewId="0">
      <selection activeCell="D23" sqref="D23"/>
    </sheetView>
  </sheetViews>
  <sheetFormatPr defaultRowHeight="14.4" x14ac:dyDescent="0.3"/>
  <cols>
    <col min="2" max="2" width="10.77734375" bestFit="1" customWidth="1"/>
    <col min="3" max="3" width="32.109375" bestFit="1" customWidth="1"/>
  </cols>
  <sheetData>
    <row r="1" spans="1:14" ht="20.399999999999999" thickBot="1" x14ac:dyDescent="0.45">
      <c r="A1" s="68" t="s">
        <v>886</v>
      </c>
      <c r="B1" s="68"/>
      <c r="C1" s="68"/>
    </row>
    <row r="2" spans="1:14" ht="15" thickTop="1" x14ac:dyDescent="0.3">
      <c r="A2" s="65" t="s">
        <v>874</v>
      </c>
      <c r="B2" s="69" t="s">
        <v>880</v>
      </c>
      <c r="C2" s="69"/>
    </row>
    <row r="3" spans="1:14" x14ac:dyDescent="0.3">
      <c r="A3" s="65" t="s">
        <v>875</v>
      </c>
      <c r="B3" s="69" t="s">
        <v>8</v>
      </c>
      <c r="C3" s="69"/>
    </row>
    <row r="4" spans="1:14" x14ac:dyDescent="0.3">
      <c r="A4" s="65" t="s">
        <v>876</v>
      </c>
      <c r="B4" s="69" t="s">
        <v>855</v>
      </c>
      <c r="C4" s="69"/>
    </row>
    <row r="5" spans="1:14" x14ac:dyDescent="0.3">
      <c r="A5" s="65" t="s">
        <v>188</v>
      </c>
      <c r="B5" s="70">
        <v>45391</v>
      </c>
      <c r="C5" s="70"/>
    </row>
    <row r="7" spans="1:14" ht="20.399999999999999" thickBot="1" x14ac:dyDescent="0.45">
      <c r="A7" s="68" t="s">
        <v>893</v>
      </c>
      <c r="B7" s="68"/>
      <c r="C7" s="68"/>
      <c r="D7" s="68"/>
      <c r="F7" s="68" t="s">
        <v>888</v>
      </c>
      <c r="G7" s="68"/>
      <c r="H7" s="68"/>
      <c r="I7" s="68"/>
      <c r="J7" s="68"/>
      <c r="K7" s="68"/>
      <c r="L7" s="68"/>
      <c r="M7" s="68"/>
      <c r="N7" s="68"/>
    </row>
    <row r="8" spans="1:14" ht="15" thickTop="1" x14ac:dyDescent="0.3"/>
    <row r="9" spans="1:14" x14ac:dyDescent="0.3">
      <c r="B9" s="57" t="s">
        <v>188</v>
      </c>
      <c r="C9" t="s">
        <v>862</v>
      </c>
    </row>
    <row r="10" spans="1:14" x14ac:dyDescent="0.3">
      <c r="B10" s="58">
        <v>45088</v>
      </c>
      <c r="C10">
        <v>3.3942857142857141</v>
      </c>
    </row>
    <row r="11" spans="1:14" x14ac:dyDescent="0.3">
      <c r="B11" s="58">
        <v>45089</v>
      </c>
      <c r="C11">
        <v>1.4017699115044246</v>
      </c>
    </row>
    <row r="12" spans="1:14" x14ac:dyDescent="0.3">
      <c r="B12" s="58">
        <v>45095</v>
      </c>
      <c r="C12">
        <v>1.2948228882833788</v>
      </c>
    </row>
    <row r="13" spans="1:14" x14ac:dyDescent="0.3">
      <c r="B13" s="58">
        <v>45096</v>
      </c>
      <c r="C13">
        <v>1.4757763975155278</v>
      </c>
    </row>
    <row r="14" spans="1:14" x14ac:dyDescent="0.3">
      <c r="B14" s="58">
        <v>45102</v>
      </c>
      <c r="C14">
        <v>1.3577142857142857</v>
      </c>
    </row>
    <row r="15" spans="1:14" x14ac:dyDescent="0.3">
      <c r="B15" s="58">
        <v>45103</v>
      </c>
      <c r="C15">
        <v>3.2772413793103445</v>
      </c>
    </row>
    <row r="16" spans="1:14" x14ac:dyDescent="0.3">
      <c r="B16" s="58">
        <v>45109</v>
      </c>
      <c r="C16">
        <v>3.52</v>
      </c>
    </row>
    <row r="17" spans="2:16" x14ac:dyDescent="0.3">
      <c r="B17" s="58">
        <v>45110</v>
      </c>
      <c r="C17">
        <v>1.4313253012048193</v>
      </c>
    </row>
    <row r="18" spans="2:16" x14ac:dyDescent="0.3">
      <c r="B18" s="58" t="s">
        <v>857</v>
      </c>
      <c r="C18">
        <v>2.144116984727312</v>
      </c>
    </row>
    <row r="25" spans="2:16" ht="20.399999999999999" thickBot="1" x14ac:dyDescent="0.45">
      <c r="F25" s="68" t="s">
        <v>889</v>
      </c>
      <c r="G25" s="68"/>
      <c r="H25" s="68"/>
      <c r="I25" s="68"/>
      <c r="J25" s="68"/>
      <c r="K25" s="68"/>
      <c r="L25" s="68"/>
      <c r="M25" s="68"/>
      <c r="N25" s="68"/>
      <c r="O25" s="68"/>
      <c r="P25" s="68"/>
    </row>
    <row r="26" spans="2:16" ht="15" thickTop="1" x14ac:dyDescent="0.3"/>
    <row r="27" spans="2:16" x14ac:dyDescent="0.3">
      <c r="F27" s="71" t="s">
        <v>866</v>
      </c>
      <c r="G27" s="71"/>
      <c r="H27" s="71"/>
      <c r="I27" s="71"/>
      <c r="J27" s="71"/>
      <c r="K27" s="71"/>
      <c r="L27" s="71"/>
      <c r="M27" s="71"/>
      <c r="N27" s="71"/>
      <c r="O27" s="71"/>
      <c r="P27" s="71"/>
    </row>
    <row r="28" spans="2:16" x14ac:dyDescent="0.3">
      <c r="F28" s="71"/>
      <c r="G28" s="71"/>
      <c r="H28" s="71"/>
      <c r="I28" s="71"/>
      <c r="J28" s="71"/>
      <c r="K28" s="71"/>
      <c r="L28" s="71"/>
      <c r="M28" s="71"/>
      <c r="N28" s="71"/>
      <c r="O28" s="71"/>
      <c r="P28" s="71"/>
    </row>
    <row r="29" spans="2:16" x14ac:dyDescent="0.3">
      <c r="F29" s="71"/>
      <c r="G29" s="71"/>
      <c r="H29" s="71"/>
      <c r="I29" s="71"/>
      <c r="J29" s="71"/>
      <c r="K29" s="71"/>
      <c r="L29" s="71"/>
      <c r="M29" s="71"/>
      <c r="N29" s="71"/>
      <c r="O29" s="71"/>
      <c r="P29" s="71"/>
    </row>
    <row r="30" spans="2:16" x14ac:dyDescent="0.3">
      <c r="F30" s="71"/>
      <c r="G30" s="71"/>
      <c r="H30" s="71"/>
      <c r="I30" s="71"/>
      <c r="J30" s="71"/>
      <c r="K30" s="71"/>
      <c r="L30" s="71"/>
      <c r="M30" s="71"/>
      <c r="N30" s="71"/>
      <c r="O30" s="71"/>
      <c r="P30" s="71"/>
    </row>
    <row r="31" spans="2:16" x14ac:dyDescent="0.3">
      <c r="F31" s="71"/>
      <c r="G31" s="71"/>
      <c r="H31" s="71"/>
      <c r="I31" s="71"/>
      <c r="J31" s="71"/>
      <c r="K31" s="71"/>
      <c r="L31" s="71"/>
      <c r="M31" s="71"/>
      <c r="N31" s="71"/>
      <c r="O31" s="71"/>
      <c r="P31" s="71"/>
    </row>
    <row r="32" spans="2:16" x14ac:dyDescent="0.3">
      <c r="F32" s="71"/>
      <c r="G32" s="71"/>
      <c r="H32" s="71"/>
      <c r="I32" s="71"/>
      <c r="J32" s="71"/>
      <c r="K32" s="71"/>
      <c r="L32" s="71"/>
      <c r="M32" s="71"/>
      <c r="N32" s="71"/>
      <c r="O32" s="71"/>
      <c r="P32" s="71"/>
    </row>
    <row r="35" spans="6:16" ht="20.399999999999999" thickBot="1" x14ac:dyDescent="0.45">
      <c r="F35" s="68" t="s">
        <v>900</v>
      </c>
      <c r="G35" s="68"/>
      <c r="H35" s="68"/>
      <c r="I35" s="68"/>
      <c r="J35" s="68"/>
      <c r="K35" s="68"/>
      <c r="L35" s="68"/>
      <c r="M35" s="68"/>
      <c r="N35" s="68"/>
      <c r="O35" s="68"/>
      <c r="P35" s="68"/>
    </row>
    <row r="36" spans="6:16" ht="15" thickTop="1" x14ac:dyDescent="0.3"/>
    <row r="37" spans="6:16" x14ac:dyDescent="0.3">
      <c r="F37" s="73" t="s">
        <v>901</v>
      </c>
      <c r="G37" s="73"/>
      <c r="H37" s="73"/>
      <c r="I37" s="73"/>
      <c r="J37" s="73"/>
      <c r="K37" s="73"/>
      <c r="L37" s="73"/>
      <c r="M37" s="73"/>
      <c r="N37" s="73"/>
      <c r="O37" s="73"/>
      <c r="P37" s="73"/>
    </row>
    <row r="38" spans="6:16" x14ac:dyDescent="0.3">
      <c r="F38" s="73"/>
      <c r="G38" s="73"/>
      <c r="H38" s="73"/>
      <c r="I38" s="73"/>
      <c r="J38" s="73"/>
      <c r="K38" s="73"/>
      <c r="L38" s="73"/>
      <c r="M38" s="73"/>
      <c r="N38" s="73"/>
      <c r="O38" s="73"/>
      <c r="P38" s="73"/>
    </row>
    <row r="39" spans="6:16" x14ac:dyDescent="0.3">
      <c r="F39" s="73"/>
      <c r="G39" s="73"/>
      <c r="H39" s="73"/>
      <c r="I39" s="73"/>
      <c r="J39" s="73"/>
      <c r="K39" s="73"/>
      <c r="L39" s="73"/>
      <c r="M39" s="73"/>
      <c r="N39" s="73"/>
      <c r="O39" s="73"/>
      <c r="P39" s="73"/>
    </row>
    <row r="40" spans="6:16" x14ac:dyDescent="0.3">
      <c r="F40" s="73"/>
      <c r="G40" s="73"/>
      <c r="H40" s="73"/>
      <c r="I40" s="73"/>
      <c r="J40" s="73"/>
      <c r="K40" s="73"/>
      <c r="L40" s="73"/>
      <c r="M40" s="73"/>
      <c r="N40" s="73"/>
      <c r="O40" s="73"/>
      <c r="P40" s="73"/>
    </row>
    <row r="41" spans="6:16" x14ac:dyDescent="0.3">
      <c r="F41" s="73"/>
      <c r="G41" s="73"/>
      <c r="H41" s="73"/>
      <c r="I41" s="73"/>
      <c r="J41" s="73"/>
      <c r="K41" s="73"/>
      <c r="L41" s="73"/>
      <c r="M41" s="73"/>
      <c r="N41" s="73"/>
      <c r="O41" s="73"/>
      <c r="P41" s="73"/>
    </row>
    <row r="43" spans="6:16" x14ac:dyDescent="0.3">
      <c r="F43" s="73" t="s">
        <v>902</v>
      </c>
      <c r="G43" s="73"/>
      <c r="H43" s="73"/>
      <c r="I43" s="73"/>
      <c r="J43" s="73"/>
      <c r="K43" s="73"/>
      <c r="L43" s="73"/>
      <c r="M43" s="73"/>
      <c r="N43" s="73"/>
      <c r="O43" s="73"/>
      <c r="P43" s="73"/>
    </row>
    <row r="44" spans="6:16" x14ac:dyDescent="0.3">
      <c r="F44" s="73"/>
      <c r="G44" s="73"/>
      <c r="H44" s="73"/>
      <c r="I44" s="73"/>
      <c r="J44" s="73"/>
      <c r="K44" s="73"/>
      <c r="L44" s="73"/>
      <c r="M44" s="73"/>
      <c r="N44" s="73"/>
      <c r="O44" s="73"/>
      <c r="P44" s="73"/>
    </row>
    <row r="45" spans="6:16" x14ac:dyDescent="0.3">
      <c r="F45" s="73"/>
      <c r="G45" s="73"/>
      <c r="H45" s="73"/>
      <c r="I45" s="73"/>
      <c r="J45" s="73"/>
      <c r="K45" s="73"/>
      <c r="L45" s="73"/>
      <c r="M45" s="73"/>
      <c r="N45" s="73"/>
      <c r="O45" s="73"/>
      <c r="P45" s="73"/>
    </row>
    <row r="46" spans="6:16" x14ac:dyDescent="0.3">
      <c r="F46" s="73"/>
      <c r="G46" s="73"/>
      <c r="H46" s="73"/>
      <c r="I46" s="73"/>
      <c r="J46" s="73"/>
      <c r="K46" s="73"/>
      <c r="L46" s="73"/>
      <c r="M46" s="73"/>
      <c r="N46" s="73"/>
      <c r="O46" s="73"/>
      <c r="P46" s="73"/>
    </row>
    <row r="47" spans="6:16" x14ac:dyDescent="0.3">
      <c r="F47" s="73"/>
      <c r="G47" s="73"/>
      <c r="H47" s="73"/>
      <c r="I47" s="73"/>
      <c r="J47" s="73"/>
      <c r="K47" s="73"/>
      <c r="L47" s="73"/>
      <c r="M47" s="73"/>
      <c r="N47" s="73"/>
      <c r="O47" s="73"/>
      <c r="P47" s="73"/>
    </row>
    <row r="48" spans="6:16" x14ac:dyDescent="0.3">
      <c r="F48" s="73"/>
      <c r="G48" s="73"/>
      <c r="H48" s="73"/>
      <c r="I48" s="73"/>
      <c r="J48" s="73"/>
      <c r="K48" s="73"/>
      <c r="L48" s="73"/>
      <c r="M48" s="73"/>
      <c r="N48" s="73"/>
      <c r="O48" s="73"/>
      <c r="P48" s="73"/>
    </row>
  </sheetData>
  <mergeCells count="12">
    <mergeCell ref="F35:P35"/>
    <mergeCell ref="F37:P41"/>
    <mergeCell ref="F43:P48"/>
    <mergeCell ref="A1:C1"/>
    <mergeCell ref="F27:P32"/>
    <mergeCell ref="B2:C2"/>
    <mergeCell ref="B3:C3"/>
    <mergeCell ref="B4:C4"/>
    <mergeCell ref="B5:C5"/>
    <mergeCell ref="A7:D7"/>
    <mergeCell ref="F7:N7"/>
    <mergeCell ref="F25:P25"/>
  </mergeCells>
  <hyperlinks>
    <hyperlink ref="A1:C1" location="ReadMeFirst!A1" display="ReadMeFirst!A1" xr:uid="{5F7E6522-4835-4305-9542-27AFCED91876}"/>
  </hyperlink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95E0B-A999-4955-8EC5-6737BE83FD58}">
  <dimension ref="A1:R46"/>
  <sheetViews>
    <sheetView workbookViewId="0">
      <selection activeCell="N10" sqref="N10"/>
    </sheetView>
  </sheetViews>
  <sheetFormatPr defaultRowHeight="14.4" x14ac:dyDescent="0.3"/>
  <cols>
    <col min="2" max="2" width="10.77734375" bestFit="1" customWidth="1"/>
    <col min="3" max="3" width="18.6640625" bestFit="1" customWidth="1"/>
  </cols>
  <sheetData>
    <row r="1" spans="1:14" ht="20.399999999999999" thickBot="1" x14ac:dyDescent="0.45">
      <c r="A1" s="68" t="s">
        <v>886</v>
      </c>
      <c r="B1" s="68"/>
      <c r="C1" s="68"/>
    </row>
    <row r="2" spans="1:14" ht="15" thickTop="1" x14ac:dyDescent="0.3">
      <c r="A2" s="65" t="s">
        <v>874</v>
      </c>
      <c r="B2" s="69" t="s">
        <v>881</v>
      </c>
      <c r="C2" s="69"/>
    </row>
    <row r="3" spans="1:14" x14ac:dyDescent="0.3">
      <c r="A3" s="65" t="s">
        <v>875</v>
      </c>
      <c r="B3" s="69" t="s">
        <v>8</v>
      </c>
      <c r="C3" s="69"/>
    </row>
    <row r="4" spans="1:14" x14ac:dyDescent="0.3">
      <c r="A4" s="65" t="s">
        <v>876</v>
      </c>
      <c r="B4" s="69" t="s">
        <v>855</v>
      </c>
      <c r="C4" s="69"/>
    </row>
    <row r="5" spans="1:14" x14ac:dyDescent="0.3">
      <c r="A5" s="65" t="s">
        <v>188</v>
      </c>
      <c r="B5" s="70">
        <v>45391</v>
      </c>
      <c r="C5" s="70"/>
    </row>
    <row r="7" spans="1:14" ht="20.399999999999999" thickBot="1" x14ac:dyDescent="0.45">
      <c r="A7" s="68" t="s">
        <v>887</v>
      </c>
      <c r="B7" s="68"/>
      <c r="C7" s="68"/>
      <c r="D7" s="68"/>
      <c r="F7" s="68" t="s">
        <v>888</v>
      </c>
      <c r="G7" s="68"/>
      <c r="H7" s="68"/>
      <c r="I7" s="68"/>
      <c r="J7" s="68"/>
      <c r="K7" s="68"/>
      <c r="L7" s="68"/>
      <c r="M7" s="68"/>
      <c r="N7" s="68"/>
    </row>
    <row r="8" spans="1:14" ht="15" thickTop="1" x14ac:dyDescent="0.3"/>
    <row r="9" spans="1:14" x14ac:dyDescent="0.3">
      <c r="B9" s="57" t="s">
        <v>188</v>
      </c>
      <c r="C9" t="s">
        <v>863</v>
      </c>
    </row>
    <row r="10" spans="1:14" x14ac:dyDescent="0.3">
      <c r="B10" s="58">
        <v>45088</v>
      </c>
      <c r="C10">
        <v>8</v>
      </c>
    </row>
    <row r="11" spans="1:14" x14ac:dyDescent="0.3">
      <c r="B11" s="58">
        <v>45089</v>
      </c>
      <c r="C11">
        <v>0</v>
      </c>
    </row>
    <row r="12" spans="1:14" x14ac:dyDescent="0.3">
      <c r="B12" s="58">
        <v>45095</v>
      </c>
      <c r="C12">
        <v>4</v>
      </c>
    </row>
    <row r="13" spans="1:14" x14ac:dyDescent="0.3">
      <c r="B13" s="58">
        <v>45096</v>
      </c>
      <c r="C13">
        <v>0</v>
      </c>
    </row>
    <row r="14" spans="1:14" x14ac:dyDescent="0.3">
      <c r="B14" s="58">
        <v>45102</v>
      </c>
      <c r="C14">
        <v>35</v>
      </c>
    </row>
    <row r="15" spans="1:14" x14ac:dyDescent="0.3">
      <c r="B15" s="58">
        <v>45103</v>
      </c>
      <c r="C15">
        <v>4</v>
      </c>
    </row>
    <row r="16" spans="1:14" x14ac:dyDescent="0.3">
      <c r="B16" s="58">
        <v>45109</v>
      </c>
      <c r="C16">
        <v>24</v>
      </c>
    </row>
    <row r="17" spans="2:18" x14ac:dyDescent="0.3">
      <c r="B17" s="58">
        <v>45110</v>
      </c>
      <c r="C17">
        <v>56</v>
      </c>
    </row>
    <row r="18" spans="2:18" x14ac:dyDescent="0.3">
      <c r="B18" s="58" t="s">
        <v>857</v>
      </c>
      <c r="C18">
        <v>131</v>
      </c>
    </row>
    <row r="22" spans="2:18" x14ac:dyDescent="0.3">
      <c r="R22" s="66"/>
    </row>
    <row r="25" spans="2:18" ht="20.399999999999999" thickBot="1" x14ac:dyDescent="0.45">
      <c r="F25" s="68" t="s">
        <v>889</v>
      </c>
      <c r="G25" s="68"/>
      <c r="H25" s="68"/>
      <c r="I25" s="68"/>
      <c r="J25" s="68"/>
      <c r="K25" s="68"/>
      <c r="L25" s="68"/>
      <c r="M25" s="68"/>
      <c r="N25" s="68"/>
      <c r="O25" s="68"/>
      <c r="P25" s="68"/>
    </row>
    <row r="26" spans="2:18" ht="15" thickTop="1" x14ac:dyDescent="0.3"/>
    <row r="27" spans="2:18" x14ac:dyDescent="0.3">
      <c r="F27" s="71" t="s">
        <v>867</v>
      </c>
      <c r="G27" s="71"/>
      <c r="H27" s="71"/>
      <c r="I27" s="71"/>
      <c r="J27" s="71"/>
      <c r="K27" s="71"/>
      <c r="L27" s="71"/>
      <c r="M27" s="71"/>
      <c r="N27" s="71"/>
      <c r="O27" s="71"/>
      <c r="P27" s="71"/>
    </row>
    <row r="28" spans="2:18" x14ac:dyDescent="0.3">
      <c r="F28" s="71"/>
      <c r="G28" s="71"/>
      <c r="H28" s="71"/>
      <c r="I28" s="71"/>
      <c r="J28" s="71"/>
      <c r="K28" s="71"/>
      <c r="L28" s="71"/>
      <c r="M28" s="71"/>
      <c r="N28" s="71"/>
      <c r="O28" s="71"/>
      <c r="P28" s="71"/>
    </row>
    <row r="29" spans="2:18" x14ac:dyDescent="0.3">
      <c r="F29" s="71"/>
      <c r="G29" s="71"/>
      <c r="H29" s="71"/>
      <c r="I29" s="71"/>
      <c r="J29" s="71"/>
      <c r="K29" s="71"/>
      <c r="L29" s="71"/>
      <c r="M29" s="71"/>
      <c r="N29" s="71"/>
      <c r="O29" s="71"/>
      <c r="P29" s="71"/>
    </row>
    <row r="30" spans="2:18" x14ac:dyDescent="0.3">
      <c r="F30" s="71"/>
      <c r="G30" s="71"/>
      <c r="H30" s="71"/>
      <c r="I30" s="71"/>
      <c r="J30" s="71"/>
      <c r="K30" s="71"/>
      <c r="L30" s="71"/>
      <c r="M30" s="71"/>
      <c r="N30" s="71"/>
      <c r="O30" s="71"/>
      <c r="P30" s="71"/>
    </row>
    <row r="31" spans="2:18" x14ac:dyDescent="0.3">
      <c r="F31" s="71"/>
      <c r="G31" s="71"/>
      <c r="H31" s="71"/>
      <c r="I31" s="71"/>
      <c r="J31" s="71"/>
      <c r="K31" s="71"/>
      <c r="L31" s="71"/>
      <c r="M31" s="71"/>
      <c r="N31" s="71"/>
      <c r="O31" s="71"/>
      <c r="P31" s="71"/>
    </row>
    <row r="32" spans="2:18" x14ac:dyDescent="0.3">
      <c r="F32" s="71"/>
      <c r="G32" s="71"/>
      <c r="H32" s="71"/>
      <c r="I32" s="71"/>
      <c r="J32" s="71"/>
      <c r="K32" s="71"/>
      <c r="L32" s="71"/>
      <c r="M32" s="71"/>
      <c r="N32" s="71"/>
      <c r="O32" s="71"/>
      <c r="P32" s="71"/>
    </row>
    <row r="34" spans="6:16" ht="20.399999999999999" thickBot="1" x14ac:dyDescent="0.45">
      <c r="F34" s="68" t="s">
        <v>900</v>
      </c>
      <c r="G34" s="68"/>
      <c r="H34" s="68"/>
      <c r="I34" s="68"/>
      <c r="J34" s="68"/>
      <c r="K34" s="68"/>
      <c r="L34" s="68"/>
      <c r="M34" s="68"/>
      <c r="N34" s="68"/>
      <c r="O34" s="68"/>
      <c r="P34" s="68"/>
    </row>
    <row r="35" spans="6:16" ht="15" thickTop="1" x14ac:dyDescent="0.3"/>
    <row r="36" spans="6:16" x14ac:dyDescent="0.3">
      <c r="F36" s="73" t="s">
        <v>903</v>
      </c>
      <c r="G36" s="73"/>
      <c r="H36" s="73"/>
      <c r="I36" s="73"/>
      <c r="J36" s="73"/>
      <c r="K36" s="73"/>
      <c r="L36" s="73"/>
      <c r="M36" s="73"/>
      <c r="N36" s="73"/>
      <c r="O36" s="73"/>
      <c r="P36" s="73"/>
    </row>
    <row r="37" spans="6:16" x14ac:dyDescent="0.3">
      <c r="F37" s="73"/>
      <c r="G37" s="73"/>
      <c r="H37" s="73"/>
      <c r="I37" s="73"/>
      <c r="J37" s="73"/>
      <c r="K37" s="73"/>
      <c r="L37" s="73"/>
      <c r="M37" s="73"/>
      <c r="N37" s="73"/>
      <c r="O37" s="73"/>
      <c r="P37" s="73"/>
    </row>
    <row r="38" spans="6:16" x14ac:dyDescent="0.3">
      <c r="F38" s="73"/>
      <c r="G38" s="73"/>
      <c r="H38" s="73"/>
      <c r="I38" s="73"/>
      <c r="J38" s="73"/>
      <c r="K38" s="73"/>
      <c r="L38" s="73"/>
      <c r="M38" s="73"/>
      <c r="N38" s="73"/>
      <c r="O38" s="73"/>
      <c r="P38" s="73"/>
    </row>
    <row r="39" spans="6:16" x14ac:dyDescent="0.3">
      <c r="F39" s="73"/>
      <c r="G39" s="73"/>
      <c r="H39" s="73"/>
      <c r="I39" s="73"/>
      <c r="J39" s="73"/>
      <c r="K39" s="73"/>
      <c r="L39" s="73"/>
      <c r="M39" s="73"/>
      <c r="N39" s="73"/>
      <c r="O39" s="73"/>
      <c r="P39" s="73"/>
    </row>
    <row r="41" spans="6:16" x14ac:dyDescent="0.3">
      <c r="F41" s="73" t="s">
        <v>904</v>
      </c>
      <c r="G41" s="73"/>
      <c r="H41" s="73"/>
      <c r="I41" s="73"/>
      <c r="J41" s="73"/>
      <c r="K41" s="73"/>
      <c r="L41" s="73"/>
      <c r="M41" s="73"/>
      <c r="N41" s="73"/>
      <c r="O41" s="73"/>
      <c r="P41" s="73"/>
    </row>
    <row r="42" spans="6:16" x14ac:dyDescent="0.3">
      <c r="F42" s="73"/>
      <c r="G42" s="73"/>
      <c r="H42" s="73"/>
      <c r="I42" s="73"/>
      <c r="J42" s="73"/>
      <c r="K42" s="73"/>
      <c r="L42" s="73"/>
      <c r="M42" s="73"/>
      <c r="N42" s="73"/>
      <c r="O42" s="73"/>
      <c r="P42" s="73"/>
    </row>
    <row r="43" spans="6:16" x14ac:dyDescent="0.3">
      <c r="F43" s="73"/>
      <c r="G43" s="73"/>
      <c r="H43" s="73"/>
      <c r="I43" s="73"/>
      <c r="J43" s="73"/>
      <c r="K43" s="73"/>
      <c r="L43" s="73"/>
      <c r="M43" s="73"/>
      <c r="N43" s="73"/>
      <c r="O43" s="73"/>
      <c r="P43" s="73"/>
    </row>
    <row r="44" spans="6:16" x14ac:dyDescent="0.3">
      <c r="F44" s="73"/>
      <c r="G44" s="73"/>
      <c r="H44" s="73"/>
      <c r="I44" s="73"/>
      <c r="J44" s="73"/>
      <c r="K44" s="73"/>
      <c r="L44" s="73"/>
      <c r="M44" s="73"/>
      <c r="N44" s="73"/>
      <c r="O44" s="73"/>
      <c r="P44" s="73"/>
    </row>
    <row r="45" spans="6:16" x14ac:dyDescent="0.3">
      <c r="F45" s="73"/>
      <c r="G45" s="73"/>
      <c r="H45" s="73"/>
      <c r="I45" s="73"/>
      <c r="J45" s="73"/>
      <c r="K45" s="73"/>
      <c r="L45" s="73"/>
      <c r="M45" s="73"/>
      <c r="N45" s="73"/>
      <c r="O45" s="73"/>
      <c r="P45" s="73"/>
    </row>
    <row r="46" spans="6:16" x14ac:dyDescent="0.3">
      <c r="F46" s="73"/>
      <c r="G46" s="73"/>
      <c r="H46" s="73"/>
      <c r="I46" s="73"/>
      <c r="J46" s="73"/>
      <c r="K46" s="73"/>
      <c r="L46" s="73"/>
      <c r="M46" s="73"/>
      <c r="N46" s="73"/>
      <c r="O46" s="73"/>
      <c r="P46" s="73"/>
    </row>
  </sheetData>
  <mergeCells count="12">
    <mergeCell ref="F34:P34"/>
    <mergeCell ref="F36:P39"/>
    <mergeCell ref="F41:P46"/>
    <mergeCell ref="A1:C1"/>
    <mergeCell ref="F27:P32"/>
    <mergeCell ref="B2:C2"/>
    <mergeCell ref="B3:C3"/>
    <mergeCell ref="B4:C4"/>
    <mergeCell ref="B5:C5"/>
    <mergeCell ref="A7:D7"/>
    <mergeCell ref="F7:N7"/>
    <mergeCell ref="F25:P25"/>
  </mergeCells>
  <hyperlinks>
    <hyperlink ref="A1:C1" location="ReadMeFirst!A1" display="ReadMeFirst!A1" xr:uid="{022A6588-AF07-44F3-97BC-2E1722C02CA4}"/>
  </hyperlink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7F7EC-D0EB-45DE-B038-840F30E8C738}">
  <dimension ref="A1:R30"/>
  <sheetViews>
    <sheetView zoomScaleNormal="100" workbookViewId="0">
      <selection activeCell="U16" sqref="U16"/>
    </sheetView>
  </sheetViews>
  <sheetFormatPr defaultRowHeight="14.4" x14ac:dyDescent="0.3"/>
  <sheetData>
    <row r="1" spans="1:18" x14ac:dyDescent="0.3">
      <c r="A1" s="74"/>
      <c r="B1" s="74"/>
      <c r="C1" s="74"/>
      <c r="D1" s="74"/>
      <c r="E1" s="74"/>
      <c r="F1" s="74"/>
      <c r="G1" s="74"/>
      <c r="H1" s="74"/>
      <c r="I1" s="74"/>
      <c r="J1" s="74"/>
      <c r="K1" s="74"/>
      <c r="L1" s="74"/>
      <c r="M1" s="74"/>
      <c r="N1" s="74"/>
      <c r="O1" s="74"/>
      <c r="P1" s="74"/>
      <c r="Q1" s="74"/>
      <c r="R1" s="74"/>
    </row>
    <row r="2" spans="1:18" x14ac:dyDescent="0.3">
      <c r="A2" s="74"/>
      <c r="B2" s="74"/>
      <c r="C2" s="74"/>
      <c r="D2" s="74"/>
      <c r="E2" s="74"/>
      <c r="F2" s="74"/>
      <c r="G2" s="74"/>
      <c r="H2" s="74"/>
      <c r="I2" s="74"/>
      <c r="J2" s="74"/>
      <c r="K2" s="74"/>
      <c r="L2" s="74"/>
      <c r="M2" s="74"/>
      <c r="N2" s="74"/>
      <c r="O2" s="74"/>
      <c r="P2" s="74"/>
      <c r="Q2" s="74"/>
      <c r="R2" s="74"/>
    </row>
    <row r="3" spans="1:18" x14ac:dyDescent="0.3">
      <c r="A3" s="74"/>
      <c r="B3" s="74"/>
      <c r="C3" s="74"/>
      <c r="D3" s="74"/>
      <c r="E3" s="74"/>
      <c r="F3" s="74"/>
      <c r="G3" s="74"/>
      <c r="H3" s="74"/>
      <c r="I3" s="74"/>
      <c r="J3" s="74"/>
      <c r="K3" s="74"/>
      <c r="L3" s="74"/>
      <c r="M3" s="74"/>
      <c r="N3" s="74"/>
      <c r="O3" s="74"/>
      <c r="P3" s="74"/>
      <c r="Q3" s="74"/>
      <c r="R3" s="74"/>
    </row>
    <row r="4" spans="1:18" x14ac:dyDescent="0.3">
      <c r="A4" s="74"/>
      <c r="B4" s="74"/>
      <c r="C4" s="74"/>
      <c r="D4" s="74"/>
      <c r="E4" s="74"/>
      <c r="F4" s="74"/>
      <c r="G4" s="74"/>
      <c r="H4" s="74"/>
      <c r="I4" s="74"/>
      <c r="J4" s="74"/>
      <c r="K4" s="74"/>
      <c r="L4" s="74"/>
      <c r="M4" s="74"/>
      <c r="N4" s="74"/>
      <c r="O4" s="74"/>
      <c r="P4" s="74"/>
      <c r="Q4" s="74"/>
      <c r="R4" s="74"/>
    </row>
    <row r="5" spans="1:18" x14ac:dyDescent="0.3">
      <c r="A5" s="74"/>
      <c r="B5" s="74"/>
      <c r="C5" s="74"/>
      <c r="D5" s="74"/>
      <c r="E5" s="74"/>
      <c r="F5" s="74"/>
      <c r="G5" s="74"/>
      <c r="H5" s="74"/>
      <c r="I5" s="74"/>
      <c r="J5" s="74"/>
      <c r="K5" s="74"/>
      <c r="L5" s="74"/>
      <c r="M5" s="74"/>
      <c r="N5" s="74"/>
      <c r="O5" s="74"/>
      <c r="P5" s="74"/>
      <c r="Q5" s="74"/>
      <c r="R5" s="74"/>
    </row>
    <row r="6" spans="1:18" x14ac:dyDescent="0.3">
      <c r="A6" s="74"/>
      <c r="B6" s="74"/>
      <c r="C6" s="74"/>
      <c r="D6" s="74"/>
      <c r="E6" s="74"/>
      <c r="F6" s="74"/>
      <c r="G6" s="74"/>
      <c r="H6" s="74"/>
      <c r="I6" s="74"/>
      <c r="J6" s="74"/>
      <c r="K6" s="74"/>
      <c r="L6" s="74"/>
      <c r="M6" s="74"/>
      <c r="N6" s="74"/>
      <c r="O6" s="74"/>
      <c r="P6" s="74"/>
      <c r="Q6" s="74"/>
      <c r="R6" s="74"/>
    </row>
    <row r="7" spans="1:18" x14ac:dyDescent="0.3">
      <c r="A7" s="74"/>
      <c r="B7" s="74"/>
      <c r="C7" s="74"/>
      <c r="D7" s="74"/>
      <c r="E7" s="74"/>
      <c r="F7" s="74"/>
      <c r="G7" s="74"/>
      <c r="H7" s="74"/>
      <c r="I7" s="74"/>
      <c r="J7" s="74"/>
      <c r="K7" s="74"/>
      <c r="L7" s="74"/>
      <c r="M7" s="74"/>
      <c r="N7" s="74"/>
      <c r="O7" s="74"/>
      <c r="P7" s="74"/>
      <c r="Q7" s="74"/>
      <c r="R7" s="74"/>
    </row>
    <row r="8" spans="1:18" x14ac:dyDescent="0.3">
      <c r="A8" s="74"/>
      <c r="B8" s="74"/>
      <c r="C8" s="74"/>
      <c r="D8" s="74"/>
      <c r="E8" s="74"/>
      <c r="F8" s="74"/>
      <c r="G8" s="74"/>
      <c r="H8" s="74"/>
      <c r="I8" s="74"/>
      <c r="J8" s="74"/>
      <c r="K8" s="74"/>
      <c r="L8" s="74"/>
      <c r="M8" s="74"/>
      <c r="N8" s="74"/>
      <c r="O8" s="74"/>
      <c r="P8" s="74"/>
      <c r="Q8" s="74"/>
      <c r="R8" s="74"/>
    </row>
    <row r="9" spans="1:18" x14ac:dyDescent="0.3">
      <c r="A9" s="74"/>
      <c r="B9" s="74"/>
      <c r="C9" s="74"/>
      <c r="D9" s="74"/>
      <c r="E9" s="74"/>
      <c r="F9" s="74"/>
      <c r="G9" s="74"/>
      <c r="H9" s="74"/>
      <c r="I9" s="74"/>
      <c r="J9" s="74"/>
      <c r="K9" s="74"/>
      <c r="L9" s="74"/>
      <c r="M9" s="74"/>
      <c r="N9" s="74"/>
      <c r="O9" s="74"/>
      <c r="P9" s="74"/>
      <c r="Q9" s="74"/>
      <c r="R9" s="74"/>
    </row>
    <row r="10" spans="1:18" x14ac:dyDescent="0.3">
      <c r="A10" s="74"/>
      <c r="B10" s="74"/>
      <c r="C10" s="74"/>
      <c r="D10" s="74"/>
      <c r="E10" s="74"/>
      <c r="F10" s="74"/>
      <c r="G10" s="74"/>
      <c r="H10" s="74"/>
      <c r="I10" s="74"/>
      <c r="J10" s="74"/>
      <c r="K10" s="74"/>
      <c r="L10" s="74"/>
      <c r="M10" s="74"/>
      <c r="N10" s="74"/>
      <c r="O10" s="74"/>
      <c r="P10" s="74"/>
      <c r="Q10" s="74"/>
      <c r="R10" s="74"/>
    </row>
    <row r="11" spans="1:18" x14ac:dyDescent="0.3">
      <c r="A11" s="74"/>
      <c r="B11" s="74"/>
      <c r="C11" s="74"/>
      <c r="D11" s="74"/>
      <c r="E11" s="74"/>
      <c r="F11" s="74"/>
      <c r="G11" s="74"/>
      <c r="H11" s="74"/>
      <c r="I11" s="74"/>
      <c r="J11" s="74"/>
      <c r="K11" s="74"/>
      <c r="L11" s="74"/>
      <c r="M11" s="74"/>
      <c r="N11" s="74"/>
      <c r="O11" s="74"/>
      <c r="P11" s="74"/>
      <c r="Q11" s="74"/>
      <c r="R11" s="74"/>
    </row>
    <row r="12" spans="1:18" x14ac:dyDescent="0.3">
      <c r="A12" s="74"/>
      <c r="B12" s="74"/>
      <c r="C12" s="74"/>
      <c r="D12" s="74"/>
      <c r="E12" s="74"/>
      <c r="F12" s="74"/>
      <c r="G12" s="74"/>
      <c r="H12" s="74"/>
      <c r="I12" s="74"/>
      <c r="J12" s="74"/>
      <c r="K12" s="74"/>
      <c r="L12" s="74"/>
      <c r="M12" s="74"/>
      <c r="N12" s="74"/>
      <c r="O12" s="74"/>
      <c r="P12" s="74"/>
      <c r="Q12" s="74"/>
      <c r="R12" s="74"/>
    </row>
    <row r="13" spans="1:18" x14ac:dyDescent="0.3">
      <c r="A13" s="74"/>
      <c r="B13" s="74"/>
      <c r="C13" s="74"/>
      <c r="D13" s="74"/>
      <c r="E13" s="74"/>
      <c r="F13" s="74"/>
      <c r="G13" s="74"/>
      <c r="H13" s="74"/>
      <c r="I13" s="74"/>
      <c r="J13" s="74"/>
      <c r="K13" s="74"/>
      <c r="L13" s="74"/>
      <c r="M13" s="74"/>
      <c r="N13" s="74"/>
      <c r="O13" s="74"/>
      <c r="P13" s="74"/>
      <c r="Q13" s="74"/>
      <c r="R13" s="74"/>
    </row>
    <row r="14" spans="1:18" x14ac:dyDescent="0.3">
      <c r="A14" s="74"/>
      <c r="B14" s="74"/>
      <c r="C14" s="74"/>
      <c r="D14" s="74"/>
      <c r="E14" s="74"/>
      <c r="F14" s="74"/>
      <c r="G14" s="74"/>
      <c r="H14" s="74"/>
      <c r="I14" s="74"/>
      <c r="J14" s="74"/>
      <c r="K14" s="74"/>
      <c r="L14" s="74"/>
      <c r="M14" s="74"/>
      <c r="N14" s="74"/>
      <c r="O14" s="74"/>
      <c r="P14" s="74"/>
      <c r="Q14" s="74"/>
      <c r="R14" s="74"/>
    </row>
    <row r="15" spans="1:18" x14ac:dyDescent="0.3">
      <c r="A15" s="74"/>
      <c r="B15" s="74"/>
      <c r="C15" s="74"/>
      <c r="D15" s="74"/>
      <c r="E15" s="74"/>
      <c r="F15" s="74"/>
      <c r="G15" s="74"/>
      <c r="H15" s="74"/>
      <c r="I15" s="74"/>
      <c r="J15" s="74"/>
      <c r="K15" s="74"/>
      <c r="L15" s="74"/>
      <c r="M15" s="74"/>
      <c r="N15" s="74"/>
      <c r="O15" s="74"/>
      <c r="P15" s="74"/>
      <c r="Q15" s="74"/>
      <c r="R15" s="74"/>
    </row>
    <row r="16" spans="1:18" x14ac:dyDescent="0.3">
      <c r="A16" s="74"/>
      <c r="B16" s="74"/>
      <c r="C16" s="74"/>
      <c r="D16" s="74"/>
      <c r="E16" s="74"/>
      <c r="F16" s="74"/>
      <c r="G16" s="74"/>
      <c r="H16" s="74"/>
      <c r="I16" s="74"/>
      <c r="J16" s="74"/>
      <c r="K16" s="74"/>
      <c r="L16" s="74"/>
      <c r="M16" s="74"/>
      <c r="N16" s="74"/>
      <c r="O16" s="74"/>
      <c r="P16" s="74"/>
      <c r="Q16" s="74"/>
      <c r="R16" s="74"/>
    </row>
    <row r="17" spans="1:18" x14ac:dyDescent="0.3">
      <c r="A17" s="74"/>
      <c r="B17" s="74"/>
      <c r="C17" s="74"/>
      <c r="D17" s="74"/>
      <c r="E17" s="74"/>
      <c r="F17" s="74"/>
      <c r="G17" s="74"/>
      <c r="H17" s="74"/>
      <c r="I17" s="74"/>
      <c r="J17" s="74"/>
      <c r="K17" s="74"/>
      <c r="L17" s="74"/>
      <c r="M17" s="74"/>
      <c r="N17" s="74"/>
      <c r="O17" s="74"/>
      <c r="P17" s="74"/>
      <c r="Q17" s="74"/>
      <c r="R17" s="74"/>
    </row>
    <row r="18" spans="1:18" x14ac:dyDescent="0.3">
      <c r="A18" s="74"/>
      <c r="B18" s="74"/>
      <c r="C18" s="74"/>
      <c r="D18" s="74"/>
      <c r="E18" s="74"/>
      <c r="F18" s="74"/>
      <c r="G18" s="74"/>
      <c r="H18" s="74"/>
      <c r="I18" s="74"/>
      <c r="J18" s="74"/>
      <c r="K18" s="74"/>
      <c r="L18" s="74"/>
      <c r="M18" s="74"/>
      <c r="N18" s="74"/>
      <c r="O18" s="74"/>
      <c r="P18" s="74"/>
      <c r="Q18" s="74"/>
      <c r="R18" s="74"/>
    </row>
    <row r="19" spans="1:18" x14ac:dyDescent="0.3">
      <c r="A19" s="74"/>
      <c r="B19" s="74"/>
      <c r="C19" s="74"/>
      <c r="D19" s="74"/>
      <c r="E19" s="74"/>
      <c r="F19" s="74"/>
      <c r="G19" s="74"/>
      <c r="H19" s="74"/>
      <c r="I19" s="74"/>
      <c r="J19" s="74"/>
      <c r="K19" s="74"/>
      <c r="L19" s="74"/>
      <c r="M19" s="74"/>
      <c r="N19" s="74"/>
      <c r="O19" s="74"/>
      <c r="P19" s="74"/>
      <c r="Q19" s="74"/>
      <c r="R19" s="74"/>
    </row>
    <row r="20" spans="1:18" x14ac:dyDescent="0.3">
      <c r="A20" s="74"/>
      <c r="B20" s="74"/>
      <c r="C20" s="74"/>
      <c r="D20" s="74"/>
      <c r="E20" s="74"/>
      <c r="F20" s="74"/>
      <c r="G20" s="74"/>
      <c r="H20" s="74"/>
      <c r="I20" s="74"/>
      <c r="J20" s="74"/>
      <c r="K20" s="74"/>
      <c r="L20" s="74"/>
      <c r="M20" s="74"/>
      <c r="N20" s="74"/>
      <c r="O20" s="74"/>
      <c r="P20" s="74"/>
      <c r="Q20" s="74"/>
      <c r="R20" s="74"/>
    </row>
    <row r="21" spans="1:18" x14ac:dyDescent="0.3">
      <c r="A21" s="74"/>
      <c r="B21" s="74"/>
      <c r="C21" s="74"/>
      <c r="D21" s="74"/>
      <c r="E21" s="74"/>
      <c r="F21" s="74"/>
      <c r="G21" s="74"/>
      <c r="H21" s="74"/>
      <c r="I21" s="74"/>
      <c r="J21" s="74"/>
      <c r="K21" s="74"/>
      <c r="L21" s="74"/>
      <c r="M21" s="74"/>
      <c r="N21" s="74"/>
      <c r="O21" s="74"/>
      <c r="P21" s="74"/>
      <c r="Q21" s="74"/>
      <c r="R21" s="74"/>
    </row>
    <row r="22" spans="1:18" x14ac:dyDescent="0.3">
      <c r="A22" s="74"/>
      <c r="B22" s="74"/>
      <c r="C22" s="74"/>
      <c r="D22" s="74"/>
      <c r="E22" s="74"/>
      <c r="F22" s="74"/>
      <c r="G22" s="74"/>
      <c r="H22" s="74"/>
      <c r="I22" s="74"/>
      <c r="J22" s="74"/>
      <c r="K22" s="74"/>
      <c r="L22" s="74"/>
      <c r="M22" s="74"/>
      <c r="N22" s="74"/>
      <c r="O22" s="74"/>
      <c r="P22" s="74"/>
      <c r="Q22" s="74"/>
      <c r="R22" s="74"/>
    </row>
    <row r="23" spans="1:18" x14ac:dyDescent="0.3">
      <c r="A23" s="74"/>
      <c r="B23" s="74"/>
      <c r="C23" s="74"/>
      <c r="D23" s="74"/>
      <c r="E23" s="74"/>
      <c r="F23" s="74"/>
      <c r="G23" s="74"/>
      <c r="H23" s="74"/>
      <c r="I23" s="74"/>
      <c r="J23" s="74"/>
      <c r="K23" s="74"/>
      <c r="L23" s="74"/>
      <c r="M23" s="74"/>
      <c r="N23" s="74"/>
      <c r="O23" s="74"/>
      <c r="P23" s="74"/>
      <c r="Q23" s="74"/>
      <c r="R23" s="74"/>
    </row>
    <row r="24" spans="1:18" x14ac:dyDescent="0.3">
      <c r="A24" s="74"/>
      <c r="B24" s="74"/>
      <c r="C24" s="74"/>
      <c r="D24" s="74"/>
      <c r="E24" s="74"/>
      <c r="F24" s="74"/>
      <c r="G24" s="74"/>
      <c r="H24" s="74"/>
      <c r="I24" s="74"/>
      <c r="J24" s="74"/>
      <c r="K24" s="74"/>
      <c r="L24" s="74"/>
      <c r="M24" s="74"/>
      <c r="N24" s="74"/>
      <c r="O24" s="74"/>
      <c r="P24" s="74"/>
      <c r="Q24" s="74"/>
      <c r="R24" s="74"/>
    </row>
    <row r="25" spans="1:18" x14ac:dyDescent="0.3">
      <c r="A25" s="74"/>
      <c r="B25" s="74"/>
      <c r="C25" s="74"/>
      <c r="D25" s="74"/>
      <c r="E25" s="74"/>
      <c r="F25" s="74"/>
      <c r="G25" s="74"/>
      <c r="H25" s="74"/>
      <c r="I25" s="74"/>
      <c r="J25" s="74"/>
      <c r="K25" s="74"/>
      <c r="L25" s="74"/>
      <c r="M25" s="74"/>
      <c r="N25" s="74"/>
      <c r="O25" s="74"/>
      <c r="P25" s="74"/>
      <c r="Q25" s="74"/>
      <c r="R25" s="74"/>
    </row>
    <row r="26" spans="1:18" x14ac:dyDescent="0.3">
      <c r="A26" s="74"/>
      <c r="B26" s="74"/>
      <c r="C26" s="74"/>
      <c r="D26" s="74"/>
      <c r="E26" s="74"/>
      <c r="F26" s="74"/>
      <c r="G26" s="74"/>
      <c r="H26" s="74"/>
      <c r="I26" s="74"/>
      <c r="J26" s="74"/>
      <c r="K26" s="74"/>
      <c r="L26" s="74"/>
      <c r="M26" s="74"/>
      <c r="N26" s="74"/>
      <c r="O26" s="74"/>
      <c r="P26" s="74"/>
      <c r="Q26" s="74"/>
      <c r="R26" s="74"/>
    </row>
    <row r="27" spans="1:18" x14ac:dyDescent="0.3">
      <c r="A27" s="74"/>
      <c r="B27" s="74"/>
      <c r="C27" s="74"/>
      <c r="D27" s="74"/>
      <c r="E27" s="74"/>
      <c r="F27" s="74"/>
      <c r="G27" s="74"/>
      <c r="H27" s="74"/>
      <c r="I27" s="74"/>
      <c r="J27" s="74"/>
      <c r="K27" s="74"/>
      <c r="L27" s="74"/>
      <c r="M27" s="74"/>
      <c r="N27" s="74"/>
      <c r="O27" s="74"/>
      <c r="P27" s="74"/>
      <c r="Q27" s="74"/>
      <c r="R27" s="74"/>
    </row>
    <row r="28" spans="1:18" x14ac:dyDescent="0.3">
      <c r="A28" s="74"/>
      <c r="B28" s="74"/>
      <c r="C28" s="74"/>
      <c r="D28" s="74"/>
      <c r="E28" s="74"/>
      <c r="F28" s="74"/>
      <c r="G28" s="74"/>
      <c r="H28" s="74"/>
      <c r="I28" s="74"/>
      <c r="J28" s="74"/>
      <c r="K28" s="74"/>
      <c r="L28" s="74"/>
      <c r="M28" s="74"/>
      <c r="N28" s="74"/>
      <c r="O28" s="74"/>
      <c r="P28" s="74"/>
      <c r="Q28" s="74"/>
      <c r="R28" s="74"/>
    </row>
    <row r="29" spans="1:18" x14ac:dyDescent="0.3">
      <c r="A29" s="74"/>
      <c r="B29" s="74"/>
      <c r="C29" s="74"/>
      <c r="D29" s="74"/>
      <c r="E29" s="74"/>
      <c r="F29" s="74"/>
      <c r="G29" s="74"/>
      <c r="H29" s="74"/>
      <c r="I29" s="74"/>
      <c r="J29" s="74"/>
      <c r="K29" s="74"/>
      <c r="L29" s="74"/>
      <c r="M29" s="74"/>
      <c r="N29" s="74"/>
      <c r="O29" s="74"/>
      <c r="P29" s="74"/>
      <c r="Q29" s="74"/>
      <c r="R29" s="74"/>
    </row>
    <row r="30" spans="1:18" x14ac:dyDescent="0.3">
      <c r="A30" s="74"/>
      <c r="B30" s="74"/>
      <c r="C30" s="74"/>
      <c r="D30" s="74"/>
      <c r="E30" s="74"/>
      <c r="F30" s="74"/>
      <c r="G30" s="74"/>
      <c r="H30" s="74"/>
      <c r="I30" s="74"/>
      <c r="J30" s="74"/>
      <c r="K30" s="74"/>
      <c r="L30" s="74"/>
      <c r="M30" s="74"/>
      <c r="N30" s="74"/>
      <c r="O30" s="74"/>
      <c r="P30" s="74"/>
      <c r="Q30" s="74"/>
      <c r="R30" s="74"/>
    </row>
  </sheetData>
  <mergeCells count="1">
    <mergeCell ref="A1:R30"/>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E4F41-9D13-4E60-BC3E-F808586A3435}">
  <dimension ref="A1:U78"/>
  <sheetViews>
    <sheetView workbookViewId="0">
      <selection activeCell="G1" sqref="G1"/>
    </sheetView>
  </sheetViews>
  <sheetFormatPr defaultRowHeight="14.4" x14ac:dyDescent="0.3"/>
  <cols>
    <col min="2" max="2" width="11" customWidth="1"/>
    <col min="3" max="3" width="16.5546875" customWidth="1"/>
    <col min="4" max="4" width="16.33203125" customWidth="1"/>
    <col min="5" max="5" width="13.109375" customWidth="1"/>
    <col min="7" max="7" width="13.5546875" customWidth="1"/>
    <col min="10" max="10" width="16.109375" customWidth="1"/>
    <col min="11" max="11" width="15.33203125" customWidth="1"/>
    <col min="18" max="18" width="11" customWidth="1"/>
    <col min="19" max="19" width="10.6640625" customWidth="1"/>
    <col min="21" max="21" width="12.33203125" customWidth="1"/>
  </cols>
  <sheetData>
    <row r="1" spans="1:21" ht="21" x14ac:dyDescent="0.4">
      <c r="A1" t="s">
        <v>71</v>
      </c>
      <c r="G1" s="14" t="str">
        <f>ReadMeFirst!D1&amp;" "&amp;ReadMeFirst!E1</f>
        <v>Data Set L</v>
      </c>
    </row>
    <row r="5" spans="1:21" x14ac:dyDescent="0.3">
      <c r="B5" s="5" t="s">
        <v>72</v>
      </c>
    </row>
    <row r="6" spans="1:21" x14ac:dyDescent="0.3">
      <c r="B6" t="s">
        <v>73</v>
      </c>
      <c r="C6" t="s">
        <v>74</v>
      </c>
      <c r="D6" t="s">
        <v>75</v>
      </c>
    </row>
    <row r="7" spans="1:21" x14ac:dyDescent="0.3">
      <c r="B7">
        <v>55</v>
      </c>
      <c r="C7" t="s">
        <v>76</v>
      </c>
      <c r="D7" t="s">
        <v>77</v>
      </c>
    </row>
    <row r="8" spans="1:21" x14ac:dyDescent="0.3">
      <c r="B8">
        <v>92</v>
      </c>
      <c r="C8" t="s">
        <v>78</v>
      </c>
      <c r="D8" t="s">
        <v>79</v>
      </c>
    </row>
    <row r="9" spans="1:21" x14ac:dyDescent="0.3">
      <c r="Q9" s="5" t="s">
        <v>80</v>
      </c>
    </row>
    <row r="10" spans="1:21" x14ac:dyDescent="0.3">
      <c r="Q10" s="9" t="s">
        <v>81</v>
      </c>
    </row>
    <row r="11" spans="1:21" x14ac:dyDescent="0.3">
      <c r="B11" s="5" t="s">
        <v>82</v>
      </c>
      <c r="K11" s="9" t="s">
        <v>83</v>
      </c>
    </row>
    <row r="12" spans="1:21" s="7" customFormat="1" ht="34.5" customHeight="1" x14ac:dyDescent="0.3">
      <c r="B12" s="7" t="s">
        <v>84</v>
      </c>
      <c r="C12" s="7" t="s">
        <v>85</v>
      </c>
      <c r="D12" s="7" t="s">
        <v>73</v>
      </c>
      <c r="E12" s="7" t="s">
        <v>86</v>
      </c>
      <c r="F12" s="7" t="s">
        <v>87</v>
      </c>
      <c r="G12" s="7" t="s">
        <v>88</v>
      </c>
      <c r="H12" s="7" t="s">
        <v>89</v>
      </c>
      <c r="I12" s="7" t="s">
        <v>90</v>
      </c>
      <c r="J12" s="7" t="s">
        <v>91</v>
      </c>
      <c r="K12" s="7" t="s">
        <v>92</v>
      </c>
      <c r="L12" s="7" t="s">
        <v>93</v>
      </c>
      <c r="M12" s="7" t="s">
        <v>94</v>
      </c>
      <c r="N12" s="7" t="s">
        <v>95</v>
      </c>
      <c r="Q12" t="s">
        <v>96</v>
      </c>
      <c r="R12" s="7" t="s">
        <v>84</v>
      </c>
      <c r="S12" s="7" t="s">
        <v>97</v>
      </c>
      <c r="T12" s="7" t="s">
        <v>73</v>
      </c>
      <c r="U12" s="7" t="s">
        <v>86</v>
      </c>
    </row>
    <row r="13" spans="1:21" x14ac:dyDescent="0.3">
      <c r="B13">
        <v>105</v>
      </c>
      <c r="C13" t="s">
        <v>98</v>
      </c>
      <c r="D13">
        <v>55</v>
      </c>
      <c r="E13">
        <v>3</v>
      </c>
      <c r="F13">
        <v>129</v>
      </c>
      <c r="G13">
        <v>36</v>
      </c>
      <c r="H13">
        <v>184</v>
      </c>
      <c r="I13">
        <v>14</v>
      </c>
      <c r="J13">
        <v>1.1000000000000001</v>
      </c>
      <c r="K13" s="9">
        <f>INT(7/(I13*J13/60))</f>
        <v>27</v>
      </c>
      <c r="L13">
        <f>ROUNDUP(K13/2,0)</f>
        <v>14</v>
      </c>
      <c r="M13">
        <v>0.35</v>
      </c>
      <c r="N13">
        <v>12</v>
      </c>
      <c r="Q13" s="9" t="str">
        <f>R13&amp;"-"&amp;S13</f>
        <v>105-1</v>
      </c>
      <c r="R13">
        <v>105</v>
      </c>
      <c r="S13">
        <v>1</v>
      </c>
      <c r="T13">
        <v>55</v>
      </c>
      <c r="U13" t="s">
        <v>99</v>
      </c>
    </row>
    <row r="14" spans="1:21" x14ac:dyDescent="0.3">
      <c r="B14">
        <v>119</v>
      </c>
      <c r="C14" t="s">
        <v>100</v>
      </c>
      <c r="D14">
        <v>92</v>
      </c>
      <c r="E14">
        <v>6</v>
      </c>
      <c r="F14">
        <v>17.8</v>
      </c>
      <c r="G14">
        <v>11</v>
      </c>
      <c r="H14">
        <v>32</v>
      </c>
      <c r="I14">
        <v>6</v>
      </c>
      <c r="J14">
        <v>0.4</v>
      </c>
      <c r="K14">
        <f>7/(I14*J14/60)</f>
        <v>174.99999999999997</v>
      </c>
      <c r="L14">
        <f t="shared" ref="L14:L15" si="0">ROUNDUP(K14/2,0)</f>
        <v>88</v>
      </c>
      <c r="M14">
        <v>0.2</v>
      </c>
      <c r="N14">
        <v>50</v>
      </c>
      <c r="Q14" t="str">
        <f t="shared" ref="Q14:Q25" si="1">R14&amp;"-"&amp;S14</f>
        <v>105-2</v>
      </c>
      <c r="R14">
        <v>105</v>
      </c>
      <c r="S14">
        <v>2</v>
      </c>
      <c r="T14">
        <v>55</v>
      </c>
      <c r="U14" t="s">
        <v>101</v>
      </c>
    </row>
    <row r="15" spans="1:21" x14ac:dyDescent="0.3">
      <c r="B15">
        <v>201</v>
      </c>
      <c r="C15" t="s">
        <v>102</v>
      </c>
      <c r="D15">
        <v>92</v>
      </c>
      <c r="E15">
        <v>4</v>
      </c>
      <c r="F15">
        <v>32.6</v>
      </c>
      <c r="G15">
        <v>16.5</v>
      </c>
      <c r="H15">
        <v>71</v>
      </c>
      <c r="I15">
        <v>10</v>
      </c>
      <c r="J15">
        <v>0.6</v>
      </c>
      <c r="K15">
        <f>7/(I15*J15/60)</f>
        <v>70</v>
      </c>
      <c r="L15">
        <f t="shared" si="0"/>
        <v>35</v>
      </c>
      <c r="M15">
        <v>0.2</v>
      </c>
      <c r="N15">
        <v>40</v>
      </c>
      <c r="Q15" t="str">
        <f t="shared" si="1"/>
        <v>105-3</v>
      </c>
      <c r="R15">
        <v>105</v>
      </c>
      <c r="S15">
        <v>3</v>
      </c>
      <c r="T15">
        <v>55</v>
      </c>
      <c r="U15" t="s">
        <v>103</v>
      </c>
    </row>
    <row r="16" spans="1:21" x14ac:dyDescent="0.3">
      <c r="Q16" t="str">
        <f t="shared" si="1"/>
        <v>119-1</v>
      </c>
      <c r="R16">
        <v>119</v>
      </c>
      <c r="S16">
        <v>1</v>
      </c>
      <c r="T16">
        <v>92</v>
      </c>
      <c r="U16" t="s">
        <v>104</v>
      </c>
    </row>
    <row r="17" spans="2:21" x14ac:dyDescent="0.3">
      <c r="Q17" t="str">
        <f t="shared" si="1"/>
        <v>119-2</v>
      </c>
      <c r="R17">
        <v>119</v>
      </c>
      <c r="S17">
        <v>2</v>
      </c>
      <c r="T17">
        <v>92</v>
      </c>
      <c r="U17" t="s">
        <v>105</v>
      </c>
    </row>
    <row r="18" spans="2:21" x14ac:dyDescent="0.3">
      <c r="B18" s="5" t="s">
        <v>106</v>
      </c>
      <c r="Q18" t="str">
        <f t="shared" si="1"/>
        <v>119-3</v>
      </c>
      <c r="R18">
        <v>119</v>
      </c>
      <c r="S18">
        <v>3</v>
      </c>
      <c r="T18">
        <v>92</v>
      </c>
      <c r="U18" t="s">
        <v>107</v>
      </c>
    </row>
    <row r="19" spans="2:21" x14ac:dyDescent="0.3">
      <c r="B19" t="s">
        <v>108</v>
      </c>
      <c r="C19" t="s">
        <v>109</v>
      </c>
      <c r="Q19" t="str">
        <f t="shared" si="1"/>
        <v>119-4</v>
      </c>
      <c r="R19">
        <v>119</v>
      </c>
      <c r="S19">
        <v>4</v>
      </c>
      <c r="T19">
        <v>92</v>
      </c>
      <c r="U19" t="s">
        <v>110</v>
      </c>
    </row>
    <row r="20" spans="2:21" x14ac:dyDescent="0.3">
      <c r="B20">
        <v>101</v>
      </c>
      <c r="C20" t="s">
        <v>111</v>
      </c>
      <c r="Q20" t="str">
        <f t="shared" si="1"/>
        <v>119-5</v>
      </c>
      <c r="R20">
        <v>119</v>
      </c>
      <c r="S20">
        <v>5</v>
      </c>
      <c r="T20">
        <v>92</v>
      </c>
      <c r="U20" t="s">
        <v>112</v>
      </c>
    </row>
    <row r="21" spans="2:21" x14ac:dyDescent="0.3">
      <c r="B21">
        <v>102</v>
      </c>
      <c r="C21" t="s">
        <v>113</v>
      </c>
      <c r="Q21" t="str">
        <f t="shared" si="1"/>
        <v>119-6</v>
      </c>
      <c r="R21">
        <v>119</v>
      </c>
      <c r="S21">
        <v>6</v>
      </c>
      <c r="T21">
        <v>92</v>
      </c>
      <c r="U21" t="s">
        <v>114</v>
      </c>
    </row>
    <row r="22" spans="2:21" x14ac:dyDescent="0.3">
      <c r="B22">
        <v>103</v>
      </c>
      <c r="C22" t="s">
        <v>115</v>
      </c>
      <c r="Q22" t="str">
        <f t="shared" si="1"/>
        <v>201-1</v>
      </c>
      <c r="R22">
        <v>201</v>
      </c>
      <c r="S22">
        <v>1</v>
      </c>
      <c r="T22">
        <v>92</v>
      </c>
      <c r="U22" t="s">
        <v>116</v>
      </c>
    </row>
    <row r="23" spans="2:21" x14ac:dyDescent="0.3">
      <c r="Q23" t="str">
        <f t="shared" si="1"/>
        <v>201-2</v>
      </c>
      <c r="R23">
        <v>201</v>
      </c>
      <c r="S23">
        <v>2</v>
      </c>
      <c r="T23">
        <v>92</v>
      </c>
      <c r="U23" t="s">
        <v>117</v>
      </c>
    </row>
    <row r="24" spans="2:21" x14ac:dyDescent="0.3">
      <c r="Q24" t="str">
        <f t="shared" si="1"/>
        <v>201-3</v>
      </c>
      <c r="R24">
        <v>201</v>
      </c>
      <c r="S24">
        <v>3</v>
      </c>
      <c r="T24">
        <v>92</v>
      </c>
      <c r="U24" t="s">
        <v>118</v>
      </c>
    </row>
    <row r="25" spans="2:21" x14ac:dyDescent="0.3">
      <c r="B25" s="5" t="s">
        <v>119</v>
      </c>
      <c r="Q25" t="str">
        <f t="shared" si="1"/>
        <v>201-4</v>
      </c>
      <c r="R25">
        <v>201</v>
      </c>
      <c r="S25">
        <v>4</v>
      </c>
      <c r="T25">
        <v>92</v>
      </c>
      <c r="U25" t="s">
        <v>120</v>
      </c>
    </row>
    <row r="26" spans="2:21" x14ac:dyDescent="0.3">
      <c r="B26" t="s">
        <v>121</v>
      </c>
      <c r="C26" t="s">
        <v>122</v>
      </c>
      <c r="D26" t="s">
        <v>123</v>
      </c>
      <c r="E26" t="s">
        <v>108</v>
      </c>
      <c r="F26" t="s">
        <v>124</v>
      </c>
      <c r="G26" t="s">
        <v>125</v>
      </c>
      <c r="H26" t="s">
        <v>126</v>
      </c>
    </row>
    <row r="27" spans="2:21" x14ac:dyDescent="0.3">
      <c r="B27">
        <v>1</v>
      </c>
      <c r="C27" t="s">
        <v>127</v>
      </c>
      <c r="E27">
        <v>101</v>
      </c>
      <c r="F27" s="10">
        <v>18</v>
      </c>
      <c r="G27" s="11">
        <f>F27*0.35</f>
        <v>6.3</v>
      </c>
      <c r="H27" s="11">
        <f>F27+G27</f>
        <v>24.3</v>
      </c>
    </row>
    <row r="28" spans="2:21" x14ac:dyDescent="0.3">
      <c r="B28">
        <v>2</v>
      </c>
      <c r="C28" t="s">
        <v>128</v>
      </c>
      <c r="D28" t="s">
        <v>129</v>
      </c>
      <c r="E28">
        <v>101</v>
      </c>
      <c r="F28" s="10">
        <v>22</v>
      </c>
      <c r="G28" s="11">
        <f t="shared" ref="G28:G32" si="2">F28*0.35</f>
        <v>7.6999999999999993</v>
      </c>
      <c r="H28" s="11">
        <f t="shared" ref="H28:H32" si="3">F28+G28</f>
        <v>29.7</v>
      </c>
    </row>
    <row r="29" spans="2:21" x14ac:dyDescent="0.3">
      <c r="B29">
        <v>3</v>
      </c>
      <c r="C29" t="s">
        <v>128</v>
      </c>
      <c r="D29" t="s">
        <v>130</v>
      </c>
      <c r="E29">
        <v>101</v>
      </c>
      <c r="F29" s="10">
        <v>24</v>
      </c>
      <c r="G29" s="11">
        <f t="shared" si="2"/>
        <v>8.3999999999999986</v>
      </c>
      <c r="H29" s="11">
        <f t="shared" si="3"/>
        <v>32.4</v>
      </c>
    </row>
    <row r="30" spans="2:21" x14ac:dyDescent="0.3">
      <c r="B30">
        <v>4</v>
      </c>
      <c r="C30" t="s">
        <v>131</v>
      </c>
      <c r="D30" t="s">
        <v>132</v>
      </c>
      <c r="E30">
        <v>101</v>
      </c>
      <c r="F30" s="10">
        <v>26</v>
      </c>
      <c r="G30" s="11">
        <f t="shared" si="2"/>
        <v>9.1</v>
      </c>
      <c r="H30" s="11">
        <f t="shared" si="3"/>
        <v>35.1</v>
      </c>
    </row>
    <row r="31" spans="2:21" x14ac:dyDescent="0.3">
      <c r="B31">
        <v>5</v>
      </c>
      <c r="C31" t="s">
        <v>113</v>
      </c>
      <c r="D31" t="s">
        <v>133</v>
      </c>
      <c r="E31">
        <v>102</v>
      </c>
      <c r="F31" s="10">
        <v>30</v>
      </c>
      <c r="G31" s="11">
        <f t="shared" si="2"/>
        <v>10.5</v>
      </c>
      <c r="H31" s="11">
        <f t="shared" si="3"/>
        <v>40.5</v>
      </c>
    </row>
    <row r="32" spans="2:21" x14ac:dyDescent="0.3">
      <c r="B32">
        <v>6</v>
      </c>
      <c r="C32" t="s">
        <v>115</v>
      </c>
      <c r="E32">
        <v>103</v>
      </c>
      <c r="F32" s="10">
        <v>30</v>
      </c>
      <c r="G32" s="11">
        <f t="shared" si="2"/>
        <v>10.5</v>
      </c>
      <c r="H32" s="11">
        <f t="shared" si="3"/>
        <v>40.5</v>
      </c>
    </row>
    <row r="35" spans="2:9" x14ac:dyDescent="0.3">
      <c r="B35" s="5" t="s">
        <v>134</v>
      </c>
    </row>
    <row r="36" spans="2:9" x14ac:dyDescent="0.3">
      <c r="B36" t="s">
        <v>135</v>
      </c>
      <c r="C36" t="s">
        <v>136</v>
      </c>
      <c r="D36" t="s">
        <v>137</v>
      </c>
      <c r="E36" t="s">
        <v>138</v>
      </c>
    </row>
    <row r="37" spans="2:9" x14ac:dyDescent="0.3">
      <c r="B37">
        <v>1</v>
      </c>
      <c r="C37" t="s">
        <v>139</v>
      </c>
      <c r="D37" t="s">
        <v>140</v>
      </c>
      <c r="E37" s="12">
        <v>0</v>
      </c>
    </row>
    <row r="38" spans="2:9" x14ac:dyDescent="0.3">
      <c r="B38">
        <v>2</v>
      </c>
      <c r="C38" t="s">
        <v>141</v>
      </c>
      <c r="D38" t="s">
        <v>142</v>
      </c>
      <c r="E38" s="12">
        <v>0.1</v>
      </c>
    </row>
    <row r="39" spans="2:9" x14ac:dyDescent="0.3">
      <c r="B39">
        <v>3</v>
      </c>
      <c r="C39" t="s">
        <v>143</v>
      </c>
      <c r="D39" t="s">
        <v>144</v>
      </c>
      <c r="E39" s="12">
        <v>0.35</v>
      </c>
    </row>
    <row r="41" spans="2:9" x14ac:dyDescent="0.3">
      <c r="B41" s="5" t="s">
        <v>145</v>
      </c>
    </row>
    <row r="42" spans="2:9" x14ac:dyDescent="0.3">
      <c r="B42" t="s">
        <v>146</v>
      </c>
      <c r="C42" t="s">
        <v>147</v>
      </c>
    </row>
    <row r="43" spans="2:9" x14ac:dyDescent="0.3">
      <c r="B43" t="s">
        <v>148</v>
      </c>
      <c r="C43" t="s">
        <v>149</v>
      </c>
    </row>
    <row r="44" spans="2:9" x14ac:dyDescent="0.3">
      <c r="B44" t="s">
        <v>150</v>
      </c>
      <c r="C44" t="s">
        <v>151</v>
      </c>
    </row>
    <row r="46" spans="2:9" x14ac:dyDescent="0.3">
      <c r="G46" s="9" t="s">
        <v>152</v>
      </c>
    </row>
    <row r="47" spans="2:9" x14ac:dyDescent="0.3">
      <c r="B47" s="5" t="s">
        <v>153</v>
      </c>
    </row>
    <row r="48" spans="2:9" x14ac:dyDescent="0.3">
      <c r="B48" t="s">
        <v>154</v>
      </c>
      <c r="C48" t="s">
        <v>155</v>
      </c>
      <c r="D48" t="s">
        <v>135</v>
      </c>
      <c r="E48" t="s">
        <v>156</v>
      </c>
      <c r="F48" t="s">
        <v>157</v>
      </c>
      <c r="G48" t="s">
        <v>158</v>
      </c>
      <c r="H48" t="s">
        <v>108</v>
      </c>
      <c r="I48" s="2" t="s">
        <v>159</v>
      </c>
    </row>
    <row r="49" spans="2:9" x14ac:dyDescent="0.3">
      <c r="B49">
        <v>1</v>
      </c>
      <c r="C49" s="13">
        <v>45231</v>
      </c>
      <c r="D49">
        <v>1</v>
      </c>
      <c r="E49" t="s">
        <v>148</v>
      </c>
      <c r="F49" t="s">
        <v>160</v>
      </c>
      <c r="G49" s="9" t="str">
        <f>D49&amp;E49&amp;"-"&amp;H49&amp;"-"&amp;F49</f>
        <v>1A-101-N</v>
      </c>
      <c r="H49">
        <v>101</v>
      </c>
      <c r="I49">
        <v>6</v>
      </c>
    </row>
    <row r="50" spans="2:9" x14ac:dyDescent="0.3">
      <c r="B50">
        <v>1</v>
      </c>
      <c r="C50" s="13">
        <v>45231</v>
      </c>
      <c r="D50">
        <v>1</v>
      </c>
      <c r="E50" t="s">
        <v>148</v>
      </c>
      <c r="F50" t="s">
        <v>161</v>
      </c>
      <c r="G50" t="str">
        <f>D50&amp;E50&amp;"-"&amp;H50&amp;"-"&amp;F50</f>
        <v>1A-101-Y</v>
      </c>
      <c r="H50">
        <v>101</v>
      </c>
      <c r="I50">
        <v>3</v>
      </c>
    </row>
    <row r="51" spans="2:9" x14ac:dyDescent="0.3">
      <c r="B51">
        <v>2</v>
      </c>
      <c r="C51" s="13">
        <v>45232</v>
      </c>
      <c r="D51">
        <v>1</v>
      </c>
      <c r="E51" t="s">
        <v>148</v>
      </c>
      <c r="F51" t="s">
        <v>160</v>
      </c>
      <c r="G51" t="str">
        <f t="shared" ref="G51:G78" si="4">D51&amp;E51&amp;"-"&amp;H51&amp;"-"&amp;F51</f>
        <v>1A-102-N</v>
      </c>
      <c r="H51">
        <v>102</v>
      </c>
      <c r="I51">
        <v>1</v>
      </c>
    </row>
    <row r="52" spans="2:9" x14ac:dyDescent="0.3">
      <c r="B52">
        <v>2</v>
      </c>
      <c r="C52" s="13">
        <v>45232</v>
      </c>
      <c r="D52">
        <v>1</v>
      </c>
      <c r="E52" t="s">
        <v>148</v>
      </c>
      <c r="F52" t="s">
        <v>161</v>
      </c>
      <c r="G52" t="str">
        <f t="shared" si="4"/>
        <v>1A-102-Y</v>
      </c>
      <c r="H52">
        <v>102</v>
      </c>
      <c r="I52">
        <v>0.5</v>
      </c>
    </row>
    <row r="53" spans="2:9" x14ac:dyDescent="0.3">
      <c r="B53">
        <v>3</v>
      </c>
      <c r="C53" s="13">
        <v>45233</v>
      </c>
      <c r="D53">
        <v>1</v>
      </c>
      <c r="E53" t="s">
        <v>148</v>
      </c>
      <c r="F53" t="s">
        <v>160</v>
      </c>
      <c r="G53" t="str">
        <f t="shared" si="4"/>
        <v>1A-103-N</v>
      </c>
      <c r="H53">
        <v>103</v>
      </c>
      <c r="I53">
        <v>1</v>
      </c>
    </row>
    <row r="54" spans="2:9" x14ac:dyDescent="0.3">
      <c r="B54">
        <v>3</v>
      </c>
      <c r="C54" s="13">
        <v>45233</v>
      </c>
      <c r="D54">
        <v>1</v>
      </c>
      <c r="E54" t="s">
        <v>148</v>
      </c>
      <c r="F54" t="s">
        <v>161</v>
      </c>
      <c r="G54" t="str">
        <f t="shared" si="4"/>
        <v>1A-103-Y</v>
      </c>
      <c r="H54">
        <v>103</v>
      </c>
      <c r="I54">
        <v>0.5</v>
      </c>
    </row>
    <row r="55" spans="2:9" x14ac:dyDescent="0.3">
      <c r="B55">
        <v>4</v>
      </c>
      <c r="C55" s="13">
        <v>45234</v>
      </c>
      <c r="D55">
        <v>1</v>
      </c>
      <c r="E55" t="s">
        <v>150</v>
      </c>
      <c r="F55" t="s">
        <v>160</v>
      </c>
      <c r="G55" t="str">
        <f t="shared" si="4"/>
        <v>1B-101-N</v>
      </c>
      <c r="H55">
        <v>101</v>
      </c>
      <c r="I55">
        <v>8</v>
      </c>
    </row>
    <row r="56" spans="2:9" x14ac:dyDescent="0.3">
      <c r="B56">
        <v>4</v>
      </c>
      <c r="C56" s="13">
        <v>45234</v>
      </c>
      <c r="D56">
        <v>1</v>
      </c>
      <c r="E56" t="s">
        <v>150</v>
      </c>
      <c r="F56" t="s">
        <v>161</v>
      </c>
      <c r="G56" t="str">
        <f t="shared" si="4"/>
        <v>1B-101-Y</v>
      </c>
      <c r="H56">
        <v>101</v>
      </c>
      <c r="I56">
        <v>4</v>
      </c>
    </row>
    <row r="57" spans="2:9" x14ac:dyDescent="0.3">
      <c r="B57">
        <v>5</v>
      </c>
      <c r="C57" s="13">
        <v>45235</v>
      </c>
      <c r="D57">
        <v>1</v>
      </c>
      <c r="E57" t="s">
        <v>150</v>
      </c>
      <c r="F57" t="s">
        <v>160</v>
      </c>
      <c r="G57" t="str">
        <f t="shared" si="4"/>
        <v>1B-102-N</v>
      </c>
      <c r="H57">
        <v>102</v>
      </c>
      <c r="I57">
        <v>1</v>
      </c>
    </row>
    <row r="58" spans="2:9" x14ac:dyDescent="0.3">
      <c r="B58">
        <v>5</v>
      </c>
      <c r="C58" s="13">
        <v>45235</v>
      </c>
      <c r="D58">
        <v>1</v>
      </c>
      <c r="E58" t="s">
        <v>150</v>
      </c>
      <c r="F58" t="s">
        <v>161</v>
      </c>
      <c r="G58" t="str">
        <f t="shared" si="4"/>
        <v>1B-102-Y</v>
      </c>
      <c r="H58">
        <v>102</v>
      </c>
      <c r="I58">
        <v>0.5</v>
      </c>
    </row>
    <row r="59" spans="2:9" x14ac:dyDescent="0.3">
      <c r="B59">
        <v>6</v>
      </c>
      <c r="C59" s="13">
        <v>45236</v>
      </c>
      <c r="D59">
        <v>1</v>
      </c>
      <c r="E59" t="s">
        <v>150</v>
      </c>
      <c r="F59" t="s">
        <v>160</v>
      </c>
      <c r="G59" t="str">
        <f t="shared" si="4"/>
        <v>1B-103-N</v>
      </c>
      <c r="H59">
        <v>103</v>
      </c>
      <c r="I59">
        <v>1</v>
      </c>
    </row>
    <row r="60" spans="2:9" x14ac:dyDescent="0.3">
      <c r="B60">
        <v>6</v>
      </c>
      <c r="C60" s="13">
        <v>45236</v>
      </c>
      <c r="D60">
        <v>1</v>
      </c>
      <c r="E60" t="s">
        <v>150</v>
      </c>
      <c r="F60" t="s">
        <v>161</v>
      </c>
      <c r="G60" t="str">
        <f t="shared" si="4"/>
        <v>1B-103-Y</v>
      </c>
      <c r="H60">
        <v>103</v>
      </c>
      <c r="I60">
        <v>0.5</v>
      </c>
    </row>
    <row r="61" spans="2:9" x14ac:dyDescent="0.3">
      <c r="B61">
        <v>7</v>
      </c>
      <c r="C61" s="13">
        <v>45237</v>
      </c>
      <c r="D61">
        <v>2</v>
      </c>
      <c r="E61" t="s">
        <v>148</v>
      </c>
      <c r="F61" t="s">
        <v>160</v>
      </c>
      <c r="G61" t="str">
        <f t="shared" si="4"/>
        <v>2A-101-N</v>
      </c>
      <c r="H61">
        <v>101</v>
      </c>
      <c r="I61">
        <v>5</v>
      </c>
    </row>
    <row r="62" spans="2:9" x14ac:dyDescent="0.3">
      <c r="B62">
        <v>7</v>
      </c>
      <c r="C62" s="13">
        <v>45237</v>
      </c>
      <c r="D62">
        <v>2</v>
      </c>
      <c r="E62" t="s">
        <v>148</v>
      </c>
      <c r="F62" t="s">
        <v>161</v>
      </c>
      <c r="G62" t="str">
        <f t="shared" si="4"/>
        <v>2A-101-Y</v>
      </c>
      <c r="H62">
        <v>101</v>
      </c>
      <c r="I62">
        <v>2</v>
      </c>
    </row>
    <row r="63" spans="2:9" x14ac:dyDescent="0.3">
      <c r="B63">
        <v>8</v>
      </c>
      <c r="C63" s="13">
        <v>45238</v>
      </c>
      <c r="D63">
        <v>2</v>
      </c>
      <c r="E63" t="s">
        <v>148</v>
      </c>
      <c r="F63" t="s">
        <v>160</v>
      </c>
      <c r="G63" t="str">
        <f t="shared" si="4"/>
        <v>2A-102-N</v>
      </c>
      <c r="H63">
        <v>102</v>
      </c>
      <c r="I63">
        <v>1</v>
      </c>
    </row>
    <row r="64" spans="2:9" x14ac:dyDescent="0.3">
      <c r="B64">
        <v>8</v>
      </c>
      <c r="C64" s="13">
        <v>45238</v>
      </c>
      <c r="D64">
        <v>2</v>
      </c>
      <c r="E64" t="s">
        <v>148</v>
      </c>
      <c r="F64" t="s">
        <v>161</v>
      </c>
      <c r="G64" t="str">
        <f t="shared" si="4"/>
        <v>2A-102-Y</v>
      </c>
      <c r="H64">
        <v>102</v>
      </c>
      <c r="I64">
        <v>0.5</v>
      </c>
    </row>
    <row r="65" spans="2:9" x14ac:dyDescent="0.3">
      <c r="B65">
        <v>9</v>
      </c>
      <c r="C65" s="13">
        <v>45239</v>
      </c>
      <c r="D65">
        <v>2</v>
      </c>
      <c r="E65" t="s">
        <v>148</v>
      </c>
      <c r="F65" t="s">
        <v>160</v>
      </c>
      <c r="G65" t="str">
        <f t="shared" si="4"/>
        <v>2A-103-N</v>
      </c>
      <c r="H65">
        <v>103</v>
      </c>
      <c r="I65">
        <v>1</v>
      </c>
    </row>
    <row r="66" spans="2:9" x14ac:dyDescent="0.3">
      <c r="B66">
        <v>9</v>
      </c>
      <c r="C66" s="13">
        <v>45239</v>
      </c>
      <c r="D66">
        <v>2</v>
      </c>
      <c r="E66" t="s">
        <v>148</v>
      </c>
      <c r="F66" t="s">
        <v>161</v>
      </c>
      <c r="G66" t="str">
        <f t="shared" si="4"/>
        <v>2A-103-Y</v>
      </c>
      <c r="H66">
        <v>103</v>
      </c>
      <c r="I66">
        <v>0.5</v>
      </c>
    </row>
    <row r="67" spans="2:9" x14ac:dyDescent="0.3">
      <c r="B67">
        <v>10</v>
      </c>
      <c r="C67" s="13">
        <v>45240</v>
      </c>
      <c r="D67">
        <v>2</v>
      </c>
      <c r="E67" t="s">
        <v>150</v>
      </c>
      <c r="F67" t="s">
        <v>160</v>
      </c>
      <c r="G67" t="str">
        <f t="shared" si="4"/>
        <v>2B-101-N</v>
      </c>
      <c r="H67">
        <v>101</v>
      </c>
      <c r="I67">
        <v>7</v>
      </c>
    </row>
    <row r="68" spans="2:9" x14ac:dyDescent="0.3">
      <c r="B68">
        <v>10</v>
      </c>
      <c r="C68" s="13">
        <v>45240</v>
      </c>
      <c r="D68">
        <v>2</v>
      </c>
      <c r="E68" t="s">
        <v>150</v>
      </c>
      <c r="F68" t="s">
        <v>161</v>
      </c>
      <c r="G68" t="str">
        <f t="shared" si="4"/>
        <v>2B-101-Y</v>
      </c>
      <c r="H68">
        <v>101</v>
      </c>
      <c r="I68">
        <v>3</v>
      </c>
    </row>
    <row r="69" spans="2:9" x14ac:dyDescent="0.3">
      <c r="B69">
        <v>11</v>
      </c>
      <c r="C69" s="13">
        <v>45241</v>
      </c>
      <c r="D69">
        <v>2</v>
      </c>
      <c r="E69" t="s">
        <v>150</v>
      </c>
      <c r="F69" t="s">
        <v>160</v>
      </c>
      <c r="G69" t="str">
        <f t="shared" si="4"/>
        <v>2B-102-N</v>
      </c>
      <c r="H69">
        <v>102</v>
      </c>
      <c r="I69">
        <v>1</v>
      </c>
    </row>
    <row r="70" spans="2:9" x14ac:dyDescent="0.3">
      <c r="B70">
        <v>11</v>
      </c>
      <c r="C70" s="13">
        <v>45241</v>
      </c>
      <c r="D70">
        <v>2</v>
      </c>
      <c r="E70" t="s">
        <v>150</v>
      </c>
      <c r="F70" t="s">
        <v>161</v>
      </c>
      <c r="G70" t="str">
        <f t="shared" si="4"/>
        <v>2B-102-Y</v>
      </c>
      <c r="H70">
        <v>102</v>
      </c>
      <c r="I70">
        <v>0.5</v>
      </c>
    </row>
    <row r="71" spans="2:9" x14ac:dyDescent="0.3">
      <c r="B71">
        <v>12</v>
      </c>
      <c r="C71" s="13">
        <v>45242</v>
      </c>
      <c r="D71">
        <v>2</v>
      </c>
      <c r="E71" t="s">
        <v>150</v>
      </c>
      <c r="F71" t="s">
        <v>160</v>
      </c>
      <c r="G71" t="str">
        <f t="shared" si="4"/>
        <v>2B-103-N</v>
      </c>
      <c r="H71">
        <v>103</v>
      </c>
      <c r="I71">
        <v>1</v>
      </c>
    </row>
    <row r="72" spans="2:9" x14ac:dyDescent="0.3">
      <c r="B72">
        <v>12</v>
      </c>
      <c r="C72" s="13">
        <v>45242</v>
      </c>
      <c r="D72">
        <v>2</v>
      </c>
      <c r="E72" t="s">
        <v>150</v>
      </c>
      <c r="F72" t="s">
        <v>161</v>
      </c>
      <c r="G72" t="str">
        <f t="shared" si="4"/>
        <v>2B-103-Y</v>
      </c>
      <c r="H72">
        <v>103</v>
      </c>
      <c r="I72">
        <v>0.5</v>
      </c>
    </row>
    <row r="73" spans="2:9" x14ac:dyDescent="0.3">
      <c r="B73">
        <v>13</v>
      </c>
      <c r="C73" s="13">
        <v>45243</v>
      </c>
      <c r="D73">
        <v>3</v>
      </c>
      <c r="E73" t="s">
        <v>148</v>
      </c>
      <c r="F73" t="s">
        <v>160</v>
      </c>
      <c r="G73" t="str">
        <f t="shared" si="4"/>
        <v>3A-101-N</v>
      </c>
      <c r="H73">
        <v>101</v>
      </c>
      <c r="I73">
        <v>6</v>
      </c>
    </row>
    <row r="74" spans="2:9" x14ac:dyDescent="0.3">
      <c r="B74">
        <v>14</v>
      </c>
      <c r="C74" s="13">
        <v>45244</v>
      </c>
      <c r="D74">
        <v>3</v>
      </c>
      <c r="E74" t="s">
        <v>148</v>
      </c>
      <c r="F74" t="s">
        <v>160</v>
      </c>
      <c r="G74" t="str">
        <f t="shared" si="4"/>
        <v>3A-102-N</v>
      </c>
      <c r="H74">
        <v>102</v>
      </c>
      <c r="I74">
        <v>1</v>
      </c>
    </row>
    <row r="75" spans="2:9" x14ac:dyDescent="0.3">
      <c r="B75">
        <v>15</v>
      </c>
      <c r="C75" s="13">
        <v>45245</v>
      </c>
      <c r="D75">
        <v>3</v>
      </c>
      <c r="E75" t="s">
        <v>148</v>
      </c>
      <c r="F75" t="s">
        <v>160</v>
      </c>
      <c r="G75" t="str">
        <f t="shared" si="4"/>
        <v>3A-103-N</v>
      </c>
      <c r="H75">
        <v>103</v>
      </c>
      <c r="I75">
        <v>0.5</v>
      </c>
    </row>
    <row r="76" spans="2:9" x14ac:dyDescent="0.3">
      <c r="B76">
        <v>16</v>
      </c>
      <c r="C76" s="13">
        <v>45246</v>
      </c>
      <c r="D76">
        <v>3</v>
      </c>
      <c r="E76" t="s">
        <v>150</v>
      </c>
      <c r="F76" t="s">
        <v>160</v>
      </c>
      <c r="G76" t="str">
        <f t="shared" si="4"/>
        <v>3B-101-N</v>
      </c>
      <c r="H76">
        <v>101</v>
      </c>
      <c r="I76">
        <v>6</v>
      </c>
    </row>
    <row r="77" spans="2:9" x14ac:dyDescent="0.3">
      <c r="B77">
        <v>17</v>
      </c>
      <c r="C77" s="13">
        <v>45247</v>
      </c>
      <c r="D77">
        <v>3</v>
      </c>
      <c r="E77" t="s">
        <v>150</v>
      </c>
      <c r="F77" t="s">
        <v>160</v>
      </c>
      <c r="G77" t="str">
        <f t="shared" si="4"/>
        <v>3B-102-N</v>
      </c>
      <c r="H77">
        <v>102</v>
      </c>
      <c r="I77">
        <v>1</v>
      </c>
    </row>
    <row r="78" spans="2:9" x14ac:dyDescent="0.3">
      <c r="B78">
        <v>18</v>
      </c>
      <c r="C78" s="13">
        <v>45248</v>
      </c>
      <c r="D78">
        <v>3</v>
      </c>
      <c r="E78" t="s">
        <v>150</v>
      </c>
      <c r="F78" t="s">
        <v>160</v>
      </c>
      <c r="G78" t="str">
        <f t="shared" si="4"/>
        <v>3B-103-N</v>
      </c>
      <c r="H78">
        <v>103</v>
      </c>
      <c r="I78">
        <v>0.5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00F51-C044-4893-AD49-6046A1F3378C}">
  <dimension ref="A1:BF95"/>
  <sheetViews>
    <sheetView workbookViewId="0">
      <selection activeCell="P1" sqref="P1"/>
    </sheetView>
  </sheetViews>
  <sheetFormatPr defaultRowHeight="14.4" x14ac:dyDescent="0.3"/>
  <cols>
    <col min="2" max="2" width="14.44140625" customWidth="1"/>
    <col min="3" max="3" width="10.33203125" bestFit="1" customWidth="1"/>
    <col min="4" max="4" width="13.33203125" customWidth="1"/>
    <col min="6" max="6" width="15.6640625" customWidth="1"/>
    <col min="7" max="7" width="10.21875" customWidth="1"/>
    <col min="8" max="8" width="18.5546875" customWidth="1"/>
    <col min="9" max="9" width="18.109375" customWidth="1"/>
    <col min="10" max="10" width="15.44140625" customWidth="1"/>
    <col min="11" max="11" width="9.88671875" customWidth="1"/>
    <col min="12" max="12" width="14.33203125" customWidth="1"/>
    <col min="13" max="13" width="28.5546875" customWidth="1"/>
    <col min="14" max="14" width="12.77734375" customWidth="1"/>
    <col min="15" max="15" width="16.33203125" customWidth="1"/>
    <col min="16" max="16" width="13.44140625" customWidth="1"/>
    <col min="17" max="17" width="10.5546875" customWidth="1"/>
    <col min="18" max="18" width="22.88671875" customWidth="1"/>
    <col min="19" max="19" width="20.21875" customWidth="1"/>
    <col min="20" max="20" width="21.33203125" customWidth="1"/>
    <col min="21" max="21" width="23.77734375" customWidth="1"/>
    <col min="22" max="22" width="11.33203125" customWidth="1"/>
    <col min="23" max="23" width="9.33203125" customWidth="1"/>
    <col min="24" max="24" width="9" customWidth="1"/>
    <col min="26" max="26" width="10.77734375" customWidth="1"/>
    <col min="27" max="27" width="10.44140625" customWidth="1"/>
    <col min="28" max="28" width="9.6640625" customWidth="1"/>
    <col min="29" max="29" width="13.88671875" customWidth="1"/>
    <col min="30" max="30" width="23.21875" customWidth="1"/>
    <col min="31" max="31" width="4.44140625" customWidth="1"/>
    <col min="34" max="34" width="10.6640625" customWidth="1"/>
    <col min="35" max="36" width="10.88671875" customWidth="1"/>
    <col min="37" max="37" width="9.6640625" customWidth="1"/>
    <col min="38" max="38" width="10.5546875" customWidth="1"/>
    <col min="39" max="39" width="10" customWidth="1"/>
    <col min="40" max="42" width="9.44140625" customWidth="1"/>
    <col min="43" max="43" width="11.44140625" customWidth="1"/>
    <col min="44" max="44" width="11.33203125" customWidth="1"/>
  </cols>
  <sheetData>
    <row r="1" spans="1:58" ht="21" x14ac:dyDescent="0.4">
      <c r="A1" t="s">
        <v>163</v>
      </c>
      <c r="G1" s="14" t="str">
        <f>ReadMeFirst!D1&amp;" "&amp;ReadMeFirst!E1</f>
        <v>Data Set L</v>
      </c>
      <c r="N1" s="65" t="s">
        <v>876</v>
      </c>
      <c r="O1" s="65" t="s">
        <v>883</v>
      </c>
    </row>
    <row r="2" spans="1:58" x14ac:dyDescent="0.3">
      <c r="G2" t="s">
        <v>164</v>
      </c>
    </row>
    <row r="6" spans="1:58" x14ac:dyDescent="0.3">
      <c r="F6" t="s">
        <v>165</v>
      </c>
    </row>
    <row r="7" spans="1:58" ht="115.2" x14ac:dyDescent="0.3">
      <c r="B7" s="46"/>
      <c r="C7" s="46"/>
      <c r="D7" s="46" t="s">
        <v>840</v>
      </c>
      <c r="E7" s="46"/>
      <c r="F7" s="46"/>
      <c r="G7" s="46"/>
      <c r="H7" s="46"/>
      <c r="I7" s="46"/>
      <c r="J7" s="46" t="s">
        <v>841</v>
      </c>
      <c r="K7" s="46"/>
      <c r="L7" s="46"/>
      <c r="M7" s="46"/>
      <c r="N7" s="46"/>
      <c r="O7" s="46" t="s">
        <v>842</v>
      </c>
      <c r="P7" s="47" t="s">
        <v>843</v>
      </c>
      <c r="Q7" s="47" t="s">
        <v>844</v>
      </c>
      <c r="R7" s="48" t="s">
        <v>845</v>
      </c>
      <c r="S7" s="48" t="s">
        <v>846</v>
      </c>
      <c r="T7" s="47" t="s">
        <v>847</v>
      </c>
      <c r="U7" s="48" t="s">
        <v>848</v>
      </c>
      <c r="V7" s="46"/>
      <c r="W7" s="46"/>
      <c r="X7" s="46"/>
      <c r="Y7" s="48" t="s">
        <v>849</v>
      </c>
      <c r="Z7" s="48" t="s">
        <v>850</v>
      </c>
      <c r="AA7" s="48" t="s">
        <v>851</v>
      </c>
      <c r="AB7" s="48" t="s">
        <v>852</v>
      </c>
      <c r="AC7" s="48" t="s">
        <v>853</v>
      </c>
      <c r="AD7" s="48" t="s">
        <v>854</v>
      </c>
      <c r="AF7" t="s">
        <v>166</v>
      </c>
    </row>
    <row r="8" spans="1:58" s="7" customFormat="1" ht="65.25" customHeight="1" x14ac:dyDescent="0.3">
      <c r="B8" s="43" t="s">
        <v>167</v>
      </c>
      <c r="C8" s="44" t="s">
        <v>188</v>
      </c>
      <c r="D8" s="42" t="s">
        <v>168</v>
      </c>
      <c r="E8" s="44" t="s">
        <v>189</v>
      </c>
      <c r="F8" s="44" t="s">
        <v>190</v>
      </c>
      <c r="G8" s="44" t="s">
        <v>191</v>
      </c>
      <c r="H8" s="44" t="s">
        <v>192</v>
      </c>
      <c r="I8" s="44" t="s">
        <v>193</v>
      </c>
      <c r="J8" s="42" t="s">
        <v>810</v>
      </c>
      <c r="K8" s="44" t="s">
        <v>194</v>
      </c>
      <c r="L8" s="44" t="s">
        <v>195</v>
      </c>
      <c r="M8" s="44" t="s">
        <v>196</v>
      </c>
      <c r="N8" s="44" t="s">
        <v>197</v>
      </c>
      <c r="O8" s="44" t="s">
        <v>811</v>
      </c>
      <c r="P8" s="44" t="s">
        <v>169</v>
      </c>
      <c r="Q8" s="44" t="s">
        <v>170</v>
      </c>
      <c r="R8" s="44" t="s">
        <v>171</v>
      </c>
      <c r="S8" s="44" t="s">
        <v>172</v>
      </c>
      <c r="T8" s="44" t="s">
        <v>173</v>
      </c>
      <c r="U8" s="44" t="s">
        <v>174</v>
      </c>
      <c r="V8" s="44" t="s">
        <v>198</v>
      </c>
      <c r="W8" s="44" t="s">
        <v>127</v>
      </c>
      <c r="X8" s="44" t="s">
        <v>131</v>
      </c>
      <c r="Y8" s="44" t="s">
        <v>128</v>
      </c>
      <c r="Z8" s="44" t="s">
        <v>175</v>
      </c>
      <c r="AA8" s="44" t="s">
        <v>176</v>
      </c>
      <c r="AB8" s="44" t="s">
        <v>177</v>
      </c>
      <c r="AC8" s="44" t="s">
        <v>178</v>
      </c>
      <c r="AD8" s="45" t="s">
        <v>179</v>
      </c>
      <c r="AF8" s="7" t="s">
        <v>199</v>
      </c>
      <c r="AG8" s="7" t="s">
        <v>813</v>
      </c>
      <c r="AH8" s="7" t="s">
        <v>814</v>
      </c>
      <c r="AI8" s="7" t="s">
        <v>815</v>
      </c>
      <c r="AJ8" s="17" t="s">
        <v>812</v>
      </c>
      <c r="AK8" s="7" t="s">
        <v>816</v>
      </c>
      <c r="AL8" s="7" t="s">
        <v>817</v>
      </c>
      <c r="AM8" s="7" t="s">
        <v>818</v>
      </c>
      <c r="AN8" s="7" t="s">
        <v>819</v>
      </c>
      <c r="AO8" s="7" t="s">
        <v>180</v>
      </c>
      <c r="AP8" s="7" t="s">
        <v>820</v>
      </c>
      <c r="AQ8" s="7" t="s">
        <v>198</v>
      </c>
      <c r="AR8" s="7" t="s">
        <v>198</v>
      </c>
      <c r="AS8" s="7" t="s">
        <v>127</v>
      </c>
      <c r="AT8" s="7" t="s">
        <v>131</v>
      </c>
      <c r="AU8" s="7" t="s">
        <v>128</v>
      </c>
      <c r="AV8" s="7" t="s">
        <v>175</v>
      </c>
      <c r="AW8" s="7" t="s">
        <v>176</v>
      </c>
      <c r="AX8" s="7" t="s">
        <v>177</v>
      </c>
      <c r="AY8" s="7" t="s">
        <v>178</v>
      </c>
      <c r="AZ8" s="7" t="s">
        <v>179</v>
      </c>
      <c r="BB8" s="7" t="s">
        <v>113</v>
      </c>
      <c r="BC8" s="7" t="s">
        <v>200</v>
      </c>
      <c r="BD8" s="7" t="s">
        <v>181</v>
      </c>
      <c r="BE8" s="7" t="str">
        <f>BC8&amp; " $"</f>
        <v>Shipper/Receiver/Porter $</v>
      </c>
      <c r="BF8" s="7" t="s">
        <v>182</v>
      </c>
    </row>
    <row r="9" spans="1:58" x14ac:dyDescent="0.3">
      <c r="B9" s="29">
        <v>890</v>
      </c>
      <c r="C9" s="35">
        <v>45083</v>
      </c>
      <c r="D9" s="23">
        <f>WEEKDAY(C9)</f>
        <v>3</v>
      </c>
      <c r="E9" s="23">
        <v>1</v>
      </c>
      <c r="F9" s="23">
        <v>201</v>
      </c>
      <c r="G9" s="23">
        <v>470</v>
      </c>
      <c r="H9" s="23">
        <v>420</v>
      </c>
      <c r="I9" s="23">
        <v>0</v>
      </c>
      <c r="J9" s="23">
        <f>SUM(H9+I9)</f>
        <v>420</v>
      </c>
      <c r="K9" s="23">
        <v>420</v>
      </c>
      <c r="L9" s="23">
        <v>50</v>
      </c>
      <c r="M9" s="23">
        <v>0</v>
      </c>
      <c r="N9" s="23">
        <v>411</v>
      </c>
      <c r="O9" s="23">
        <f>J9-N9</f>
        <v>9</v>
      </c>
      <c r="P9" s="23">
        <f>G9-J9</f>
        <v>50</v>
      </c>
      <c r="Q9" s="30">
        <f>N9/J9</f>
        <v>0.97857142857142854</v>
      </c>
      <c r="R9" s="32">
        <f>N9*VLOOKUP(F9,'Other Lists'!$B$12:$N$15,7,FALSE)</f>
        <v>29181</v>
      </c>
      <c r="S9" s="36">
        <f>SUM(VLOOKUP(F9,'Other Lists'!$B$12:$N$15,5,FALSE),VLOOKUP(F9,'Other Lists'!$B$12:$N$15,6,FALSE))*'Inspect DM'!G9</f>
        <v>23077</v>
      </c>
      <c r="T9" s="32">
        <f>R9-S9</f>
        <v>6104</v>
      </c>
      <c r="U9" s="32">
        <f>(VLOOKUP(F9,'Other Lists'!$B$12:$N$15,5,FALSE)+VLOOKUP(F9,'Other Lists'!$B$12:$N$15,6,FALSE))*O9</f>
        <v>441.90000000000003</v>
      </c>
      <c r="V9" s="23">
        <v>6</v>
      </c>
      <c r="W9" s="23">
        <v>0</v>
      </c>
      <c r="X9" s="23">
        <v>3</v>
      </c>
      <c r="Y9" s="23">
        <f>V9-W9-X9</f>
        <v>3</v>
      </c>
      <c r="Z9" s="32">
        <f>VLOOKUP(E9,'Other Lists'!$B$27:$H$32,7,FALSE)*8*W9</f>
        <v>0</v>
      </c>
      <c r="AA9" s="32">
        <f>VLOOKUP(E9,'Other Lists'!$B$27:$H$32,7,FALSE)*8*X9</f>
        <v>583.20000000000005</v>
      </c>
      <c r="AB9" s="32">
        <f>VLOOKUP(E9,'Other Lists'!$B$27:$H$32,7,FALSE)*8*Y9</f>
        <v>583.20000000000005</v>
      </c>
      <c r="AC9" s="32">
        <f>SUM(Z9:AB9)</f>
        <v>1166.4000000000001</v>
      </c>
      <c r="AD9" s="33">
        <f>AC9/H9</f>
        <v>2.7771428571428576</v>
      </c>
      <c r="AF9">
        <v>105</v>
      </c>
      <c r="AG9">
        <v>211</v>
      </c>
      <c r="AH9">
        <v>185</v>
      </c>
      <c r="AI9">
        <v>0</v>
      </c>
      <c r="AJ9">
        <f>AH9+AI9</f>
        <v>185</v>
      </c>
      <c r="AK9">
        <v>216</v>
      </c>
      <c r="AL9">
        <v>26</v>
      </c>
      <c r="AM9">
        <v>0</v>
      </c>
      <c r="AN9">
        <v>177</v>
      </c>
      <c r="AQ9">
        <v>8</v>
      </c>
      <c r="AR9">
        <v>7</v>
      </c>
      <c r="AS9">
        <v>0</v>
      </c>
      <c r="AT9">
        <v>3</v>
      </c>
      <c r="BB9">
        <v>2</v>
      </c>
      <c r="BC9">
        <v>2</v>
      </c>
    </row>
    <row r="10" spans="1:58" x14ac:dyDescent="0.3">
      <c r="B10" s="29">
        <v>891</v>
      </c>
      <c r="C10" s="35">
        <v>45084</v>
      </c>
      <c r="D10" s="23">
        <f t="shared" ref="D10:D73" si="0">WEEKDAY(C10)</f>
        <v>4</v>
      </c>
      <c r="E10" s="23">
        <v>1</v>
      </c>
      <c r="F10" s="23">
        <v>201</v>
      </c>
      <c r="G10" s="23">
        <v>378</v>
      </c>
      <c r="H10" s="23">
        <v>378</v>
      </c>
      <c r="I10" s="23">
        <v>0</v>
      </c>
      <c r="J10" s="23">
        <f t="shared" ref="J10:J73" si="1">SUM(H10+I10)</f>
        <v>378</v>
      </c>
      <c r="K10" s="23">
        <v>420</v>
      </c>
      <c r="L10" s="23">
        <v>0</v>
      </c>
      <c r="M10" s="23">
        <v>0</v>
      </c>
      <c r="N10" s="23">
        <v>351</v>
      </c>
      <c r="O10" s="23">
        <f t="shared" ref="O10:O73" si="2">J10-N10</f>
        <v>27</v>
      </c>
      <c r="P10" s="23">
        <f t="shared" ref="P10:P73" si="3">G10-J10</f>
        <v>0</v>
      </c>
      <c r="Q10" s="30">
        <f t="shared" ref="Q10:Q73" si="4">N10/J10</f>
        <v>0.9285714285714286</v>
      </c>
      <c r="R10" s="32">
        <f>N10*VLOOKUP(F10,'Other Lists'!$B$12:$N$15,7,FALSE)</f>
        <v>24921</v>
      </c>
      <c r="S10" s="36">
        <f>SUM(VLOOKUP(F10,'Other Lists'!$B$12:$N$15,5,FALSE),VLOOKUP(F10,'Other Lists'!$B$12:$N$15,6,FALSE))*'Inspect DM'!G10</f>
        <v>18559.8</v>
      </c>
      <c r="T10" s="32">
        <f t="shared" ref="T10:T73" si="5">R10-S10</f>
        <v>6361.2000000000007</v>
      </c>
      <c r="U10" s="32">
        <f>(VLOOKUP(F10,'Other Lists'!$B$12:$N$15,5,FALSE)+VLOOKUP(F10,'Other Lists'!$B$12:$N$15,6,FALSE))*O10</f>
        <v>1325.7</v>
      </c>
      <c r="V10" s="23">
        <v>6</v>
      </c>
      <c r="W10" s="23">
        <v>0</v>
      </c>
      <c r="X10" s="23">
        <v>4</v>
      </c>
      <c r="Y10" s="23">
        <f t="shared" ref="Y10:Y73" si="6">V10-W10-X10</f>
        <v>2</v>
      </c>
      <c r="Z10" s="32">
        <f>VLOOKUP(E10,'Other Lists'!$B$27:$H$32,7,FALSE)*8*W10</f>
        <v>0</v>
      </c>
      <c r="AA10" s="32">
        <f>VLOOKUP(E10,'Other Lists'!$B$27:$H$32,7,FALSE)*8*X10</f>
        <v>777.6</v>
      </c>
      <c r="AB10" s="32">
        <f>VLOOKUP(E10,'Other Lists'!$B$27:$H$32,7,FALSE)*8*Y10</f>
        <v>388.8</v>
      </c>
      <c r="AC10" s="32">
        <f t="shared" ref="AC10:AC73" si="7">SUM(Z10:AB10)</f>
        <v>1166.4000000000001</v>
      </c>
      <c r="AD10" s="33">
        <f t="shared" ref="AD10:AD73" si="8">AC10/H10</f>
        <v>3.0857142857142859</v>
      </c>
      <c r="AF10">
        <v>105</v>
      </c>
      <c r="AG10">
        <v>235</v>
      </c>
      <c r="AH10">
        <v>226</v>
      </c>
      <c r="AI10">
        <v>0</v>
      </c>
      <c r="AJ10">
        <f t="shared" ref="AJ10:AJ73" si="9">AH10+AI10</f>
        <v>226</v>
      </c>
      <c r="AK10">
        <v>216</v>
      </c>
      <c r="AL10">
        <v>9</v>
      </c>
      <c r="AM10">
        <v>0</v>
      </c>
      <c r="AN10">
        <v>212</v>
      </c>
      <c r="AQ10">
        <v>8</v>
      </c>
      <c r="AR10">
        <v>8</v>
      </c>
      <c r="AS10">
        <v>0</v>
      </c>
      <c r="AT10">
        <v>3</v>
      </c>
      <c r="BB10">
        <v>2</v>
      </c>
      <c r="BC10">
        <v>2</v>
      </c>
    </row>
    <row r="11" spans="1:58" x14ac:dyDescent="0.3">
      <c r="B11" s="29">
        <v>892</v>
      </c>
      <c r="C11" s="35">
        <v>45085</v>
      </c>
      <c r="D11" s="23">
        <f t="shared" si="0"/>
        <v>5</v>
      </c>
      <c r="E11" s="23">
        <v>1</v>
      </c>
      <c r="F11" s="23">
        <v>119</v>
      </c>
      <c r="G11" s="23">
        <v>882</v>
      </c>
      <c r="H11" s="23">
        <v>882</v>
      </c>
      <c r="I11" s="23">
        <v>0</v>
      </c>
      <c r="J11" s="23">
        <f t="shared" si="1"/>
        <v>882</v>
      </c>
      <c r="K11" s="23">
        <v>1049.9999999999998</v>
      </c>
      <c r="L11" s="23">
        <v>0</v>
      </c>
      <c r="M11" s="23">
        <v>0</v>
      </c>
      <c r="N11" s="23">
        <v>829</v>
      </c>
      <c r="O11" s="23">
        <f t="shared" si="2"/>
        <v>53</v>
      </c>
      <c r="P11" s="23">
        <f t="shared" si="3"/>
        <v>0</v>
      </c>
      <c r="Q11" s="30">
        <f t="shared" si="4"/>
        <v>0.9399092970521542</v>
      </c>
      <c r="R11" s="32">
        <f>N11*VLOOKUP(F11,'Other Lists'!$B$12:$N$15,7,FALSE)</f>
        <v>26528</v>
      </c>
      <c r="S11" s="36">
        <f>SUM(VLOOKUP(F11,'Other Lists'!$B$12:$N$15,5,FALSE),VLOOKUP(F11,'Other Lists'!$B$12:$N$15,6,FALSE))*'Inspect DM'!G11</f>
        <v>25401.600000000002</v>
      </c>
      <c r="T11" s="32">
        <f t="shared" si="5"/>
        <v>1126.3999999999978</v>
      </c>
      <c r="U11" s="32">
        <f>(VLOOKUP(F11,'Other Lists'!$B$12:$N$15,5,FALSE)+VLOOKUP(F11,'Other Lists'!$B$12:$N$15,6,FALSE))*O11</f>
        <v>1526.4</v>
      </c>
      <c r="V11" s="23">
        <v>6</v>
      </c>
      <c r="W11" s="23">
        <v>0</v>
      </c>
      <c r="X11" s="23">
        <v>3</v>
      </c>
      <c r="Y11" s="23">
        <f t="shared" si="6"/>
        <v>3</v>
      </c>
      <c r="Z11" s="32">
        <f>VLOOKUP(E11,'Other Lists'!$B$27:$H$32,7,FALSE)*8*W11</f>
        <v>0</v>
      </c>
      <c r="AA11" s="32">
        <f>VLOOKUP(E11,'Other Lists'!$B$27:$H$32,7,FALSE)*8*X11</f>
        <v>583.20000000000005</v>
      </c>
      <c r="AB11" s="32">
        <f>VLOOKUP(E11,'Other Lists'!$B$27:$H$32,7,FALSE)*8*Y11</f>
        <v>583.20000000000005</v>
      </c>
      <c r="AC11" s="32">
        <f t="shared" si="7"/>
        <v>1166.4000000000001</v>
      </c>
      <c r="AD11" s="33">
        <f t="shared" si="8"/>
        <v>1.3224489795918368</v>
      </c>
      <c r="AF11">
        <v>105</v>
      </c>
      <c r="AG11">
        <v>174</v>
      </c>
      <c r="AH11">
        <v>174</v>
      </c>
      <c r="AI11">
        <v>0</v>
      </c>
      <c r="AJ11">
        <f t="shared" si="9"/>
        <v>174</v>
      </c>
      <c r="AK11">
        <v>216</v>
      </c>
      <c r="AL11">
        <v>0</v>
      </c>
      <c r="AM11">
        <v>0</v>
      </c>
      <c r="AN11">
        <v>161</v>
      </c>
      <c r="AQ11">
        <v>8</v>
      </c>
      <c r="AR11">
        <v>8</v>
      </c>
      <c r="AS11">
        <v>0</v>
      </c>
      <c r="AT11">
        <v>3</v>
      </c>
      <c r="BB11">
        <v>2</v>
      </c>
      <c r="BC11">
        <v>2</v>
      </c>
    </row>
    <row r="12" spans="1:58" x14ac:dyDescent="0.3">
      <c r="B12" s="29">
        <v>893</v>
      </c>
      <c r="C12" s="35">
        <v>45086</v>
      </c>
      <c r="D12" s="23">
        <f t="shared" si="0"/>
        <v>6</v>
      </c>
      <c r="E12" s="23">
        <v>1</v>
      </c>
      <c r="F12" s="23">
        <v>119</v>
      </c>
      <c r="G12" s="23">
        <v>1197</v>
      </c>
      <c r="H12" s="23">
        <v>955</v>
      </c>
      <c r="I12" s="23">
        <v>0</v>
      </c>
      <c r="J12" s="23">
        <f t="shared" si="1"/>
        <v>955</v>
      </c>
      <c r="K12" s="23">
        <v>1049.9999999999998</v>
      </c>
      <c r="L12" s="23">
        <v>242</v>
      </c>
      <c r="M12" s="23">
        <v>0</v>
      </c>
      <c r="N12" s="23">
        <v>888</v>
      </c>
      <c r="O12" s="23">
        <f t="shared" si="2"/>
        <v>67</v>
      </c>
      <c r="P12" s="23">
        <f t="shared" si="3"/>
        <v>242</v>
      </c>
      <c r="Q12" s="30">
        <f t="shared" si="4"/>
        <v>0.92984293193717282</v>
      </c>
      <c r="R12" s="32">
        <f>N12*VLOOKUP(F12,'Other Lists'!$B$12:$N$15,7,FALSE)</f>
        <v>28416</v>
      </c>
      <c r="S12" s="36">
        <f>SUM(VLOOKUP(F12,'Other Lists'!$B$12:$N$15,5,FALSE),VLOOKUP(F12,'Other Lists'!$B$12:$N$15,6,FALSE))*'Inspect DM'!G12</f>
        <v>34473.599999999999</v>
      </c>
      <c r="T12" s="32">
        <f t="shared" si="5"/>
        <v>-6057.5999999999985</v>
      </c>
      <c r="U12" s="32">
        <f>(VLOOKUP(F12,'Other Lists'!$B$12:$N$15,5,FALSE)+VLOOKUP(F12,'Other Lists'!$B$12:$N$15,6,FALSE))*O12</f>
        <v>1929.6000000000001</v>
      </c>
      <c r="V12" s="23">
        <v>6</v>
      </c>
      <c r="W12" s="23">
        <v>1</v>
      </c>
      <c r="X12" s="23">
        <v>4</v>
      </c>
      <c r="Y12" s="23">
        <f t="shared" si="6"/>
        <v>1</v>
      </c>
      <c r="Z12" s="32">
        <f>VLOOKUP(E12,'Other Lists'!$B$27:$H$32,7,FALSE)*8*W12</f>
        <v>194.4</v>
      </c>
      <c r="AA12" s="32">
        <f>VLOOKUP(E12,'Other Lists'!$B$27:$H$32,7,FALSE)*8*X12</f>
        <v>777.6</v>
      </c>
      <c r="AB12" s="32">
        <f>VLOOKUP(E12,'Other Lists'!$B$27:$H$32,7,FALSE)*8*Y12</f>
        <v>194.4</v>
      </c>
      <c r="AC12" s="32">
        <f t="shared" si="7"/>
        <v>1166.4000000000001</v>
      </c>
      <c r="AD12" s="33">
        <f t="shared" si="8"/>
        <v>1.2213612565445027</v>
      </c>
      <c r="AF12">
        <v>105</v>
      </c>
      <c r="AG12">
        <v>259</v>
      </c>
      <c r="AH12">
        <v>209</v>
      </c>
      <c r="AI12">
        <v>0</v>
      </c>
      <c r="AJ12">
        <f t="shared" si="9"/>
        <v>209</v>
      </c>
      <c r="AK12">
        <v>216</v>
      </c>
      <c r="AL12">
        <v>50</v>
      </c>
      <c r="AM12">
        <v>0</v>
      </c>
      <c r="AN12">
        <v>200</v>
      </c>
      <c r="AQ12">
        <v>8</v>
      </c>
      <c r="AR12">
        <v>8</v>
      </c>
      <c r="AS12">
        <v>0</v>
      </c>
      <c r="AT12">
        <v>3</v>
      </c>
      <c r="BB12">
        <v>2</v>
      </c>
      <c r="BC12">
        <v>2</v>
      </c>
    </row>
    <row r="13" spans="1:58" x14ac:dyDescent="0.3">
      <c r="B13" s="29">
        <v>894</v>
      </c>
      <c r="C13" s="35">
        <v>45087</v>
      </c>
      <c r="D13" s="23">
        <f t="shared" si="0"/>
        <v>7</v>
      </c>
      <c r="E13" s="23">
        <v>1</v>
      </c>
      <c r="F13" s="23">
        <v>119</v>
      </c>
      <c r="G13" s="23">
        <v>1081</v>
      </c>
      <c r="H13" s="23">
        <v>1081</v>
      </c>
      <c r="I13" s="23">
        <v>0</v>
      </c>
      <c r="J13" s="23">
        <f t="shared" si="1"/>
        <v>1081</v>
      </c>
      <c r="K13" s="23">
        <v>1049.9999999999998</v>
      </c>
      <c r="L13" s="23">
        <v>0</v>
      </c>
      <c r="M13" s="23">
        <v>0</v>
      </c>
      <c r="N13" s="23">
        <v>1059</v>
      </c>
      <c r="O13" s="23">
        <f t="shared" si="2"/>
        <v>22</v>
      </c>
      <c r="P13" s="23">
        <f t="shared" si="3"/>
        <v>0</v>
      </c>
      <c r="Q13" s="30">
        <f t="shared" si="4"/>
        <v>0.97964847363552265</v>
      </c>
      <c r="R13" s="32">
        <f>N13*VLOOKUP(F13,'Other Lists'!$B$12:$N$15,7,FALSE)</f>
        <v>33888</v>
      </c>
      <c r="S13" s="36">
        <f>SUM(VLOOKUP(F13,'Other Lists'!$B$12:$N$15,5,FALSE),VLOOKUP(F13,'Other Lists'!$B$12:$N$15,6,FALSE))*'Inspect DM'!G13</f>
        <v>31132.799999999999</v>
      </c>
      <c r="T13" s="32">
        <f t="shared" si="5"/>
        <v>2755.2000000000007</v>
      </c>
      <c r="U13" s="32">
        <f>(VLOOKUP(F13,'Other Lists'!$B$12:$N$15,5,FALSE)+VLOOKUP(F13,'Other Lists'!$B$12:$N$15,6,FALSE))*O13</f>
        <v>633.6</v>
      </c>
      <c r="V13" s="23">
        <v>6</v>
      </c>
      <c r="W13" s="23">
        <v>0</v>
      </c>
      <c r="X13" s="23">
        <v>4</v>
      </c>
      <c r="Y13" s="23">
        <f t="shared" si="6"/>
        <v>2</v>
      </c>
      <c r="Z13" s="32">
        <f>VLOOKUP(E13,'Other Lists'!$B$27:$H$32,7,FALSE)*8*W13</f>
        <v>0</v>
      </c>
      <c r="AA13" s="32">
        <f>VLOOKUP(E13,'Other Lists'!$B$27:$H$32,7,FALSE)*8*X13</f>
        <v>777.6</v>
      </c>
      <c r="AB13" s="32">
        <f>VLOOKUP(E13,'Other Lists'!$B$27:$H$32,7,FALSE)*8*Y13</f>
        <v>388.8</v>
      </c>
      <c r="AC13" s="32">
        <f t="shared" si="7"/>
        <v>1166.4000000000001</v>
      </c>
      <c r="AD13" s="33">
        <f t="shared" si="8"/>
        <v>1.0790009250693804</v>
      </c>
      <c r="AF13">
        <v>105</v>
      </c>
      <c r="AG13">
        <v>209</v>
      </c>
      <c r="AH13">
        <v>209</v>
      </c>
      <c r="AI13">
        <v>0</v>
      </c>
      <c r="AJ13">
        <f t="shared" si="9"/>
        <v>209</v>
      </c>
      <c r="AK13">
        <v>216</v>
      </c>
      <c r="AL13">
        <v>0</v>
      </c>
      <c r="AM13">
        <v>0</v>
      </c>
      <c r="AN13">
        <v>198</v>
      </c>
      <c r="AQ13">
        <v>8</v>
      </c>
      <c r="AR13">
        <v>8</v>
      </c>
      <c r="AS13">
        <v>0</v>
      </c>
      <c r="AT13">
        <v>4</v>
      </c>
      <c r="BB13">
        <v>2</v>
      </c>
      <c r="BC13">
        <v>2</v>
      </c>
    </row>
    <row r="14" spans="1:58" x14ac:dyDescent="0.3">
      <c r="B14" s="29">
        <v>895</v>
      </c>
      <c r="C14" s="35">
        <v>45088</v>
      </c>
      <c r="D14" s="23">
        <f t="shared" si="0"/>
        <v>1</v>
      </c>
      <c r="E14" s="23">
        <v>1</v>
      </c>
      <c r="F14" s="23">
        <v>201</v>
      </c>
      <c r="G14" s="23">
        <v>228</v>
      </c>
      <c r="H14" s="23">
        <v>210</v>
      </c>
      <c r="I14" s="23">
        <v>0</v>
      </c>
      <c r="J14" s="23">
        <f t="shared" si="1"/>
        <v>210</v>
      </c>
      <c r="K14" s="23">
        <v>210</v>
      </c>
      <c r="L14" s="23">
        <v>18</v>
      </c>
      <c r="M14" s="23">
        <v>0</v>
      </c>
      <c r="N14" s="23">
        <v>203</v>
      </c>
      <c r="O14" s="23">
        <f t="shared" si="2"/>
        <v>7</v>
      </c>
      <c r="P14" s="23">
        <f t="shared" si="3"/>
        <v>18</v>
      </c>
      <c r="Q14" s="30">
        <f t="shared" si="4"/>
        <v>0.96666666666666667</v>
      </c>
      <c r="R14" s="32">
        <f>N14*VLOOKUP(F14,'Other Lists'!$B$12:$N$15,7,FALSE)</f>
        <v>14413</v>
      </c>
      <c r="S14" s="36">
        <f>SUM(VLOOKUP(F14,'Other Lists'!$B$12:$N$15,5,FALSE),VLOOKUP(F14,'Other Lists'!$B$12:$N$15,6,FALSE))*'Inspect DM'!G14</f>
        <v>11194.800000000001</v>
      </c>
      <c r="T14" s="32">
        <f t="shared" si="5"/>
        <v>3218.1999999999989</v>
      </c>
      <c r="U14" s="32">
        <f>(VLOOKUP(F14,'Other Lists'!$B$12:$N$15,5,FALSE)+VLOOKUP(F14,'Other Lists'!$B$12:$N$15,6,FALSE))*O14</f>
        <v>343.7</v>
      </c>
      <c r="V14" s="23">
        <v>3</v>
      </c>
      <c r="W14" s="23">
        <v>0</v>
      </c>
      <c r="X14" s="23">
        <v>2</v>
      </c>
      <c r="Y14" s="23">
        <f t="shared" si="6"/>
        <v>1</v>
      </c>
      <c r="Z14" s="32">
        <f>VLOOKUP(E14,'Other Lists'!$B$27:$H$32,7,FALSE)*8*W14</f>
        <v>0</v>
      </c>
      <c r="AA14" s="32">
        <f>VLOOKUP(E14,'Other Lists'!$B$27:$H$32,7,FALSE)*8*X14</f>
        <v>388.8</v>
      </c>
      <c r="AB14" s="32">
        <f>VLOOKUP(E14,'Other Lists'!$B$27:$H$32,7,FALSE)*8*Y14</f>
        <v>194.4</v>
      </c>
      <c r="AC14" s="32">
        <f t="shared" si="7"/>
        <v>583.20000000000005</v>
      </c>
      <c r="AD14" s="33">
        <f t="shared" si="8"/>
        <v>2.7771428571428576</v>
      </c>
      <c r="AF14">
        <v>105</v>
      </c>
      <c r="AG14">
        <v>120</v>
      </c>
      <c r="AH14">
        <v>108</v>
      </c>
      <c r="AI14">
        <v>0</v>
      </c>
      <c r="AJ14">
        <f t="shared" si="9"/>
        <v>108</v>
      </c>
      <c r="AK14">
        <v>108</v>
      </c>
      <c r="AL14">
        <v>12</v>
      </c>
      <c r="AM14">
        <v>0</v>
      </c>
      <c r="AN14">
        <v>103</v>
      </c>
      <c r="AQ14">
        <v>4</v>
      </c>
      <c r="AR14">
        <v>4</v>
      </c>
      <c r="AS14">
        <v>0</v>
      </c>
      <c r="AT14">
        <v>2</v>
      </c>
      <c r="BB14">
        <v>1</v>
      </c>
      <c r="BC14">
        <v>1</v>
      </c>
    </row>
    <row r="15" spans="1:58" x14ac:dyDescent="0.3">
      <c r="B15" s="29">
        <v>896</v>
      </c>
      <c r="C15" s="35">
        <v>45089</v>
      </c>
      <c r="D15" s="23">
        <f t="shared" si="0"/>
        <v>2</v>
      </c>
      <c r="E15" s="23">
        <v>1</v>
      </c>
      <c r="F15" s="23">
        <v>201</v>
      </c>
      <c r="G15" s="23">
        <v>207</v>
      </c>
      <c r="H15" s="23">
        <v>201</v>
      </c>
      <c r="I15" s="23">
        <v>0</v>
      </c>
      <c r="J15" s="23">
        <f t="shared" si="1"/>
        <v>201</v>
      </c>
      <c r="K15" s="23">
        <v>210</v>
      </c>
      <c r="L15" s="23">
        <v>6</v>
      </c>
      <c r="M15" s="23">
        <v>0</v>
      </c>
      <c r="N15" s="23">
        <v>194</v>
      </c>
      <c r="O15" s="23">
        <f t="shared" si="2"/>
        <v>7</v>
      </c>
      <c r="P15" s="23">
        <f t="shared" si="3"/>
        <v>6</v>
      </c>
      <c r="Q15" s="30">
        <f t="shared" si="4"/>
        <v>0.96517412935323388</v>
      </c>
      <c r="R15" s="32">
        <f>N15*VLOOKUP(F15,'Other Lists'!$B$12:$N$15,7,FALSE)</f>
        <v>13774</v>
      </c>
      <c r="S15" s="36">
        <f>SUM(VLOOKUP(F15,'Other Lists'!$B$12:$N$15,5,FALSE),VLOOKUP(F15,'Other Lists'!$B$12:$N$15,6,FALSE))*'Inspect DM'!G15</f>
        <v>10163.700000000001</v>
      </c>
      <c r="T15" s="32">
        <f t="shared" si="5"/>
        <v>3610.2999999999993</v>
      </c>
      <c r="U15" s="32">
        <f>(VLOOKUP(F15,'Other Lists'!$B$12:$N$15,5,FALSE)+VLOOKUP(F15,'Other Lists'!$B$12:$N$15,6,FALSE))*O15</f>
        <v>343.7</v>
      </c>
      <c r="V15" s="23">
        <v>3</v>
      </c>
      <c r="W15" s="23">
        <v>0</v>
      </c>
      <c r="X15" s="23">
        <v>2</v>
      </c>
      <c r="Y15" s="23">
        <f t="shared" si="6"/>
        <v>1</v>
      </c>
      <c r="Z15" s="32">
        <f>VLOOKUP(E15,'Other Lists'!$B$27:$H$32,7,FALSE)*8*W15</f>
        <v>0</v>
      </c>
      <c r="AA15" s="32">
        <f>VLOOKUP(E15,'Other Lists'!$B$27:$H$32,7,FALSE)*8*X15</f>
        <v>388.8</v>
      </c>
      <c r="AB15" s="32">
        <f>VLOOKUP(E15,'Other Lists'!$B$27:$H$32,7,FALSE)*8*Y15</f>
        <v>194.4</v>
      </c>
      <c r="AC15" s="32">
        <f t="shared" si="7"/>
        <v>583.20000000000005</v>
      </c>
      <c r="AD15" s="33">
        <f t="shared" si="8"/>
        <v>2.901492537313433</v>
      </c>
      <c r="AF15">
        <v>105</v>
      </c>
      <c r="AG15">
        <v>101</v>
      </c>
      <c r="AH15">
        <v>101</v>
      </c>
      <c r="AI15">
        <v>0</v>
      </c>
      <c r="AJ15">
        <f t="shared" si="9"/>
        <v>101</v>
      </c>
      <c r="AK15">
        <v>108</v>
      </c>
      <c r="AL15">
        <v>0</v>
      </c>
      <c r="AM15">
        <v>0</v>
      </c>
      <c r="AN15">
        <v>96</v>
      </c>
      <c r="AQ15">
        <v>4</v>
      </c>
      <c r="AR15">
        <v>4</v>
      </c>
      <c r="AS15">
        <v>0</v>
      </c>
      <c r="AT15">
        <v>2</v>
      </c>
      <c r="BB15">
        <v>1</v>
      </c>
      <c r="BC15">
        <v>1</v>
      </c>
    </row>
    <row r="16" spans="1:58" x14ac:dyDescent="0.3">
      <c r="B16" s="29">
        <v>897</v>
      </c>
      <c r="C16" s="35">
        <v>45090</v>
      </c>
      <c r="D16" s="23">
        <f t="shared" si="0"/>
        <v>3</v>
      </c>
      <c r="E16" s="23">
        <v>1</v>
      </c>
      <c r="F16" s="23">
        <v>119</v>
      </c>
      <c r="G16" s="23">
        <v>1081</v>
      </c>
      <c r="H16" s="23">
        <v>1050</v>
      </c>
      <c r="I16" s="23">
        <v>0</v>
      </c>
      <c r="J16" s="23">
        <f t="shared" si="1"/>
        <v>1050</v>
      </c>
      <c r="K16" s="23">
        <v>1049.9999999999998</v>
      </c>
      <c r="L16" s="23">
        <v>31</v>
      </c>
      <c r="M16" s="23">
        <v>0</v>
      </c>
      <c r="N16" s="23">
        <v>1018</v>
      </c>
      <c r="O16" s="23">
        <f t="shared" si="2"/>
        <v>32</v>
      </c>
      <c r="P16" s="23">
        <f t="shared" si="3"/>
        <v>31</v>
      </c>
      <c r="Q16" s="30">
        <f t="shared" si="4"/>
        <v>0.96952380952380957</v>
      </c>
      <c r="R16" s="32">
        <f>N16*VLOOKUP(F16,'Other Lists'!$B$12:$N$15,7,FALSE)</f>
        <v>32576</v>
      </c>
      <c r="S16" s="36">
        <f>SUM(VLOOKUP(F16,'Other Lists'!$B$12:$N$15,5,FALSE),VLOOKUP(F16,'Other Lists'!$B$12:$N$15,6,FALSE))*'Inspect DM'!G16</f>
        <v>31132.799999999999</v>
      </c>
      <c r="T16" s="32">
        <f t="shared" si="5"/>
        <v>1443.2000000000007</v>
      </c>
      <c r="U16" s="32">
        <f>(VLOOKUP(F16,'Other Lists'!$B$12:$N$15,5,FALSE)+VLOOKUP(F16,'Other Lists'!$B$12:$N$15,6,FALSE))*O16</f>
        <v>921.6</v>
      </c>
      <c r="V16" s="23">
        <v>6</v>
      </c>
      <c r="W16" s="23">
        <v>0</v>
      </c>
      <c r="X16" s="23">
        <v>3</v>
      </c>
      <c r="Y16" s="23">
        <f t="shared" si="6"/>
        <v>3</v>
      </c>
      <c r="Z16" s="32">
        <f>VLOOKUP(E16,'Other Lists'!$B$27:$H$32,7,FALSE)*8*W16</f>
        <v>0</v>
      </c>
      <c r="AA16" s="32">
        <f>VLOOKUP(E16,'Other Lists'!$B$27:$H$32,7,FALSE)*8*X16</f>
        <v>583.20000000000005</v>
      </c>
      <c r="AB16" s="32">
        <f>VLOOKUP(E16,'Other Lists'!$B$27:$H$32,7,FALSE)*8*Y16</f>
        <v>583.20000000000005</v>
      </c>
      <c r="AC16" s="32">
        <f t="shared" si="7"/>
        <v>1166.4000000000001</v>
      </c>
      <c r="AD16" s="33">
        <f t="shared" si="8"/>
        <v>1.110857142857143</v>
      </c>
      <c r="AF16">
        <v>105</v>
      </c>
      <c r="AG16">
        <v>248</v>
      </c>
      <c r="AH16">
        <v>220</v>
      </c>
      <c r="AI16">
        <v>0</v>
      </c>
      <c r="AJ16">
        <f t="shared" si="9"/>
        <v>220</v>
      </c>
      <c r="AK16">
        <v>216</v>
      </c>
      <c r="AL16">
        <v>28</v>
      </c>
      <c r="AM16">
        <v>0</v>
      </c>
      <c r="AN16">
        <v>215</v>
      </c>
      <c r="AQ16">
        <v>8</v>
      </c>
      <c r="AR16">
        <v>8</v>
      </c>
      <c r="AS16">
        <v>0</v>
      </c>
      <c r="AT16">
        <v>4</v>
      </c>
      <c r="BB16">
        <v>2</v>
      </c>
      <c r="BC16">
        <v>2</v>
      </c>
    </row>
    <row r="17" spans="2:55" x14ac:dyDescent="0.3">
      <c r="B17" s="29">
        <v>898</v>
      </c>
      <c r="C17" s="35">
        <v>45091</v>
      </c>
      <c r="D17" s="23">
        <f t="shared" si="0"/>
        <v>4</v>
      </c>
      <c r="E17" s="23">
        <v>1</v>
      </c>
      <c r="F17" s="23">
        <v>119</v>
      </c>
      <c r="G17" s="23">
        <v>871</v>
      </c>
      <c r="H17" s="23">
        <v>871</v>
      </c>
      <c r="I17" s="23">
        <v>0</v>
      </c>
      <c r="J17" s="23">
        <f t="shared" si="1"/>
        <v>871</v>
      </c>
      <c r="K17" s="23">
        <v>1049.9999999999998</v>
      </c>
      <c r="L17" s="23">
        <v>0</v>
      </c>
      <c r="M17" s="23">
        <v>0</v>
      </c>
      <c r="N17" s="23">
        <v>836</v>
      </c>
      <c r="O17" s="23">
        <f t="shared" si="2"/>
        <v>35</v>
      </c>
      <c r="P17" s="23">
        <f t="shared" si="3"/>
        <v>0</v>
      </c>
      <c r="Q17" s="30">
        <f t="shared" si="4"/>
        <v>0.95981630309988519</v>
      </c>
      <c r="R17" s="32">
        <f>N17*VLOOKUP(F17,'Other Lists'!$B$12:$N$15,7,FALSE)</f>
        <v>26752</v>
      </c>
      <c r="S17" s="36">
        <f>SUM(VLOOKUP(F17,'Other Lists'!$B$12:$N$15,5,FALSE),VLOOKUP(F17,'Other Lists'!$B$12:$N$15,6,FALSE))*'Inspect DM'!G17</f>
        <v>25084.799999999999</v>
      </c>
      <c r="T17" s="32">
        <f t="shared" si="5"/>
        <v>1667.2000000000007</v>
      </c>
      <c r="U17" s="32">
        <f>(VLOOKUP(F17,'Other Lists'!$B$12:$N$15,5,FALSE)+VLOOKUP(F17,'Other Lists'!$B$12:$N$15,6,FALSE))*O17</f>
        <v>1008</v>
      </c>
      <c r="V17" s="23">
        <v>6</v>
      </c>
      <c r="W17" s="23">
        <v>0</v>
      </c>
      <c r="X17" s="23">
        <v>4</v>
      </c>
      <c r="Y17" s="23">
        <f t="shared" si="6"/>
        <v>2</v>
      </c>
      <c r="Z17" s="32">
        <f>VLOOKUP(E17,'Other Lists'!$B$27:$H$32,7,FALSE)*8*W17</f>
        <v>0</v>
      </c>
      <c r="AA17" s="32">
        <f>VLOOKUP(E17,'Other Lists'!$B$27:$H$32,7,FALSE)*8*X17</f>
        <v>777.6</v>
      </c>
      <c r="AB17" s="32">
        <f>VLOOKUP(E17,'Other Lists'!$B$27:$H$32,7,FALSE)*8*Y17</f>
        <v>388.8</v>
      </c>
      <c r="AC17" s="32">
        <f t="shared" si="7"/>
        <v>1166.4000000000001</v>
      </c>
      <c r="AD17" s="33">
        <f t="shared" si="8"/>
        <v>1.3391504018369691</v>
      </c>
      <c r="AF17">
        <v>105</v>
      </c>
      <c r="AG17">
        <v>224</v>
      </c>
      <c r="AH17">
        <v>224</v>
      </c>
      <c r="AI17">
        <v>0</v>
      </c>
      <c r="AJ17">
        <f t="shared" si="9"/>
        <v>224</v>
      </c>
      <c r="AK17">
        <v>216</v>
      </c>
      <c r="AL17">
        <v>0</v>
      </c>
      <c r="AM17">
        <v>0</v>
      </c>
      <c r="AN17">
        <v>215</v>
      </c>
      <c r="AQ17">
        <v>8</v>
      </c>
      <c r="AR17">
        <v>8</v>
      </c>
      <c r="AS17">
        <v>0</v>
      </c>
      <c r="AT17">
        <v>4</v>
      </c>
      <c r="BB17">
        <v>2</v>
      </c>
      <c r="BC17">
        <v>2</v>
      </c>
    </row>
    <row r="18" spans="2:55" x14ac:dyDescent="0.3">
      <c r="B18" s="29">
        <v>899</v>
      </c>
      <c r="C18" s="35">
        <v>45092</v>
      </c>
      <c r="D18" s="23">
        <f t="shared" si="0"/>
        <v>5</v>
      </c>
      <c r="E18" s="23">
        <v>1</v>
      </c>
      <c r="F18" s="23">
        <v>201</v>
      </c>
      <c r="G18" s="23">
        <v>478</v>
      </c>
      <c r="H18" s="23">
        <v>403</v>
      </c>
      <c r="I18" s="23">
        <v>0</v>
      </c>
      <c r="J18" s="23">
        <f t="shared" si="1"/>
        <v>403</v>
      </c>
      <c r="K18" s="23">
        <v>420</v>
      </c>
      <c r="L18" s="23">
        <v>75</v>
      </c>
      <c r="M18" s="23">
        <v>0</v>
      </c>
      <c r="N18" s="23">
        <v>382</v>
      </c>
      <c r="O18" s="23">
        <f t="shared" si="2"/>
        <v>21</v>
      </c>
      <c r="P18" s="23">
        <f t="shared" si="3"/>
        <v>75</v>
      </c>
      <c r="Q18" s="30">
        <f t="shared" si="4"/>
        <v>0.94789081885856075</v>
      </c>
      <c r="R18" s="32">
        <f>N18*VLOOKUP(F18,'Other Lists'!$B$12:$N$15,7,FALSE)</f>
        <v>27122</v>
      </c>
      <c r="S18" s="36">
        <f>SUM(VLOOKUP(F18,'Other Lists'!$B$12:$N$15,5,FALSE),VLOOKUP(F18,'Other Lists'!$B$12:$N$15,6,FALSE))*'Inspect DM'!G18</f>
        <v>23469.8</v>
      </c>
      <c r="T18" s="32">
        <f t="shared" si="5"/>
        <v>3652.2000000000007</v>
      </c>
      <c r="U18" s="32">
        <f>(VLOOKUP(F18,'Other Lists'!$B$12:$N$15,5,FALSE)+VLOOKUP(F18,'Other Lists'!$B$12:$N$15,6,FALSE))*O18</f>
        <v>1031.1000000000001</v>
      </c>
      <c r="V18" s="23">
        <v>6</v>
      </c>
      <c r="W18" s="23">
        <v>0</v>
      </c>
      <c r="X18" s="23">
        <v>4</v>
      </c>
      <c r="Y18" s="23">
        <f t="shared" si="6"/>
        <v>2</v>
      </c>
      <c r="Z18" s="32">
        <f>VLOOKUP(E18,'Other Lists'!$B$27:$H$32,7,FALSE)*8*W18</f>
        <v>0</v>
      </c>
      <c r="AA18" s="32">
        <f>VLOOKUP(E18,'Other Lists'!$B$27:$H$32,7,FALSE)*8*X18</f>
        <v>777.6</v>
      </c>
      <c r="AB18" s="32">
        <f>VLOOKUP(E18,'Other Lists'!$B$27:$H$32,7,FALSE)*8*Y18</f>
        <v>388.8</v>
      </c>
      <c r="AC18" s="32">
        <f t="shared" si="7"/>
        <v>1166.4000000000001</v>
      </c>
      <c r="AD18" s="33">
        <f t="shared" si="8"/>
        <v>2.8942928039702234</v>
      </c>
      <c r="AF18">
        <v>105</v>
      </c>
      <c r="AG18">
        <v>226</v>
      </c>
      <c r="AH18">
        <v>207</v>
      </c>
      <c r="AI18">
        <v>0</v>
      </c>
      <c r="AJ18">
        <f t="shared" si="9"/>
        <v>207</v>
      </c>
      <c r="AK18">
        <v>216</v>
      </c>
      <c r="AL18">
        <v>19</v>
      </c>
      <c r="AM18">
        <v>0</v>
      </c>
      <c r="AN18">
        <v>192</v>
      </c>
      <c r="AQ18">
        <v>8</v>
      </c>
      <c r="AR18">
        <v>8</v>
      </c>
      <c r="AS18">
        <v>0</v>
      </c>
      <c r="AT18">
        <v>3</v>
      </c>
      <c r="BB18">
        <v>2</v>
      </c>
      <c r="BC18">
        <v>2</v>
      </c>
    </row>
    <row r="19" spans="2:55" x14ac:dyDescent="0.3">
      <c r="B19" s="29">
        <v>900</v>
      </c>
      <c r="C19" s="35">
        <v>45093</v>
      </c>
      <c r="D19" s="23">
        <f t="shared" si="0"/>
        <v>6</v>
      </c>
      <c r="E19" s="23">
        <v>1</v>
      </c>
      <c r="F19" s="23">
        <v>119</v>
      </c>
      <c r="G19" s="23">
        <v>1008</v>
      </c>
      <c r="H19" s="23">
        <v>857</v>
      </c>
      <c r="I19" s="23">
        <v>0</v>
      </c>
      <c r="J19" s="23">
        <f t="shared" si="1"/>
        <v>857</v>
      </c>
      <c r="K19" s="23">
        <v>1049.9999999999998</v>
      </c>
      <c r="L19" s="23">
        <v>151</v>
      </c>
      <c r="M19" s="23">
        <v>0</v>
      </c>
      <c r="N19" s="23">
        <v>822</v>
      </c>
      <c r="O19" s="23">
        <f t="shared" si="2"/>
        <v>35</v>
      </c>
      <c r="P19" s="23">
        <f t="shared" si="3"/>
        <v>151</v>
      </c>
      <c r="Q19" s="30">
        <f t="shared" si="4"/>
        <v>0.95915985997666275</v>
      </c>
      <c r="R19" s="32">
        <f>N19*VLOOKUP(F19,'Other Lists'!$B$12:$N$15,7,FALSE)</f>
        <v>26304</v>
      </c>
      <c r="S19" s="36">
        <f>SUM(VLOOKUP(F19,'Other Lists'!$B$12:$N$15,5,FALSE),VLOOKUP(F19,'Other Lists'!$B$12:$N$15,6,FALSE))*'Inspect DM'!G19</f>
        <v>29030.400000000001</v>
      </c>
      <c r="T19" s="32">
        <f t="shared" si="5"/>
        <v>-2726.4000000000015</v>
      </c>
      <c r="U19" s="32">
        <f>(VLOOKUP(F19,'Other Lists'!$B$12:$N$15,5,FALSE)+VLOOKUP(F19,'Other Lists'!$B$12:$N$15,6,FALSE))*O19</f>
        <v>1008</v>
      </c>
      <c r="V19" s="23">
        <v>5</v>
      </c>
      <c r="W19" s="23">
        <v>0</v>
      </c>
      <c r="X19" s="23">
        <v>3</v>
      </c>
      <c r="Y19" s="23">
        <f t="shared" si="6"/>
        <v>2</v>
      </c>
      <c r="Z19" s="32">
        <f>VLOOKUP(E19,'Other Lists'!$B$27:$H$32,7,FALSE)*8*W19</f>
        <v>0</v>
      </c>
      <c r="AA19" s="32">
        <f>VLOOKUP(E19,'Other Lists'!$B$27:$H$32,7,FALSE)*8*X19</f>
        <v>583.20000000000005</v>
      </c>
      <c r="AB19" s="32">
        <f>VLOOKUP(E19,'Other Lists'!$B$27:$H$32,7,FALSE)*8*Y19</f>
        <v>388.8</v>
      </c>
      <c r="AC19" s="32">
        <f t="shared" si="7"/>
        <v>972</v>
      </c>
      <c r="AD19" s="33">
        <f t="shared" si="8"/>
        <v>1.134189031505251</v>
      </c>
      <c r="AF19">
        <v>105</v>
      </c>
      <c r="AG19">
        <v>226</v>
      </c>
      <c r="AH19">
        <v>211</v>
      </c>
      <c r="AI19">
        <v>0</v>
      </c>
      <c r="AJ19">
        <f t="shared" si="9"/>
        <v>211</v>
      </c>
      <c r="AK19">
        <v>216</v>
      </c>
      <c r="AL19">
        <v>15</v>
      </c>
      <c r="AM19">
        <v>0</v>
      </c>
      <c r="AN19">
        <v>196</v>
      </c>
      <c r="AQ19">
        <v>8</v>
      </c>
      <c r="AR19">
        <v>8</v>
      </c>
      <c r="AS19">
        <v>1</v>
      </c>
      <c r="AT19">
        <v>3</v>
      </c>
      <c r="BB19">
        <v>2</v>
      </c>
      <c r="BC19">
        <v>2</v>
      </c>
    </row>
    <row r="20" spans="2:55" x14ac:dyDescent="0.3">
      <c r="B20" s="29">
        <v>901</v>
      </c>
      <c r="C20" s="35">
        <v>45094</v>
      </c>
      <c r="D20" s="23">
        <f t="shared" si="0"/>
        <v>7</v>
      </c>
      <c r="E20" s="23">
        <v>1</v>
      </c>
      <c r="F20" s="23">
        <v>201</v>
      </c>
      <c r="G20" s="23">
        <v>411</v>
      </c>
      <c r="H20" s="23">
        <v>350</v>
      </c>
      <c r="I20" s="23">
        <v>0</v>
      </c>
      <c r="J20" s="23">
        <f t="shared" si="1"/>
        <v>350</v>
      </c>
      <c r="K20" s="23">
        <v>420</v>
      </c>
      <c r="L20" s="23">
        <v>61</v>
      </c>
      <c r="M20" s="23">
        <v>0</v>
      </c>
      <c r="N20" s="23">
        <v>329</v>
      </c>
      <c r="O20" s="23">
        <f t="shared" si="2"/>
        <v>21</v>
      </c>
      <c r="P20" s="23">
        <f t="shared" si="3"/>
        <v>61</v>
      </c>
      <c r="Q20" s="30">
        <f t="shared" si="4"/>
        <v>0.94</v>
      </c>
      <c r="R20" s="32">
        <f>N20*VLOOKUP(F20,'Other Lists'!$B$12:$N$15,7,FALSE)</f>
        <v>23359</v>
      </c>
      <c r="S20" s="36">
        <f>SUM(VLOOKUP(F20,'Other Lists'!$B$12:$N$15,5,FALSE),VLOOKUP(F20,'Other Lists'!$B$12:$N$15,6,FALSE))*'Inspect DM'!G20</f>
        <v>20180.100000000002</v>
      </c>
      <c r="T20" s="32">
        <f t="shared" si="5"/>
        <v>3178.8999999999978</v>
      </c>
      <c r="U20" s="32">
        <f>(VLOOKUP(F20,'Other Lists'!$B$12:$N$15,5,FALSE)+VLOOKUP(F20,'Other Lists'!$B$12:$N$15,6,FALSE))*O20</f>
        <v>1031.1000000000001</v>
      </c>
      <c r="V20" s="23">
        <v>5</v>
      </c>
      <c r="W20" s="23">
        <v>0</v>
      </c>
      <c r="X20" s="23">
        <v>4</v>
      </c>
      <c r="Y20" s="23">
        <f t="shared" si="6"/>
        <v>1</v>
      </c>
      <c r="Z20" s="32">
        <f>VLOOKUP(E20,'Other Lists'!$B$27:$H$32,7,FALSE)*8*W20</f>
        <v>0</v>
      </c>
      <c r="AA20" s="32">
        <f>VLOOKUP(E20,'Other Lists'!$B$27:$H$32,7,FALSE)*8*X20</f>
        <v>777.6</v>
      </c>
      <c r="AB20" s="32">
        <f>VLOOKUP(E20,'Other Lists'!$B$27:$H$32,7,FALSE)*8*Y20</f>
        <v>194.4</v>
      </c>
      <c r="AC20" s="32">
        <f t="shared" si="7"/>
        <v>972</v>
      </c>
      <c r="AD20" s="33">
        <f t="shared" si="8"/>
        <v>2.7771428571428571</v>
      </c>
      <c r="AF20">
        <v>105</v>
      </c>
      <c r="AG20">
        <v>218</v>
      </c>
      <c r="AH20">
        <v>209</v>
      </c>
      <c r="AI20">
        <v>0</v>
      </c>
      <c r="AJ20">
        <f t="shared" si="9"/>
        <v>209</v>
      </c>
      <c r="AK20">
        <v>216</v>
      </c>
      <c r="AL20">
        <v>9</v>
      </c>
      <c r="AM20">
        <v>0</v>
      </c>
      <c r="AN20">
        <v>204</v>
      </c>
      <c r="AQ20">
        <v>8</v>
      </c>
      <c r="AR20">
        <v>8</v>
      </c>
      <c r="AS20">
        <v>0</v>
      </c>
      <c r="AT20">
        <v>3</v>
      </c>
      <c r="BB20">
        <v>2</v>
      </c>
      <c r="BC20">
        <v>2</v>
      </c>
    </row>
    <row r="21" spans="2:55" x14ac:dyDescent="0.3">
      <c r="B21" s="29">
        <v>902</v>
      </c>
      <c r="C21" s="35">
        <v>45095</v>
      </c>
      <c r="D21" s="23">
        <f t="shared" si="0"/>
        <v>1</v>
      </c>
      <c r="E21" s="23">
        <v>1</v>
      </c>
      <c r="F21" s="23">
        <v>119</v>
      </c>
      <c r="G21" s="23">
        <v>477</v>
      </c>
      <c r="H21" s="23">
        <v>477</v>
      </c>
      <c r="I21" s="23">
        <v>0</v>
      </c>
      <c r="J21" s="23">
        <f t="shared" si="1"/>
        <v>477</v>
      </c>
      <c r="K21" s="23">
        <v>524.99999999999989</v>
      </c>
      <c r="L21" s="23">
        <v>0</v>
      </c>
      <c r="M21" s="23">
        <v>0</v>
      </c>
      <c r="N21" s="23">
        <v>467</v>
      </c>
      <c r="O21" s="23">
        <f t="shared" si="2"/>
        <v>10</v>
      </c>
      <c r="P21" s="23">
        <f t="shared" si="3"/>
        <v>0</v>
      </c>
      <c r="Q21" s="30">
        <f t="shared" si="4"/>
        <v>0.97903563941299787</v>
      </c>
      <c r="R21" s="32">
        <f>N21*VLOOKUP(F21,'Other Lists'!$B$12:$N$15,7,FALSE)</f>
        <v>14944</v>
      </c>
      <c r="S21" s="36">
        <f>SUM(VLOOKUP(F21,'Other Lists'!$B$12:$N$15,5,FALSE),VLOOKUP(F21,'Other Lists'!$B$12:$N$15,6,FALSE))*'Inspect DM'!G21</f>
        <v>13737.6</v>
      </c>
      <c r="T21" s="32">
        <f t="shared" si="5"/>
        <v>1206.3999999999996</v>
      </c>
      <c r="U21" s="32">
        <f>(VLOOKUP(F21,'Other Lists'!$B$12:$N$15,5,FALSE)+VLOOKUP(F21,'Other Lists'!$B$12:$N$15,6,FALSE))*O21</f>
        <v>288</v>
      </c>
      <c r="V21" s="23">
        <v>3</v>
      </c>
      <c r="W21" s="23">
        <v>0</v>
      </c>
      <c r="X21" s="23">
        <v>2</v>
      </c>
      <c r="Y21" s="23">
        <f t="shared" si="6"/>
        <v>1</v>
      </c>
      <c r="Z21" s="32">
        <f>VLOOKUP(E21,'Other Lists'!$B$27:$H$32,7,FALSE)*8*W21</f>
        <v>0</v>
      </c>
      <c r="AA21" s="32">
        <f>VLOOKUP(E21,'Other Lists'!$B$27:$H$32,7,FALSE)*8*X21</f>
        <v>388.8</v>
      </c>
      <c r="AB21" s="32">
        <f>VLOOKUP(E21,'Other Lists'!$B$27:$H$32,7,FALSE)*8*Y21</f>
        <v>194.4</v>
      </c>
      <c r="AC21" s="32">
        <f t="shared" si="7"/>
        <v>583.20000000000005</v>
      </c>
      <c r="AD21" s="33">
        <f t="shared" si="8"/>
        <v>1.2226415094339624</v>
      </c>
      <c r="AF21">
        <v>105</v>
      </c>
      <c r="AG21">
        <v>87</v>
      </c>
      <c r="AH21">
        <v>87</v>
      </c>
      <c r="AI21">
        <v>0</v>
      </c>
      <c r="AJ21">
        <f t="shared" si="9"/>
        <v>87</v>
      </c>
      <c r="AK21">
        <v>108</v>
      </c>
      <c r="AL21">
        <v>0</v>
      </c>
      <c r="AM21">
        <v>0</v>
      </c>
      <c r="AN21">
        <v>80</v>
      </c>
      <c r="AQ21">
        <v>4</v>
      </c>
      <c r="AR21">
        <v>4</v>
      </c>
      <c r="AS21">
        <v>0</v>
      </c>
      <c r="AT21">
        <v>2</v>
      </c>
      <c r="BB21">
        <v>1</v>
      </c>
      <c r="BC21">
        <v>1</v>
      </c>
    </row>
    <row r="22" spans="2:55" x14ac:dyDescent="0.3">
      <c r="B22" s="29">
        <v>903</v>
      </c>
      <c r="C22" s="35">
        <v>45096</v>
      </c>
      <c r="D22" s="23">
        <f t="shared" si="0"/>
        <v>2</v>
      </c>
      <c r="E22" s="23">
        <v>1</v>
      </c>
      <c r="F22" s="23">
        <v>119</v>
      </c>
      <c r="G22" s="23">
        <v>624</v>
      </c>
      <c r="H22" s="23">
        <v>509</v>
      </c>
      <c r="I22" s="23">
        <v>0</v>
      </c>
      <c r="J22" s="23">
        <f t="shared" si="1"/>
        <v>509</v>
      </c>
      <c r="K22" s="23">
        <v>524.99999999999989</v>
      </c>
      <c r="L22" s="23">
        <v>115</v>
      </c>
      <c r="M22" s="23">
        <v>0</v>
      </c>
      <c r="N22" s="23">
        <v>483</v>
      </c>
      <c r="O22" s="23">
        <f t="shared" si="2"/>
        <v>26</v>
      </c>
      <c r="P22" s="23">
        <f t="shared" si="3"/>
        <v>115</v>
      </c>
      <c r="Q22" s="30">
        <f t="shared" si="4"/>
        <v>0.94891944990176813</v>
      </c>
      <c r="R22" s="32">
        <f>N22*VLOOKUP(F22,'Other Lists'!$B$12:$N$15,7,FALSE)</f>
        <v>15456</v>
      </c>
      <c r="S22" s="36">
        <f>SUM(VLOOKUP(F22,'Other Lists'!$B$12:$N$15,5,FALSE),VLOOKUP(F22,'Other Lists'!$B$12:$N$15,6,FALSE))*'Inspect DM'!G22</f>
        <v>17971.2</v>
      </c>
      <c r="T22" s="32">
        <f t="shared" si="5"/>
        <v>-2515.2000000000007</v>
      </c>
      <c r="U22" s="32">
        <f>(VLOOKUP(F22,'Other Lists'!$B$12:$N$15,5,FALSE)+VLOOKUP(F22,'Other Lists'!$B$12:$N$15,6,FALSE))*O22</f>
        <v>748.80000000000007</v>
      </c>
      <c r="V22" s="23">
        <v>3</v>
      </c>
      <c r="W22" s="23">
        <v>0</v>
      </c>
      <c r="X22" s="23">
        <v>2</v>
      </c>
      <c r="Y22" s="23">
        <f t="shared" si="6"/>
        <v>1</v>
      </c>
      <c r="Z22" s="32">
        <f>VLOOKUP(E22,'Other Lists'!$B$27:$H$32,7,FALSE)*8*W22</f>
        <v>0</v>
      </c>
      <c r="AA22" s="32">
        <f>VLOOKUP(E22,'Other Lists'!$B$27:$H$32,7,FALSE)*8*X22</f>
        <v>388.8</v>
      </c>
      <c r="AB22" s="32">
        <f>VLOOKUP(E22,'Other Lists'!$B$27:$H$32,7,FALSE)*8*Y22</f>
        <v>194.4</v>
      </c>
      <c r="AC22" s="32">
        <f t="shared" si="7"/>
        <v>583.20000000000005</v>
      </c>
      <c r="AD22" s="33">
        <f t="shared" si="8"/>
        <v>1.1457760314341847</v>
      </c>
      <c r="AF22">
        <v>105</v>
      </c>
      <c r="AG22">
        <v>124</v>
      </c>
      <c r="AH22">
        <v>108</v>
      </c>
      <c r="AI22">
        <v>0</v>
      </c>
      <c r="AJ22">
        <f t="shared" si="9"/>
        <v>108</v>
      </c>
      <c r="AK22">
        <v>108</v>
      </c>
      <c r="AL22">
        <v>16</v>
      </c>
      <c r="AM22">
        <v>0</v>
      </c>
      <c r="AN22">
        <v>104</v>
      </c>
      <c r="AQ22">
        <v>4</v>
      </c>
      <c r="AR22">
        <v>4</v>
      </c>
      <c r="AS22">
        <v>0</v>
      </c>
      <c r="AT22">
        <v>2</v>
      </c>
      <c r="BB22">
        <v>1</v>
      </c>
      <c r="BC22">
        <v>1</v>
      </c>
    </row>
    <row r="23" spans="2:55" x14ac:dyDescent="0.3">
      <c r="B23" s="29">
        <v>904</v>
      </c>
      <c r="C23" s="35">
        <v>45097</v>
      </c>
      <c r="D23" s="23">
        <f t="shared" si="0"/>
        <v>3</v>
      </c>
      <c r="E23" s="23">
        <v>1</v>
      </c>
      <c r="F23" s="23">
        <v>201</v>
      </c>
      <c r="G23" s="23">
        <v>445</v>
      </c>
      <c r="H23" s="23">
        <v>432</v>
      </c>
      <c r="I23" s="23">
        <v>0</v>
      </c>
      <c r="J23" s="23">
        <f t="shared" si="1"/>
        <v>432</v>
      </c>
      <c r="K23" s="23">
        <v>420</v>
      </c>
      <c r="L23" s="23">
        <v>13</v>
      </c>
      <c r="M23" s="23">
        <v>0</v>
      </c>
      <c r="N23" s="23">
        <v>401</v>
      </c>
      <c r="O23" s="23">
        <f t="shared" si="2"/>
        <v>31</v>
      </c>
      <c r="P23" s="23">
        <f t="shared" si="3"/>
        <v>13</v>
      </c>
      <c r="Q23" s="30">
        <f t="shared" si="4"/>
        <v>0.9282407407407407</v>
      </c>
      <c r="R23" s="32">
        <f>N23*VLOOKUP(F23,'Other Lists'!$B$12:$N$15,7,FALSE)</f>
        <v>28471</v>
      </c>
      <c r="S23" s="36">
        <f>SUM(VLOOKUP(F23,'Other Lists'!$B$12:$N$15,5,FALSE),VLOOKUP(F23,'Other Lists'!$B$12:$N$15,6,FALSE))*'Inspect DM'!G23</f>
        <v>21849.5</v>
      </c>
      <c r="T23" s="32">
        <f t="shared" si="5"/>
        <v>6621.5</v>
      </c>
      <c r="U23" s="32">
        <f>(VLOOKUP(F23,'Other Lists'!$B$12:$N$15,5,FALSE)+VLOOKUP(F23,'Other Lists'!$B$12:$N$15,6,FALSE))*O23</f>
        <v>1522.1000000000001</v>
      </c>
      <c r="V23" s="23">
        <v>6</v>
      </c>
      <c r="W23" s="23">
        <v>0</v>
      </c>
      <c r="X23" s="23">
        <v>4</v>
      </c>
      <c r="Y23" s="23">
        <f t="shared" si="6"/>
        <v>2</v>
      </c>
      <c r="Z23" s="32">
        <f>VLOOKUP(E23,'Other Lists'!$B$27:$H$32,7,FALSE)*8*W23</f>
        <v>0</v>
      </c>
      <c r="AA23" s="32">
        <f>VLOOKUP(E23,'Other Lists'!$B$27:$H$32,7,FALSE)*8*X23</f>
        <v>777.6</v>
      </c>
      <c r="AB23" s="32">
        <f>VLOOKUP(E23,'Other Lists'!$B$27:$H$32,7,FALSE)*8*Y23</f>
        <v>388.8</v>
      </c>
      <c r="AC23" s="32">
        <f t="shared" si="7"/>
        <v>1166.4000000000001</v>
      </c>
      <c r="AD23" s="33">
        <f t="shared" si="8"/>
        <v>2.7</v>
      </c>
      <c r="AF23">
        <v>105</v>
      </c>
      <c r="AG23">
        <v>209</v>
      </c>
      <c r="AH23">
        <v>205</v>
      </c>
      <c r="AI23">
        <v>0</v>
      </c>
      <c r="AJ23">
        <f t="shared" si="9"/>
        <v>205</v>
      </c>
      <c r="AK23">
        <v>216</v>
      </c>
      <c r="AL23">
        <v>4</v>
      </c>
      <c r="AM23">
        <v>0</v>
      </c>
      <c r="AN23">
        <v>196</v>
      </c>
      <c r="AQ23">
        <v>8</v>
      </c>
      <c r="AR23">
        <v>8</v>
      </c>
      <c r="AS23">
        <v>1</v>
      </c>
      <c r="AT23">
        <v>3</v>
      </c>
      <c r="BB23">
        <v>2</v>
      </c>
      <c r="BC23">
        <v>2</v>
      </c>
    </row>
    <row r="24" spans="2:55" x14ac:dyDescent="0.3">
      <c r="B24" s="29">
        <v>905</v>
      </c>
      <c r="C24" s="35">
        <v>45098</v>
      </c>
      <c r="D24" s="23">
        <f t="shared" si="0"/>
        <v>4</v>
      </c>
      <c r="E24" s="23">
        <v>1</v>
      </c>
      <c r="F24" s="23">
        <v>119</v>
      </c>
      <c r="G24" s="23">
        <v>861</v>
      </c>
      <c r="H24" s="23">
        <v>861</v>
      </c>
      <c r="I24" s="23">
        <v>0</v>
      </c>
      <c r="J24" s="23">
        <f t="shared" si="1"/>
        <v>861</v>
      </c>
      <c r="K24" s="23">
        <v>1049.9999999999998</v>
      </c>
      <c r="L24" s="23">
        <v>0</v>
      </c>
      <c r="M24" s="23">
        <v>0</v>
      </c>
      <c r="N24" s="23">
        <v>843</v>
      </c>
      <c r="O24" s="23">
        <f t="shared" si="2"/>
        <v>18</v>
      </c>
      <c r="P24" s="23">
        <f t="shared" si="3"/>
        <v>0</v>
      </c>
      <c r="Q24" s="30">
        <f t="shared" si="4"/>
        <v>0.97909407665505221</v>
      </c>
      <c r="R24" s="32">
        <f>N24*VLOOKUP(F24,'Other Lists'!$B$12:$N$15,7,FALSE)</f>
        <v>26976</v>
      </c>
      <c r="S24" s="36">
        <f>SUM(VLOOKUP(F24,'Other Lists'!$B$12:$N$15,5,FALSE),VLOOKUP(F24,'Other Lists'!$B$12:$N$15,6,FALSE))*'Inspect DM'!G24</f>
        <v>24796.799999999999</v>
      </c>
      <c r="T24" s="32">
        <f t="shared" si="5"/>
        <v>2179.2000000000007</v>
      </c>
      <c r="U24" s="32">
        <f>(VLOOKUP(F24,'Other Lists'!$B$12:$N$15,5,FALSE)+VLOOKUP(F24,'Other Lists'!$B$12:$N$15,6,FALSE))*O24</f>
        <v>518.4</v>
      </c>
      <c r="V24" s="23">
        <v>6</v>
      </c>
      <c r="W24" s="23">
        <v>0</v>
      </c>
      <c r="X24" s="23">
        <v>3</v>
      </c>
      <c r="Y24" s="23">
        <f t="shared" si="6"/>
        <v>3</v>
      </c>
      <c r="Z24" s="32">
        <f>VLOOKUP(E24,'Other Lists'!$B$27:$H$32,7,FALSE)*8*W24</f>
        <v>0</v>
      </c>
      <c r="AA24" s="32">
        <f>VLOOKUP(E24,'Other Lists'!$B$27:$H$32,7,FALSE)*8*X24</f>
        <v>583.20000000000005</v>
      </c>
      <c r="AB24" s="32">
        <f>VLOOKUP(E24,'Other Lists'!$B$27:$H$32,7,FALSE)*8*Y24</f>
        <v>583.20000000000005</v>
      </c>
      <c r="AC24" s="32">
        <f t="shared" si="7"/>
        <v>1166.4000000000001</v>
      </c>
      <c r="AD24" s="33">
        <f t="shared" si="8"/>
        <v>1.3547038327526133</v>
      </c>
      <c r="AF24">
        <v>105</v>
      </c>
      <c r="AG24">
        <v>187</v>
      </c>
      <c r="AH24">
        <v>187</v>
      </c>
      <c r="AI24">
        <v>0</v>
      </c>
      <c r="AJ24">
        <f t="shared" si="9"/>
        <v>187</v>
      </c>
      <c r="AK24">
        <v>216</v>
      </c>
      <c r="AL24">
        <v>0</v>
      </c>
      <c r="AM24">
        <v>0</v>
      </c>
      <c r="AN24">
        <v>177</v>
      </c>
      <c r="AQ24">
        <v>8</v>
      </c>
      <c r="AR24">
        <v>8</v>
      </c>
      <c r="AS24">
        <v>0</v>
      </c>
      <c r="AT24">
        <v>4</v>
      </c>
      <c r="BB24">
        <v>2</v>
      </c>
      <c r="BC24">
        <v>2</v>
      </c>
    </row>
    <row r="25" spans="2:55" x14ac:dyDescent="0.3">
      <c r="B25" s="29">
        <v>906</v>
      </c>
      <c r="C25" s="35">
        <v>45099</v>
      </c>
      <c r="D25" s="23">
        <f t="shared" si="0"/>
        <v>5</v>
      </c>
      <c r="E25" s="23">
        <v>1</v>
      </c>
      <c r="F25" s="23">
        <v>201</v>
      </c>
      <c r="G25" s="23">
        <v>352</v>
      </c>
      <c r="H25" s="23">
        <v>352</v>
      </c>
      <c r="I25" s="23">
        <v>0</v>
      </c>
      <c r="J25" s="23">
        <f t="shared" si="1"/>
        <v>352</v>
      </c>
      <c r="K25" s="23">
        <v>420</v>
      </c>
      <c r="L25" s="23">
        <v>0</v>
      </c>
      <c r="M25" s="23">
        <v>0</v>
      </c>
      <c r="N25" s="23">
        <v>337</v>
      </c>
      <c r="O25" s="23">
        <f t="shared" si="2"/>
        <v>15</v>
      </c>
      <c r="P25" s="23">
        <f t="shared" si="3"/>
        <v>0</v>
      </c>
      <c r="Q25" s="30">
        <f t="shared" si="4"/>
        <v>0.95738636363636365</v>
      </c>
      <c r="R25" s="32">
        <f>N25*VLOOKUP(F25,'Other Lists'!$B$12:$N$15,7,FALSE)</f>
        <v>23927</v>
      </c>
      <c r="S25" s="36">
        <f>SUM(VLOOKUP(F25,'Other Lists'!$B$12:$N$15,5,FALSE),VLOOKUP(F25,'Other Lists'!$B$12:$N$15,6,FALSE))*'Inspect DM'!G25</f>
        <v>17283.2</v>
      </c>
      <c r="T25" s="32">
        <f t="shared" si="5"/>
        <v>6643.7999999999993</v>
      </c>
      <c r="U25" s="32">
        <f>(VLOOKUP(F25,'Other Lists'!$B$12:$N$15,5,FALSE)+VLOOKUP(F25,'Other Lists'!$B$12:$N$15,6,FALSE))*O25</f>
        <v>736.5</v>
      </c>
      <c r="V25" s="23">
        <v>6</v>
      </c>
      <c r="W25" s="23">
        <v>0</v>
      </c>
      <c r="X25" s="23">
        <v>3</v>
      </c>
      <c r="Y25" s="23">
        <f t="shared" si="6"/>
        <v>3</v>
      </c>
      <c r="Z25" s="32">
        <f>VLOOKUP(E25,'Other Lists'!$B$27:$H$32,7,FALSE)*8*W25</f>
        <v>0</v>
      </c>
      <c r="AA25" s="32">
        <f>VLOOKUP(E25,'Other Lists'!$B$27:$H$32,7,FALSE)*8*X25</f>
        <v>583.20000000000005</v>
      </c>
      <c r="AB25" s="32">
        <f>VLOOKUP(E25,'Other Lists'!$B$27:$H$32,7,FALSE)*8*Y25</f>
        <v>583.20000000000005</v>
      </c>
      <c r="AC25" s="32">
        <f t="shared" si="7"/>
        <v>1166.4000000000001</v>
      </c>
      <c r="AD25" s="33">
        <f t="shared" si="8"/>
        <v>3.3136363636363639</v>
      </c>
      <c r="AF25">
        <v>105</v>
      </c>
      <c r="AG25">
        <v>211</v>
      </c>
      <c r="AH25">
        <v>211</v>
      </c>
      <c r="AI25">
        <v>0</v>
      </c>
      <c r="AJ25">
        <f t="shared" si="9"/>
        <v>211</v>
      </c>
      <c r="AK25">
        <v>216</v>
      </c>
      <c r="AL25">
        <v>0</v>
      </c>
      <c r="AM25">
        <v>0</v>
      </c>
      <c r="AN25">
        <v>196</v>
      </c>
      <c r="AQ25">
        <v>8</v>
      </c>
      <c r="AR25">
        <v>8</v>
      </c>
      <c r="AS25">
        <v>0</v>
      </c>
      <c r="AT25">
        <v>4</v>
      </c>
      <c r="BB25">
        <v>2</v>
      </c>
      <c r="BC25">
        <v>2</v>
      </c>
    </row>
    <row r="26" spans="2:55" x14ac:dyDescent="0.3">
      <c r="B26" s="29">
        <v>907</v>
      </c>
      <c r="C26" s="35">
        <v>45100</v>
      </c>
      <c r="D26" s="23">
        <f t="shared" si="0"/>
        <v>6</v>
      </c>
      <c r="E26" s="23">
        <v>1</v>
      </c>
      <c r="F26" s="23">
        <v>119</v>
      </c>
      <c r="G26" s="23">
        <v>1018</v>
      </c>
      <c r="H26" s="23">
        <v>913</v>
      </c>
      <c r="I26" s="23">
        <v>0</v>
      </c>
      <c r="J26" s="23">
        <f t="shared" si="1"/>
        <v>913</v>
      </c>
      <c r="K26" s="23">
        <v>1049.9999999999998</v>
      </c>
      <c r="L26" s="23">
        <v>105</v>
      </c>
      <c r="M26" s="23">
        <v>0</v>
      </c>
      <c r="N26" s="23">
        <v>894</v>
      </c>
      <c r="O26" s="23">
        <f t="shared" si="2"/>
        <v>19</v>
      </c>
      <c r="P26" s="23">
        <f t="shared" si="3"/>
        <v>105</v>
      </c>
      <c r="Q26" s="30">
        <f t="shared" si="4"/>
        <v>0.97918948521358162</v>
      </c>
      <c r="R26" s="32">
        <f>N26*VLOOKUP(F26,'Other Lists'!$B$12:$N$15,7,FALSE)</f>
        <v>28608</v>
      </c>
      <c r="S26" s="36">
        <f>SUM(VLOOKUP(F26,'Other Lists'!$B$12:$N$15,5,FALSE),VLOOKUP(F26,'Other Lists'!$B$12:$N$15,6,FALSE))*'Inspect DM'!G26</f>
        <v>29318.400000000001</v>
      </c>
      <c r="T26" s="32">
        <f t="shared" si="5"/>
        <v>-710.40000000000146</v>
      </c>
      <c r="U26" s="32">
        <f>(VLOOKUP(F26,'Other Lists'!$B$12:$N$15,5,FALSE)+VLOOKUP(F26,'Other Lists'!$B$12:$N$15,6,FALSE))*O26</f>
        <v>547.20000000000005</v>
      </c>
      <c r="V26" s="23">
        <v>6</v>
      </c>
      <c r="W26" s="23">
        <v>1</v>
      </c>
      <c r="X26" s="23">
        <v>3</v>
      </c>
      <c r="Y26" s="23">
        <f t="shared" si="6"/>
        <v>2</v>
      </c>
      <c r="Z26" s="32">
        <f>VLOOKUP(E26,'Other Lists'!$B$27:$H$32,7,FALSE)*8*W26</f>
        <v>194.4</v>
      </c>
      <c r="AA26" s="32">
        <f>VLOOKUP(E26,'Other Lists'!$B$27:$H$32,7,FALSE)*8*X26</f>
        <v>583.20000000000005</v>
      </c>
      <c r="AB26" s="32">
        <f>VLOOKUP(E26,'Other Lists'!$B$27:$H$32,7,FALSE)*8*Y26</f>
        <v>388.8</v>
      </c>
      <c r="AC26" s="32">
        <f t="shared" si="7"/>
        <v>1166.4000000000001</v>
      </c>
      <c r="AD26" s="33">
        <f t="shared" si="8"/>
        <v>1.2775465498357066</v>
      </c>
      <c r="AF26">
        <v>105</v>
      </c>
      <c r="AG26">
        <v>177</v>
      </c>
      <c r="AH26">
        <v>177</v>
      </c>
      <c r="AI26">
        <v>0</v>
      </c>
      <c r="AJ26">
        <f t="shared" si="9"/>
        <v>177</v>
      </c>
      <c r="AK26">
        <v>216</v>
      </c>
      <c r="AL26">
        <v>0</v>
      </c>
      <c r="AM26">
        <v>0</v>
      </c>
      <c r="AN26">
        <v>169</v>
      </c>
      <c r="AQ26">
        <v>8</v>
      </c>
      <c r="AR26">
        <v>7</v>
      </c>
      <c r="AS26">
        <v>0</v>
      </c>
      <c r="AT26">
        <v>3</v>
      </c>
      <c r="BB26">
        <v>2</v>
      </c>
      <c r="BC26">
        <v>2</v>
      </c>
    </row>
    <row r="27" spans="2:55" x14ac:dyDescent="0.3">
      <c r="B27" s="29">
        <v>908</v>
      </c>
      <c r="C27" s="35">
        <v>45101</v>
      </c>
      <c r="D27" s="23">
        <f t="shared" si="0"/>
        <v>7</v>
      </c>
      <c r="E27" s="23">
        <v>1</v>
      </c>
      <c r="F27" s="23">
        <v>119</v>
      </c>
      <c r="G27" s="23">
        <v>1249</v>
      </c>
      <c r="H27" s="23">
        <v>1081</v>
      </c>
      <c r="I27" s="23">
        <v>0</v>
      </c>
      <c r="J27" s="23">
        <f t="shared" si="1"/>
        <v>1081</v>
      </c>
      <c r="K27" s="23">
        <v>1049.9999999999998</v>
      </c>
      <c r="L27" s="23">
        <v>168</v>
      </c>
      <c r="M27" s="23">
        <v>0</v>
      </c>
      <c r="N27" s="23">
        <v>1059</v>
      </c>
      <c r="O27" s="23">
        <f t="shared" si="2"/>
        <v>22</v>
      </c>
      <c r="P27" s="23">
        <f t="shared" si="3"/>
        <v>168</v>
      </c>
      <c r="Q27" s="30">
        <f t="shared" si="4"/>
        <v>0.97964847363552265</v>
      </c>
      <c r="R27" s="32">
        <f>N27*VLOOKUP(F27,'Other Lists'!$B$12:$N$15,7,FALSE)</f>
        <v>33888</v>
      </c>
      <c r="S27" s="36">
        <f>SUM(VLOOKUP(F27,'Other Lists'!$B$12:$N$15,5,FALSE),VLOOKUP(F27,'Other Lists'!$B$12:$N$15,6,FALSE))*'Inspect DM'!G27</f>
        <v>35971.200000000004</v>
      </c>
      <c r="T27" s="32">
        <f t="shared" si="5"/>
        <v>-2083.2000000000044</v>
      </c>
      <c r="U27" s="32">
        <f>(VLOOKUP(F27,'Other Lists'!$B$12:$N$15,5,FALSE)+VLOOKUP(F27,'Other Lists'!$B$12:$N$15,6,FALSE))*O27</f>
        <v>633.6</v>
      </c>
      <c r="V27" s="23">
        <v>6</v>
      </c>
      <c r="W27" s="23">
        <v>0</v>
      </c>
      <c r="X27" s="23">
        <v>4</v>
      </c>
      <c r="Y27" s="23">
        <f t="shared" si="6"/>
        <v>2</v>
      </c>
      <c r="Z27" s="32">
        <f>VLOOKUP(E27,'Other Lists'!$B$27:$H$32,7,FALSE)*8*W27</f>
        <v>0</v>
      </c>
      <c r="AA27" s="32">
        <f>VLOOKUP(E27,'Other Lists'!$B$27:$H$32,7,FALSE)*8*X27</f>
        <v>777.6</v>
      </c>
      <c r="AB27" s="32">
        <f>VLOOKUP(E27,'Other Lists'!$B$27:$H$32,7,FALSE)*8*Y27</f>
        <v>388.8</v>
      </c>
      <c r="AC27" s="32">
        <f t="shared" si="7"/>
        <v>1166.4000000000001</v>
      </c>
      <c r="AD27" s="33">
        <f t="shared" si="8"/>
        <v>1.0790009250693804</v>
      </c>
      <c r="AF27">
        <v>105</v>
      </c>
      <c r="AG27">
        <v>250</v>
      </c>
      <c r="AH27">
        <v>205</v>
      </c>
      <c r="AI27">
        <v>0</v>
      </c>
      <c r="AJ27">
        <f t="shared" si="9"/>
        <v>205</v>
      </c>
      <c r="AK27">
        <v>216</v>
      </c>
      <c r="AL27">
        <v>45</v>
      </c>
      <c r="AM27">
        <v>0</v>
      </c>
      <c r="AN27">
        <v>192</v>
      </c>
      <c r="AQ27">
        <v>8</v>
      </c>
      <c r="AR27">
        <v>8</v>
      </c>
      <c r="AS27">
        <v>0</v>
      </c>
      <c r="AT27">
        <v>3</v>
      </c>
      <c r="BB27">
        <v>2</v>
      </c>
      <c r="BC27">
        <v>2</v>
      </c>
    </row>
    <row r="28" spans="2:55" x14ac:dyDescent="0.3">
      <c r="B28" s="29">
        <v>909</v>
      </c>
      <c r="C28" s="35">
        <v>45102</v>
      </c>
      <c r="D28" s="23">
        <f t="shared" si="0"/>
        <v>1</v>
      </c>
      <c r="E28" s="23">
        <v>1</v>
      </c>
      <c r="F28" s="23">
        <v>201</v>
      </c>
      <c r="G28" s="23">
        <v>172</v>
      </c>
      <c r="H28" s="23">
        <v>172</v>
      </c>
      <c r="I28" s="23">
        <v>0</v>
      </c>
      <c r="J28" s="23">
        <f t="shared" si="1"/>
        <v>172</v>
      </c>
      <c r="K28" s="23">
        <v>210</v>
      </c>
      <c r="L28" s="23">
        <v>0</v>
      </c>
      <c r="M28" s="23">
        <v>0</v>
      </c>
      <c r="N28" s="23">
        <v>168</v>
      </c>
      <c r="O28" s="23">
        <f t="shared" si="2"/>
        <v>4</v>
      </c>
      <c r="P28" s="23">
        <f t="shared" si="3"/>
        <v>0</v>
      </c>
      <c r="Q28" s="30">
        <f t="shared" si="4"/>
        <v>0.97674418604651159</v>
      </c>
      <c r="R28" s="32">
        <f>N28*VLOOKUP(F28,'Other Lists'!$B$12:$N$15,7,FALSE)</f>
        <v>11928</v>
      </c>
      <c r="S28" s="36">
        <f>SUM(VLOOKUP(F28,'Other Lists'!$B$12:$N$15,5,FALSE),VLOOKUP(F28,'Other Lists'!$B$12:$N$15,6,FALSE))*'Inspect DM'!G28</f>
        <v>8445.2000000000007</v>
      </c>
      <c r="T28" s="32">
        <f t="shared" si="5"/>
        <v>3482.7999999999993</v>
      </c>
      <c r="U28" s="32">
        <f>(VLOOKUP(F28,'Other Lists'!$B$12:$N$15,5,FALSE)+VLOOKUP(F28,'Other Lists'!$B$12:$N$15,6,FALSE))*O28</f>
        <v>196.4</v>
      </c>
      <c r="V28" s="23">
        <v>3</v>
      </c>
      <c r="W28" s="23">
        <v>0</v>
      </c>
      <c r="X28" s="23">
        <v>2</v>
      </c>
      <c r="Y28" s="23">
        <f t="shared" si="6"/>
        <v>1</v>
      </c>
      <c r="Z28" s="32">
        <f>VLOOKUP(E28,'Other Lists'!$B$27:$H$32,7,FALSE)*8*W28</f>
        <v>0</v>
      </c>
      <c r="AA28" s="32">
        <f>VLOOKUP(E28,'Other Lists'!$B$27:$H$32,7,FALSE)*8*X28</f>
        <v>388.8</v>
      </c>
      <c r="AB28" s="32">
        <f>VLOOKUP(E28,'Other Lists'!$B$27:$H$32,7,FALSE)*8*Y28</f>
        <v>194.4</v>
      </c>
      <c r="AC28" s="32">
        <f t="shared" si="7"/>
        <v>583.20000000000005</v>
      </c>
      <c r="AD28" s="33">
        <f t="shared" si="8"/>
        <v>3.3906976744186048</v>
      </c>
      <c r="AF28">
        <v>105</v>
      </c>
      <c r="AG28">
        <v>117</v>
      </c>
      <c r="AH28">
        <v>111</v>
      </c>
      <c r="AI28">
        <v>0</v>
      </c>
      <c r="AJ28">
        <f t="shared" si="9"/>
        <v>111</v>
      </c>
      <c r="AK28">
        <v>108</v>
      </c>
      <c r="AL28">
        <v>6</v>
      </c>
      <c r="AM28">
        <v>0</v>
      </c>
      <c r="AN28">
        <v>105</v>
      </c>
      <c r="AQ28">
        <v>4</v>
      </c>
      <c r="AR28">
        <v>4</v>
      </c>
      <c r="AS28">
        <v>0</v>
      </c>
      <c r="AT28">
        <v>2</v>
      </c>
      <c r="BB28">
        <v>1</v>
      </c>
      <c r="BC28">
        <v>1</v>
      </c>
    </row>
    <row r="29" spans="2:55" x14ac:dyDescent="0.3">
      <c r="B29" s="29">
        <v>910</v>
      </c>
      <c r="C29" s="35">
        <v>45103</v>
      </c>
      <c r="D29" s="23">
        <f t="shared" si="0"/>
        <v>2</v>
      </c>
      <c r="E29" s="23">
        <v>1</v>
      </c>
      <c r="F29" s="23">
        <v>119</v>
      </c>
      <c r="G29" s="23">
        <v>435</v>
      </c>
      <c r="H29" s="23">
        <v>435</v>
      </c>
      <c r="I29" s="23">
        <v>0</v>
      </c>
      <c r="J29" s="23">
        <f t="shared" si="1"/>
        <v>435</v>
      </c>
      <c r="K29" s="23">
        <v>524.99999999999989</v>
      </c>
      <c r="L29" s="23">
        <v>0</v>
      </c>
      <c r="M29" s="23">
        <v>0</v>
      </c>
      <c r="N29" s="23">
        <v>404</v>
      </c>
      <c r="O29" s="23">
        <f t="shared" si="2"/>
        <v>31</v>
      </c>
      <c r="P29" s="23">
        <f t="shared" si="3"/>
        <v>0</v>
      </c>
      <c r="Q29" s="30">
        <f t="shared" si="4"/>
        <v>0.92873563218390809</v>
      </c>
      <c r="R29" s="32">
        <f>N29*VLOOKUP(F29,'Other Lists'!$B$12:$N$15,7,FALSE)</f>
        <v>12928</v>
      </c>
      <c r="S29" s="36">
        <f>SUM(VLOOKUP(F29,'Other Lists'!$B$12:$N$15,5,FALSE),VLOOKUP(F29,'Other Lists'!$B$12:$N$15,6,FALSE))*'Inspect DM'!G29</f>
        <v>12528</v>
      </c>
      <c r="T29" s="32">
        <f t="shared" si="5"/>
        <v>400</v>
      </c>
      <c r="U29" s="32">
        <f>(VLOOKUP(F29,'Other Lists'!$B$12:$N$15,5,FALSE)+VLOOKUP(F29,'Other Lists'!$B$12:$N$15,6,FALSE))*O29</f>
        <v>892.80000000000007</v>
      </c>
      <c r="V29" s="23">
        <v>3</v>
      </c>
      <c r="W29" s="23">
        <v>0</v>
      </c>
      <c r="X29" s="23">
        <v>2</v>
      </c>
      <c r="Y29" s="23">
        <f t="shared" si="6"/>
        <v>1</v>
      </c>
      <c r="Z29" s="32">
        <f>VLOOKUP(E29,'Other Lists'!$B$27:$H$32,7,FALSE)*8*W29</f>
        <v>0</v>
      </c>
      <c r="AA29" s="32">
        <f>VLOOKUP(E29,'Other Lists'!$B$27:$H$32,7,FALSE)*8*X29</f>
        <v>388.8</v>
      </c>
      <c r="AB29" s="32">
        <f>VLOOKUP(E29,'Other Lists'!$B$27:$H$32,7,FALSE)*8*Y29</f>
        <v>194.4</v>
      </c>
      <c r="AC29" s="32">
        <f t="shared" si="7"/>
        <v>583.20000000000005</v>
      </c>
      <c r="AD29" s="33">
        <f t="shared" si="8"/>
        <v>1.3406896551724139</v>
      </c>
      <c r="AF29">
        <v>105</v>
      </c>
      <c r="AG29">
        <v>102</v>
      </c>
      <c r="AH29">
        <v>102</v>
      </c>
      <c r="AI29">
        <v>0</v>
      </c>
      <c r="AJ29">
        <f t="shared" si="9"/>
        <v>102</v>
      </c>
      <c r="AK29">
        <v>108</v>
      </c>
      <c r="AL29">
        <v>0</v>
      </c>
      <c r="AM29">
        <v>0</v>
      </c>
      <c r="AN29">
        <v>98</v>
      </c>
      <c r="AQ29">
        <v>4</v>
      </c>
      <c r="AR29">
        <v>4</v>
      </c>
      <c r="AS29">
        <v>0</v>
      </c>
      <c r="AT29">
        <v>2</v>
      </c>
      <c r="BB29">
        <v>1</v>
      </c>
      <c r="BC29">
        <v>1</v>
      </c>
    </row>
    <row r="30" spans="2:55" x14ac:dyDescent="0.3">
      <c r="B30" s="29">
        <v>911</v>
      </c>
      <c r="C30" s="35">
        <v>45104</v>
      </c>
      <c r="D30" s="23">
        <f t="shared" si="0"/>
        <v>3</v>
      </c>
      <c r="E30" s="23">
        <v>1</v>
      </c>
      <c r="F30" s="23">
        <v>201</v>
      </c>
      <c r="G30" s="23">
        <v>441</v>
      </c>
      <c r="H30" s="23">
        <v>424</v>
      </c>
      <c r="I30" s="23">
        <v>0</v>
      </c>
      <c r="J30" s="23">
        <f t="shared" si="1"/>
        <v>424</v>
      </c>
      <c r="K30" s="23">
        <v>420</v>
      </c>
      <c r="L30" s="23">
        <v>17</v>
      </c>
      <c r="M30" s="23">
        <v>0</v>
      </c>
      <c r="N30" s="23">
        <v>402</v>
      </c>
      <c r="O30" s="23">
        <f t="shared" si="2"/>
        <v>22</v>
      </c>
      <c r="P30" s="23">
        <f t="shared" si="3"/>
        <v>17</v>
      </c>
      <c r="Q30" s="30">
        <f t="shared" si="4"/>
        <v>0.94811320754716977</v>
      </c>
      <c r="R30" s="32">
        <f>N30*VLOOKUP(F30,'Other Lists'!$B$12:$N$15,7,FALSE)</f>
        <v>28542</v>
      </c>
      <c r="S30" s="36">
        <f>SUM(VLOOKUP(F30,'Other Lists'!$B$12:$N$15,5,FALSE),VLOOKUP(F30,'Other Lists'!$B$12:$N$15,6,FALSE))*'Inspect DM'!G30</f>
        <v>21653.100000000002</v>
      </c>
      <c r="T30" s="32">
        <f t="shared" si="5"/>
        <v>6888.8999999999978</v>
      </c>
      <c r="U30" s="32">
        <f>(VLOOKUP(F30,'Other Lists'!$B$12:$N$15,5,FALSE)+VLOOKUP(F30,'Other Lists'!$B$12:$N$15,6,FALSE))*O30</f>
        <v>1080.2</v>
      </c>
      <c r="V30" s="23">
        <v>6</v>
      </c>
      <c r="W30" s="23">
        <v>0</v>
      </c>
      <c r="X30" s="23">
        <v>4</v>
      </c>
      <c r="Y30" s="23">
        <f t="shared" si="6"/>
        <v>2</v>
      </c>
      <c r="Z30" s="32">
        <f>VLOOKUP(E30,'Other Lists'!$B$27:$H$32,7,FALSE)*8*W30</f>
        <v>0</v>
      </c>
      <c r="AA30" s="32">
        <f>VLOOKUP(E30,'Other Lists'!$B$27:$H$32,7,FALSE)*8*X30</f>
        <v>777.6</v>
      </c>
      <c r="AB30" s="32">
        <f>VLOOKUP(E30,'Other Lists'!$B$27:$H$32,7,FALSE)*8*Y30</f>
        <v>388.8</v>
      </c>
      <c r="AC30" s="32">
        <f t="shared" si="7"/>
        <v>1166.4000000000001</v>
      </c>
      <c r="AD30" s="33">
        <f t="shared" si="8"/>
        <v>2.7509433962264151</v>
      </c>
      <c r="AF30">
        <v>105</v>
      </c>
      <c r="AG30">
        <v>259</v>
      </c>
      <c r="AH30">
        <v>222</v>
      </c>
      <c r="AI30">
        <v>0</v>
      </c>
      <c r="AJ30">
        <f t="shared" si="9"/>
        <v>222</v>
      </c>
      <c r="AK30">
        <v>216</v>
      </c>
      <c r="AL30">
        <v>37</v>
      </c>
      <c r="AM30">
        <v>0</v>
      </c>
      <c r="AN30">
        <v>217</v>
      </c>
      <c r="AQ30">
        <v>8</v>
      </c>
      <c r="AR30">
        <v>8</v>
      </c>
      <c r="AS30">
        <v>0</v>
      </c>
      <c r="AT30">
        <v>3</v>
      </c>
      <c r="BB30">
        <v>2</v>
      </c>
      <c r="BC30">
        <v>2</v>
      </c>
    </row>
    <row r="31" spans="2:55" x14ac:dyDescent="0.3">
      <c r="B31" s="29">
        <v>912</v>
      </c>
      <c r="C31" s="35">
        <v>45105</v>
      </c>
      <c r="D31" s="23">
        <f t="shared" si="0"/>
        <v>4</v>
      </c>
      <c r="E31" s="23">
        <v>1</v>
      </c>
      <c r="F31" s="23">
        <v>119</v>
      </c>
      <c r="G31" s="23">
        <v>1155</v>
      </c>
      <c r="H31" s="23">
        <v>840</v>
      </c>
      <c r="I31" s="23">
        <v>0</v>
      </c>
      <c r="J31" s="23">
        <f t="shared" si="1"/>
        <v>840</v>
      </c>
      <c r="K31" s="23">
        <v>1049.9999999999998</v>
      </c>
      <c r="L31" s="23">
        <v>315</v>
      </c>
      <c r="M31" s="23">
        <v>0</v>
      </c>
      <c r="N31" s="23">
        <v>814</v>
      </c>
      <c r="O31" s="23">
        <f t="shared" si="2"/>
        <v>26</v>
      </c>
      <c r="P31" s="23">
        <f t="shared" si="3"/>
        <v>315</v>
      </c>
      <c r="Q31" s="30">
        <f t="shared" si="4"/>
        <v>0.96904761904761905</v>
      </c>
      <c r="R31" s="32">
        <f>N31*VLOOKUP(F31,'Other Lists'!$B$12:$N$15,7,FALSE)</f>
        <v>26048</v>
      </c>
      <c r="S31" s="36">
        <f>SUM(VLOOKUP(F31,'Other Lists'!$B$12:$N$15,5,FALSE),VLOOKUP(F31,'Other Lists'!$B$12:$N$15,6,FALSE))*'Inspect DM'!G31</f>
        <v>33264</v>
      </c>
      <c r="T31" s="32">
        <f t="shared" si="5"/>
        <v>-7216</v>
      </c>
      <c r="U31" s="32">
        <f>(VLOOKUP(F31,'Other Lists'!$B$12:$N$15,5,FALSE)+VLOOKUP(F31,'Other Lists'!$B$12:$N$15,6,FALSE))*O31</f>
        <v>748.80000000000007</v>
      </c>
      <c r="V31" s="23">
        <v>5</v>
      </c>
      <c r="W31" s="23">
        <v>0</v>
      </c>
      <c r="X31" s="23">
        <v>3</v>
      </c>
      <c r="Y31" s="23">
        <f t="shared" si="6"/>
        <v>2</v>
      </c>
      <c r="Z31" s="32">
        <f>VLOOKUP(E31,'Other Lists'!$B$27:$H$32,7,FALSE)*8*W31</f>
        <v>0</v>
      </c>
      <c r="AA31" s="32">
        <f>VLOOKUP(E31,'Other Lists'!$B$27:$H$32,7,FALSE)*8*X31</f>
        <v>583.20000000000005</v>
      </c>
      <c r="AB31" s="32">
        <f>VLOOKUP(E31,'Other Lists'!$B$27:$H$32,7,FALSE)*8*Y31</f>
        <v>388.8</v>
      </c>
      <c r="AC31" s="32">
        <f t="shared" si="7"/>
        <v>972</v>
      </c>
      <c r="AD31" s="33">
        <f t="shared" si="8"/>
        <v>1.1571428571428573</v>
      </c>
      <c r="AF31">
        <v>105</v>
      </c>
      <c r="AG31">
        <v>228</v>
      </c>
      <c r="AH31">
        <v>226</v>
      </c>
      <c r="AI31">
        <v>0</v>
      </c>
      <c r="AJ31">
        <f t="shared" si="9"/>
        <v>226</v>
      </c>
      <c r="AK31">
        <v>216</v>
      </c>
      <c r="AL31">
        <v>2</v>
      </c>
      <c r="AM31">
        <v>0</v>
      </c>
      <c r="AN31">
        <v>221</v>
      </c>
      <c r="AQ31">
        <v>8</v>
      </c>
      <c r="AR31">
        <v>8</v>
      </c>
      <c r="AS31">
        <v>0</v>
      </c>
      <c r="AT31">
        <v>3</v>
      </c>
      <c r="BB31">
        <v>1</v>
      </c>
      <c r="BC31">
        <v>2</v>
      </c>
    </row>
    <row r="32" spans="2:55" x14ac:dyDescent="0.3">
      <c r="B32" s="29">
        <v>913</v>
      </c>
      <c r="C32" s="35">
        <v>45106</v>
      </c>
      <c r="D32" s="23">
        <f t="shared" si="0"/>
        <v>5</v>
      </c>
      <c r="E32" s="23">
        <v>1</v>
      </c>
      <c r="F32" s="23">
        <v>119</v>
      </c>
      <c r="G32" s="23">
        <v>987</v>
      </c>
      <c r="H32" s="23">
        <v>987</v>
      </c>
      <c r="I32" s="23">
        <v>0</v>
      </c>
      <c r="J32" s="23">
        <f t="shared" si="1"/>
        <v>987</v>
      </c>
      <c r="K32" s="23">
        <v>1049.9999999999998</v>
      </c>
      <c r="L32" s="23">
        <v>0</v>
      </c>
      <c r="M32" s="23">
        <v>0</v>
      </c>
      <c r="N32" s="23">
        <v>937</v>
      </c>
      <c r="O32" s="23">
        <f t="shared" si="2"/>
        <v>50</v>
      </c>
      <c r="P32" s="23">
        <f t="shared" si="3"/>
        <v>0</v>
      </c>
      <c r="Q32" s="30">
        <f t="shared" si="4"/>
        <v>0.94934143870314081</v>
      </c>
      <c r="R32" s="32">
        <f>N32*VLOOKUP(F32,'Other Lists'!$B$12:$N$15,7,FALSE)</f>
        <v>29984</v>
      </c>
      <c r="S32" s="36">
        <f>SUM(VLOOKUP(F32,'Other Lists'!$B$12:$N$15,5,FALSE),VLOOKUP(F32,'Other Lists'!$B$12:$N$15,6,FALSE))*'Inspect DM'!G32</f>
        <v>28425.600000000002</v>
      </c>
      <c r="T32" s="32">
        <f t="shared" si="5"/>
        <v>1558.3999999999978</v>
      </c>
      <c r="U32" s="32">
        <f>(VLOOKUP(F32,'Other Lists'!$B$12:$N$15,5,FALSE)+VLOOKUP(F32,'Other Lists'!$B$12:$N$15,6,FALSE))*O32</f>
        <v>1440</v>
      </c>
      <c r="V32" s="23">
        <v>6</v>
      </c>
      <c r="W32" s="23">
        <v>0</v>
      </c>
      <c r="X32" s="23">
        <v>3</v>
      </c>
      <c r="Y32" s="23">
        <f t="shared" si="6"/>
        <v>3</v>
      </c>
      <c r="Z32" s="32">
        <f>VLOOKUP(E32,'Other Lists'!$B$27:$H$32,7,FALSE)*8*W32</f>
        <v>0</v>
      </c>
      <c r="AA32" s="32">
        <f>VLOOKUP(E32,'Other Lists'!$B$27:$H$32,7,FALSE)*8*X32</f>
        <v>583.20000000000005</v>
      </c>
      <c r="AB32" s="32">
        <f>VLOOKUP(E32,'Other Lists'!$B$27:$H$32,7,FALSE)*8*Y32</f>
        <v>583.20000000000005</v>
      </c>
      <c r="AC32" s="32">
        <f t="shared" si="7"/>
        <v>1166.4000000000001</v>
      </c>
      <c r="AD32" s="33">
        <f t="shared" si="8"/>
        <v>1.1817629179331308</v>
      </c>
      <c r="AF32">
        <v>105</v>
      </c>
      <c r="AG32">
        <v>187</v>
      </c>
      <c r="AH32">
        <v>187</v>
      </c>
      <c r="AI32">
        <v>0</v>
      </c>
      <c r="AJ32">
        <f t="shared" si="9"/>
        <v>187</v>
      </c>
      <c r="AK32">
        <v>216</v>
      </c>
      <c r="AL32">
        <v>0</v>
      </c>
      <c r="AM32">
        <v>0</v>
      </c>
      <c r="AN32">
        <v>179</v>
      </c>
      <c r="AQ32">
        <v>8</v>
      </c>
      <c r="AR32">
        <v>8</v>
      </c>
      <c r="AS32">
        <v>0</v>
      </c>
      <c r="AT32">
        <v>4</v>
      </c>
      <c r="BB32">
        <v>2</v>
      </c>
      <c r="BC32">
        <v>2</v>
      </c>
    </row>
    <row r="33" spans="2:55" x14ac:dyDescent="0.3">
      <c r="B33" s="29">
        <v>914</v>
      </c>
      <c r="C33" s="35">
        <v>45107</v>
      </c>
      <c r="D33" s="23">
        <f t="shared" si="0"/>
        <v>6</v>
      </c>
      <c r="E33" s="23">
        <v>1</v>
      </c>
      <c r="F33" s="23">
        <v>201</v>
      </c>
      <c r="G33" s="23">
        <v>411</v>
      </c>
      <c r="H33" s="23">
        <v>411</v>
      </c>
      <c r="I33" s="23">
        <v>0</v>
      </c>
      <c r="J33" s="23">
        <f t="shared" si="1"/>
        <v>411</v>
      </c>
      <c r="K33" s="23">
        <v>420</v>
      </c>
      <c r="L33" s="23">
        <v>0</v>
      </c>
      <c r="M33" s="23">
        <v>0</v>
      </c>
      <c r="N33" s="23">
        <v>398</v>
      </c>
      <c r="O33" s="23">
        <f t="shared" si="2"/>
        <v>13</v>
      </c>
      <c r="P33" s="23">
        <f t="shared" si="3"/>
        <v>0</v>
      </c>
      <c r="Q33" s="30">
        <f t="shared" si="4"/>
        <v>0.96836982968369834</v>
      </c>
      <c r="R33" s="32">
        <f>N33*VLOOKUP(F33,'Other Lists'!$B$12:$N$15,7,FALSE)</f>
        <v>28258</v>
      </c>
      <c r="S33" s="36">
        <f>SUM(VLOOKUP(F33,'Other Lists'!$B$12:$N$15,5,FALSE),VLOOKUP(F33,'Other Lists'!$B$12:$N$15,6,FALSE))*'Inspect DM'!G33</f>
        <v>20180.100000000002</v>
      </c>
      <c r="T33" s="32">
        <f t="shared" si="5"/>
        <v>8077.8999999999978</v>
      </c>
      <c r="U33" s="32">
        <f>(VLOOKUP(F33,'Other Lists'!$B$12:$N$15,5,FALSE)+VLOOKUP(F33,'Other Lists'!$B$12:$N$15,6,FALSE))*O33</f>
        <v>638.30000000000007</v>
      </c>
      <c r="V33" s="23">
        <v>6</v>
      </c>
      <c r="W33" s="23">
        <v>0</v>
      </c>
      <c r="X33" s="23">
        <v>4</v>
      </c>
      <c r="Y33" s="23">
        <f t="shared" si="6"/>
        <v>2</v>
      </c>
      <c r="Z33" s="32">
        <f>VLOOKUP(E33,'Other Lists'!$B$27:$H$32,7,FALSE)*8*W33</f>
        <v>0</v>
      </c>
      <c r="AA33" s="32">
        <f>VLOOKUP(E33,'Other Lists'!$B$27:$H$32,7,FALSE)*8*X33</f>
        <v>777.6</v>
      </c>
      <c r="AB33" s="32">
        <f>VLOOKUP(E33,'Other Lists'!$B$27:$H$32,7,FALSE)*8*Y33</f>
        <v>388.8</v>
      </c>
      <c r="AC33" s="32">
        <f t="shared" si="7"/>
        <v>1166.4000000000001</v>
      </c>
      <c r="AD33" s="33">
        <f t="shared" si="8"/>
        <v>2.8379562043795623</v>
      </c>
      <c r="AF33">
        <v>105</v>
      </c>
      <c r="AG33">
        <v>179</v>
      </c>
      <c r="AH33">
        <v>179</v>
      </c>
      <c r="AI33">
        <v>0</v>
      </c>
      <c r="AJ33">
        <f t="shared" si="9"/>
        <v>179</v>
      </c>
      <c r="AK33">
        <v>216</v>
      </c>
      <c r="AL33">
        <v>0</v>
      </c>
      <c r="AM33">
        <v>0</v>
      </c>
      <c r="AN33">
        <v>173</v>
      </c>
      <c r="AQ33">
        <v>8</v>
      </c>
      <c r="AR33">
        <v>8</v>
      </c>
      <c r="AS33">
        <v>1</v>
      </c>
      <c r="AT33">
        <v>3</v>
      </c>
      <c r="BB33">
        <v>2</v>
      </c>
      <c r="BC33">
        <v>2</v>
      </c>
    </row>
    <row r="34" spans="2:55" x14ac:dyDescent="0.3">
      <c r="B34" s="29">
        <v>915</v>
      </c>
      <c r="C34" s="35">
        <v>45108</v>
      </c>
      <c r="D34" s="23">
        <f t="shared" si="0"/>
        <v>7</v>
      </c>
      <c r="E34" s="23">
        <v>1</v>
      </c>
      <c r="F34" s="23">
        <v>119</v>
      </c>
      <c r="G34" s="23">
        <v>840</v>
      </c>
      <c r="H34" s="23">
        <v>840</v>
      </c>
      <c r="I34" s="23">
        <v>0</v>
      </c>
      <c r="J34" s="23">
        <f t="shared" si="1"/>
        <v>840</v>
      </c>
      <c r="K34" s="23">
        <v>1049.9999999999998</v>
      </c>
      <c r="L34" s="23">
        <v>0</v>
      </c>
      <c r="M34" s="23">
        <v>0</v>
      </c>
      <c r="N34" s="23">
        <v>781</v>
      </c>
      <c r="O34" s="23">
        <f t="shared" si="2"/>
        <v>59</v>
      </c>
      <c r="P34" s="23">
        <f t="shared" si="3"/>
        <v>0</v>
      </c>
      <c r="Q34" s="30">
        <f t="shared" si="4"/>
        <v>0.92976190476190479</v>
      </c>
      <c r="R34" s="32">
        <f>N34*VLOOKUP(F34,'Other Lists'!$B$12:$N$15,7,FALSE)</f>
        <v>24992</v>
      </c>
      <c r="S34" s="36">
        <f>SUM(VLOOKUP(F34,'Other Lists'!$B$12:$N$15,5,FALSE),VLOOKUP(F34,'Other Lists'!$B$12:$N$15,6,FALSE))*'Inspect DM'!G34</f>
        <v>24192</v>
      </c>
      <c r="T34" s="32">
        <f t="shared" si="5"/>
        <v>800</v>
      </c>
      <c r="U34" s="32">
        <f>(VLOOKUP(F34,'Other Lists'!$B$12:$N$15,5,FALSE)+VLOOKUP(F34,'Other Lists'!$B$12:$N$15,6,FALSE))*O34</f>
        <v>1699.2</v>
      </c>
      <c r="V34" s="23">
        <v>5</v>
      </c>
      <c r="W34" s="23">
        <v>0</v>
      </c>
      <c r="X34" s="23">
        <v>3</v>
      </c>
      <c r="Y34" s="23">
        <f t="shared" si="6"/>
        <v>2</v>
      </c>
      <c r="Z34" s="32">
        <f>VLOOKUP(E34,'Other Lists'!$B$27:$H$32,7,FALSE)*8*W34</f>
        <v>0</v>
      </c>
      <c r="AA34" s="32">
        <f>VLOOKUP(E34,'Other Lists'!$B$27:$H$32,7,FALSE)*8*X34</f>
        <v>583.20000000000005</v>
      </c>
      <c r="AB34" s="32">
        <f>VLOOKUP(E34,'Other Lists'!$B$27:$H$32,7,FALSE)*8*Y34</f>
        <v>388.8</v>
      </c>
      <c r="AC34" s="32">
        <f t="shared" si="7"/>
        <v>972</v>
      </c>
      <c r="AD34" s="33">
        <f t="shared" si="8"/>
        <v>1.1571428571428573</v>
      </c>
      <c r="AF34">
        <v>105</v>
      </c>
      <c r="AG34">
        <v>246</v>
      </c>
      <c r="AH34">
        <v>213</v>
      </c>
      <c r="AI34">
        <v>0</v>
      </c>
      <c r="AJ34">
        <f t="shared" si="9"/>
        <v>213</v>
      </c>
      <c r="AK34">
        <v>216</v>
      </c>
      <c r="AL34">
        <v>33</v>
      </c>
      <c r="AM34">
        <v>0</v>
      </c>
      <c r="AN34">
        <v>204</v>
      </c>
      <c r="AQ34">
        <v>8</v>
      </c>
      <c r="AR34">
        <v>8</v>
      </c>
      <c r="AS34">
        <v>0</v>
      </c>
      <c r="AT34">
        <v>3</v>
      </c>
      <c r="BB34">
        <v>2</v>
      </c>
      <c r="BC34">
        <v>2</v>
      </c>
    </row>
    <row r="35" spans="2:55" x14ac:dyDescent="0.3">
      <c r="B35" s="29">
        <v>916</v>
      </c>
      <c r="C35" s="35">
        <v>45109</v>
      </c>
      <c r="D35" s="23">
        <f t="shared" si="0"/>
        <v>1</v>
      </c>
      <c r="E35" s="23">
        <v>1</v>
      </c>
      <c r="F35" s="23">
        <v>119</v>
      </c>
      <c r="G35" s="23">
        <v>462</v>
      </c>
      <c r="H35" s="23">
        <v>462</v>
      </c>
      <c r="I35" s="23">
        <v>0</v>
      </c>
      <c r="J35" s="23">
        <f t="shared" si="1"/>
        <v>462</v>
      </c>
      <c r="K35" s="23">
        <v>524.99999999999989</v>
      </c>
      <c r="L35" s="23">
        <v>0</v>
      </c>
      <c r="M35" s="23">
        <v>0</v>
      </c>
      <c r="N35" s="23">
        <v>448</v>
      </c>
      <c r="O35" s="23">
        <f t="shared" si="2"/>
        <v>14</v>
      </c>
      <c r="P35" s="23">
        <f t="shared" si="3"/>
        <v>0</v>
      </c>
      <c r="Q35" s="30">
        <f t="shared" si="4"/>
        <v>0.96969696969696972</v>
      </c>
      <c r="R35" s="32">
        <f>N35*VLOOKUP(F35,'Other Lists'!$B$12:$N$15,7,FALSE)</f>
        <v>14336</v>
      </c>
      <c r="S35" s="36">
        <f>SUM(VLOOKUP(F35,'Other Lists'!$B$12:$N$15,5,FALSE),VLOOKUP(F35,'Other Lists'!$B$12:$N$15,6,FALSE))*'Inspect DM'!G35</f>
        <v>13305.6</v>
      </c>
      <c r="T35" s="32">
        <f t="shared" si="5"/>
        <v>1030.3999999999996</v>
      </c>
      <c r="U35" s="32">
        <f>(VLOOKUP(F35,'Other Lists'!$B$12:$N$15,5,FALSE)+VLOOKUP(F35,'Other Lists'!$B$12:$N$15,6,FALSE))*O35</f>
        <v>403.2</v>
      </c>
      <c r="V35" s="23">
        <v>3</v>
      </c>
      <c r="W35" s="23">
        <v>0</v>
      </c>
      <c r="X35" s="23">
        <v>2</v>
      </c>
      <c r="Y35" s="23">
        <f t="shared" si="6"/>
        <v>1</v>
      </c>
      <c r="Z35" s="32">
        <f>VLOOKUP(E35,'Other Lists'!$B$27:$H$32,7,FALSE)*8*W35</f>
        <v>0</v>
      </c>
      <c r="AA35" s="32">
        <f>VLOOKUP(E35,'Other Lists'!$B$27:$H$32,7,FALSE)*8*X35</f>
        <v>388.8</v>
      </c>
      <c r="AB35" s="32">
        <f>VLOOKUP(E35,'Other Lists'!$B$27:$H$32,7,FALSE)*8*Y35</f>
        <v>194.4</v>
      </c>
      <c r="AC35" s="32">
        <f t="shared" si="7"/>
        <v>583.20000000000005</v>
      </c>
      <c r="AD35" s="33">
        <f t="shared" si="8"/>
        <v>1.2623376623376625</v>
      </c>
      <c r="AF35">
        <v>105</v>
      </c>
      <c r="AG35">
        <v>113</v>
      </c>
      <c r="AH35">
        <v>105</v>
      </c>
      <c r="AI35">
        <v>0</v>
      </c>
      <c r="AJ35">
        <f t="shared" si="9"/>
        <v>105</v>
      </c>
      <c r="AK35">
        <v>108</v>
      </c>
      <c r="AL35">
        <v>8</v>
      </c>
      <c r="AM35">
        <v>0</v>
      </c>
      <c r="AN35">
        <v>102</v>
      </c>
      <c r="AQ35">
        <v>4</v>
      </c>
      <c r="AR35">
        <v>4</v>
      </c>
      <c r="AS35">
        <v>0</v>
      </c>
      <c r="AT35">
        <v>2</v>
      </c>
      <c r="BB35">
        <v>1</v>
      </c>
      <c r="BC35">
        <v>1</v>
      </c>
    </row>
    <row r="36" spans="2:55" x14ac:dyDescent="0.3">
      <c r="B36" s="29">
        <v>917</v>
      </c>
      <c r="C36" s="35">
        <v>45110</v>
      </c>
      <c r="D36" s="23">
        <f t="shared" si="0"/>
        <v>2</v>
      </c>
      <c r="E36" s="23">
        <v>1</v>
      </c>
      <c r="F36" s="23">
        <v>119</v>
      </c>
      <c r="G36" s="23">
        <v>619</v>
      </c>
      <c r="H36" s="23">
        <v>546</v>
      </c>
      <c r="I36" s="23">
        <v>0</v>
      </c>
      <c r="J36" s="23">
        <f t="shared" si="1"/>
        <v>546</v>
      </c>
      <c r="K36" s="23">
        <v>524.99999999999989</v>
      </c>
      <c r="L36" s="23">
        <v>73</v>
      </c>
      <c r="M36" s="23">
        <v>0</v>
      </c>
      <c r="N36" s="23">
        <v>507</v>
      </c>
      <c r="O36" s="23">
        <f t="shared" si="2"/>
        <v>39</v>
      </c>
      <c r="P36" s="23">
        <f t="shared" si="3"/>
        <v>73</v>
      </c>
      <c r="Q36" s="30">
        <f t="shared" si="4"/>
        <v>0.9285714285714286</v>
      </c>
      <c r="R36" s="32">
        <f>N36*VLOOKUP(F36,'Other Lists'!$B$12:$N$15,7,FALSE)</f>
        <v>16224</v>
      </c>
      <c r="S36" s="36">
        <f>SUM(VLOOKUP(F36,'Other Lists'!$B$12:$N$15,5,FALSE),VLOOKUP(F36,'Other Lists'!$B$12:$N$15,6,FALSE))*'Inspect DM'!G36</f>
        <v>17827.2</v>
      </c>
      <c r="T36" s="32">
        <f t="shared" si="5"/>
        <v>-1603.2000000000007</v>
      </c>
      <c r="U36" s="32">
        <f>(VLOOKUP(F36,'Other Lists'!$B$12:$N$15,5,FALSE)+VLOOKUP(F36,'Other Lists'!$B$12:$N$15,6,FALSE))*O36</f>
        <v>1123.2</v>
      </c>
      <c r="V36" s="23">
        <v>3</v>
      </c>
      <c r="W36" s="23">
        <v>0</v>
      </c>
      <c r="X36" s="23">
        <v>2</v>
      </c>
      <c r="Y36" s="23">
        <f t="shared" si="6"/>
        <v>1</v>
      </c>
      <c r="Z36" s="32">
        <f>VLOOKUP(E36,'Other Lists'!$B$27:$H$32,7,FALSE)*8*W36</f>
        <v>0</v>
      </c>
      <c r="AA36" s="32">
        <f>VLOOKUP(E36,'Other Lists'!$B$27:$H$32,7,FALSE)*8*X36</f>
        <v>388.8</v>
      </c>
      <c r="AB36" s="32">
        <f>VLOOKUP(E36,'Other Lists'!$B$27:$H$32,7,FALSE)*8*Y36</f>
        <v>194.4</v>
      </c>
      <c r="AC36" s="32">
        <f t="shared" si="7"/>
        <v>583.20000000000005</v>
      </c>
      <c r="AD36" s="33">
        <f t="shared" si="8"/>
        <v>1.0681318681318681</v>
      </c>
      <c r="AF36">
        <v>105</v>
      </c>
      <c r="AG36">
        <v>88</v>
      </c>
      <c r="AH36">
        <v>88</v>
      </c>
      <c r="AI36">
        <v>0</v>
      </c>
      <c r="AJ36">
        <f t="shared" si="9"/>
        <v>88</v>
      </c>
      <c r="AK36">
        <v>108</v>
      </c>
      <c r="AL36">
        <v>0</v>
      </c>
      <c r="AM36">
        <v>0</v>
      </c>
      <c r="AN36">
        <v>84</v>
      </c>
      <c r="AQ36">
        <v>4</v>
      </c>
      <c r="AR36">
        <v>4</v>
      </c>
      <c r="AS36">
        <v>0</v>
      </c>
      <c r="AT36">
        <v>2</v>
      </c>
      <c r="BB36">
        <v>0</v>
      </c>
      <c r="BC36">
        <v>1</v>
      </c>
    </row>
    <row r="37" spans="2:55" x14ac:dyDescent="0.3">
      <c r="B37" s="29">
        <v>918</v>
      </c>
      <c r="C37" s="35">
        <v>45111</v>
      </c>
      <c r="D37" s="23">
        <f t="shared" si="0"/>
        <v>3</v>
      </c>
      <c r="E37" s="23">
        <v>1</v>
      </c>
      <c r="F37" s="23">
        <v>201</v>
      </c>
      <c r="G37" s="23">
        <v>340</v>
      </c>
      <c r="H37" s="23">
        <v>340</v>
      </c>
      <c r="I37" s="23">
        <v>0</v>
      </c>
      <c r="J37" s="23">
        <f t="shared" si="1"/>
        <v>340</v>
      </c>
      <c r="K37" s="23">
        <v>420</v>
      </c>
      <c r="L37" s="23">
        <v>0</v>
      </c>
      <c r="M37" s="23">
        <v>0</v>
      </c>
      <c r="N37" s="23">
        <v>323</v>
      </c>
      <c r="O37" s="23">
        <f t="shared" si="2"/>
        <v>17</v>
      </c>
      <c r="P37" s="23">
        <f t="shared" si="3"/>
        <v>0</v>
      </c>
      <c r="Q37" s="30">
        <f t="shared" si="4"/>
        <v>0.95</v>
      </c>
      <c r="R37" s="32">
        <f>N37*VLOOKUP(F37,'Other Lists'!$B$12:$N$15,7,FALSE)</f>
        <v>22933</v>
      </c>
      <c r="S37" s="36">
        <f>SUM(VLOOKUP(F37,'Other Lists'!$B$12:$N$15,5,FALSE),VLOOKUP(F37,'Other Lists'!$B$12:$N$15,6,FALSE))*'Inspect DM'!G37</f>
        <v>16694</v>
      </c>
      <c r="T37" s="32">
        <f t="shared" si="5"/>
        <v>6239</v>
      </c>
      <c r="U37" s="32">
        <f>(VLOOKUP(F37,'Other Lists'!$B$12:$N$15,5,FALSE)+VLOOKUP(F37,'Other Lists'!$B$12:$N$15,6,FALSE))*O37</f>
        <v>834.7</v>
      </c>
      <c r="V37" s="23">
        <v>6</v>
      </c>
      <c r="W37" s="23">
        <v>0</v>
      </c>
      <c r="X37" s="23">
        <v>4</v>
      </c>
      <c r="Y37" s="23">
        <f t="shared" si="6"/>
        <v>2</v>
      </c>
      <c r="Z37" s="32">
        <f>VLOOKUP(E37,'Other Lists'!$B$27:$H$32,7,FALSE)*8*W37</f>
        <v>0</v>
      </c>
      <c r="AA37" s="32">
        <f>VLOOKUP(E37,'Other Lists'!$B$27:$H$32,7,FALSE)*8*X37</f>
        <v>777.6</v>
      </c>
      <c r="AB37" s="32">
        <f>VLOOKUP(E37,'Other Lists'!$B$27:$H$32,7,FALSE)*8*Y37</f>
        <v>388.8</v>
      </c>
      <c r="AC37" s="32">
        <f t="shared" si="7"/>
        <v>1166.4000000000001</v>
      </c>
      <c r="AD37" s="33">
        <f t="shared" si="8"/>
        <v>3.4305882352941177</v>
      </c>
      <c r="AF37">
        <v>105</v>
      </c>
      <c r="AG37">
        <v>213</v>
      </c>
      <c r="AH37">
        <v>213</v>
      </c>
      <c r="AI37">
        <v>0</v>
      </c>
      <c r="AJ37">
        <f t="shared" si="9"/>
        <v>213</v>
      </c>
      <c r="AK37">
        <v>216</v>
      </c>
      <c r="AL37">
        <v>0</v>
      </c>
      <c r="AM37">
        <v>0</v>
      </c>
      <c r="AN37">
        <v>204</v>
      </c>
      <c r="AQ37">
        <v>8</v>
      </c>
      <c r="AR37">
        <v>8</v>
      </c>
      <c r="AS37">
        <v>0</v>
      </c>
      <c r="AT37">
        <v>4</v>
      </c>
      <c r="BB37">
        <v>2</v>
      </c>
      <c r="BC37">
        <v>2</v>
      </c>
    </row>
    <row r="38" spans="2:55" x14ac:dyDescent="0.3">
      <c r="B38" s="29">
        <v>919</v>
      </c>
      <c r="C38" s="35">
        <v>45083</v>
      </c>
      <c r="D38" s="23">
        <f t="shared" si="0"/>
        <v>3</v>
      </c>
      <c r="E38" s="23">
        <v>2</v>
      </c>
      <c r="F38" s="23">
        <v>201</v>
      </c>
      <c r="G38" s="23">
        <v>374</v>
      </c>
      <c r="H38" s="23">
        <v>360</v>
      </c>
      <c r="I38" s="23">
        <v>0</v>
      </c>
      <c r="J38" s="23">
        <f t="shared" si="1"/>
        <v>360</v>
      </c>
      <c r="K38" s="23">
        <v>350</v>
      </c>
      <c r="L38" s="23">
        <v>14</v>
      </c>
      <c r="M38" s="23">
        <v>0</v>
      </c>
      <c r="N38" s="23">
        <v>345</v>
      </c>
      <c r="O38" s="23">
        <f t="shared" si="2"/>
        <v>15</v>
      </c>
      <c r="P38" s="23">
        <f t="shared" si="3"/>
        <v>14</v>
      </c>
      <c r="Q38" s="30">
        <f t="shared" si="4"/>
        <v>0.95833333333333337</v>
      </c>
      <c r="R38" s="32">
        <f>N38*VLOOKUP(F38,'Other Lists'!$B$12:$N$15,7,FALSE)</f>
        <v>24495</v>
      </c>
      <c r="S38" s="36">
        <f>SUM(VLOOKUP(F38,'Other Lists'!$B$12:$N$15,5,FALSE),VLOOKUP(F38,'Other Lists'!$B$12:$N$15,6,FALSE))*'Inspect DM'!G38</f>
        <v>18363.400000000001</v>
      </c>
      <c r="T38" s="32">
        <f t="shared" si="5"/>
        <v>6131.5999999999985</v>
      </c>
      <c r="U38" s="32">
        <f>(VLOOKUP(F38,'Other Lists'!$B$12:$N$15,5,FALSE)+VLOOKUP(F38,'Other Lists'!$B$12:$N$15,6,FALSE))*O38</f>
        <v>736.5</v>
      </c>
      <c r="V38" s="23">
        <v>5</v>
      </c>
      <c r="W38" s="23">
        <v>0</v>
      </c>
      <c r="X38" s="23">
        <v>4</v>
      </c>
      <c r="Y38" s="23">
        <f t="shared" si="6"/>
        <v>1</v>
      </c>
      <c r="Z38" s="32">
        <f>VLOOKUP(E38,'Other Lists'!$B$27:$H$32,7,FALSE)*8*W38</f>
        <v>0</v>
      </c>
      <c r="AA38" s="32">
        <f>VLOOKUP(E38,'Other Lists'!$B$27:$H$32,7,FALSE)*8*X38</f>
        <v>950.4</v>
      </c>
      <c r="AB38" s="32">
        <f>VLOOKUP(E38,'Other Lists'!$B$27:$H$32,7,FALSE)*8*Y38</f>
        <v>237.6</v>
      </c>
      <c r="AC38" s="32">
        <f t="shared" si="7"/>
        <v>1188</v>
      </c>
      <c r="AD38" s="33">
        <f t="shared" si="8"/>
        <v>3.3</v>
      </c>
      <c r="AF38">
        <v>105</v>
      </c>
      <c r="AG38">
        <v>211</v>
      </c>
      <c r="AH38">
        <v>185</v>
      </c>
      <c r="AI38">
        <v>0</v>
      </c>
      <c r="AJ38">
        <f t="shared" si="9"/>
        <v>185</v>
      </c>
      <c r="AK38">
        <v>189</v>
      </c>
      <c r="AL38">
        <v>26</v>
      </c>
      <c r="AM38">
        <v>0</v>
      </c>
      <c r="AN38">
        <v>179</v>
      </c>
      <c r="AQ38">
        <v>7</v>
      </c>
      <c r="AR38">
        <v>7</v>
      </c>
      <c r="AS38">
        <v>0</v>
      </c>
      <c r="AT38">
        <v>3</v>
      </c>
      <c r="BB38">
        <v>2</v>
      </c>
      <c r="BC38">
        <v>2</v>
      </c>
    </row>
    <row r="39" spans="2:55" x14ac:dyDescent="0.3">
      <c r="B39" s="29">
        <v>920</v>
      </c>
      <c r="C39" s="35">
        <v>45084</v>
      </c>
      <c r="D39" s="23">
        <f t="shared" si="0"/>
        <v>4</v>
      </c>
      <c r="E39" s="23">
        <v>2</v>
      </c>
      <c r="F39" s="23">
        <v>201</v>
      </c>
      <c r="G39" s="23">
        <v>322</v>
      </c>
      <c r="H39" s="23">
        <v>322</v>
      </c>
      <c r="I39" s="23">
        <v>0</v>
      </c>
      <c r="J39" s="23">
        <f t="shared" si="1"/>
        <v>322</v>
      </c>
      <c r="K39" s="23">
        <v>350</v>
      </c>
      <c r="L39" s="23">
        <v>0</v>
      </c>
      <c r="M39" s="23">
        <v>0</v>
      </c>
      <c r="N39" s="23">
        <v>315</v>
      </c>
      <c r="O39" s="23">
        <f t="shared" si="2"/>
        <v>7</v>
      </c>
      <c r="P39" s="23">
        <f t="shared" si="3"/>
        <v>0</v>
      </c>
      <c r="Q39" s="30">
        <f t="shared" si="4"/>
        <v>0.97826086956521741</v>
      </c>
      <c r="R39" s="32">
        <f>N39*VLOOKUP(F39,'Other Lists'!$B$12:$N$15,7,FALSE)</f>
        <v>22365</v>
      </c>
      <c r="S39" s="36">
        <f>SUM(VLOOKUP(F39,'Other Lists'!$B$12:$N$15,5,FALSE),VLOOKUP(F39,'Other Lists'!$B$12:$N$15,6,FALSE))*'Inspect DM'!G39</f>
        <v>15810.2</v>
      </c>
      <c r="T39" s="32">
        <f t="shared" si="5"/>
        <v>6554.7999999999993</v>
      </c>
      <c r="U39" s="32">
        <f>(VLOOKUP(F39,'Other Lists'!$B$12:$N$15,5,FALSE)+VLOOKUP(F39,'Other Lists'!$B$12:$N$15,6,FALSE))*O39</f>
        <v>343.7</v>
      </c>
      <c r="V39" s="23">
        <v>5</v>
      </c>
      <c r="W39" s="23">
        <v>1</v>
      </c>
      <c r="X39" s="23">
        <v>3</v>
      </c>
      <c r="Y39" s="23">
        <f t="shared" si="6"/>
        <v>1</v>
      </c>
      <c r="Z39" s="32">
        <f>VLOOKUP(E39,'Other Lists'!$B$27:$H$32,7,FALSE)*8*W39</f>
        <v>237.6</v>
      </c>
      <c r="AA39" s="32">
        <f>VLOOKUP(E39,'Other Lists'!$B$27:$H$32,7,FALSE)*8*X39</f>
        <v>712.8</v>
      </c>
      <c r="AB39" s="32">
        <f>VLOOKUP(E39,'Other Lists'!$B$27:$H$32,7,FALSE)*8*Y39</f>
        <v>237.6</v>
      </c>
      <c r="AC39" s="32">
        <f t="shared" si="7"/>
        <v>1188</v>
      </c>
      <c r="AD39" s="33">
        <f t="shared" si="8"/>
        <v>3.68944099378882</v>
      </c>
      <c r="AF39">
        <v>105</v>
      </c>
      <c r="AG39">
        <v>162</v>
      </c>
      <c r="AH39">
        <v>162</v>
      </c>
      <c r="AI39">
        <v>0</v>
      </c>
      <c r="AJ39">
        <f t="shared" si="9"/>
        <v>162</v>
      </c>
      <c r="AK39">
        <v>189</v>
      </c>
      <c r="AL39">
        <v>0</v>
      </c>
      <c r="AM39">
        <v>0</v>
      </c>
      <c r="AN39">
        <v>150</v>
      </c>
      <c r="AQ39">
        <v>7</v>
      </c>
      <c r="AR39">
        <v>7</v>
      </c>
      <c r="AS39">
        <v>0</v>
      </c>
      <c r="AT39">
        <v>4</v>
      </c>
      <c r="BB39">
        <v>1</v>
      </c>
      <c r="BC39">
        <v>2</v>
      </c>
    </row>
    <row r="40" spans="2:55" x14ac:dyDescent="0.3">
      <c r="B40" s="29">
        <v>921</v>
      </c>
      <c r="C40" s="35">
        <v>45085</v>
      </c>
      <c r="D40" s="23">
        <f t="shared" si="0"/>
        <v>5</v>
      </c>
      <c r="E40" s="23">
        <v>2</v>
      </c>
      <c r="F40" s="23">
        <v>201</v>
      </c>
      <c r="G40" s="23">
        <v>350</v>
      </c>
      <c r="H40" s="23">
        <v>288</v>
      </c>
      <c r="I40" s="23">
        <v>0</v>
      </c>
      <c r="J40" s="23">
        <f t="shared" si="1"/>
        <v>288</v>
      </c>
      <c r="K40" s="23">
        <v>350</v>
      </c>
      <c r="L40" s="23">
        <v>62</v>
      </c>
      <c r="M40" s="23">
        <v>0</v>
      </c>
      <c r="N40" s="23">
        <v>276</v>
      </c>
      <c r="O40" s="23">
        <f t="shared" si="2"/>
        <v>12</v>
      </c>
      <c r="P40" s="23">
        <f t="shared" si="3"/>
        <v>62</v>
      </c>
      <c r="Q40" s="30">
        <f t="shared" si="4"/>
        <v>0.95833333333333337</v>
      </c>
      <c r="R40" s="32">
        <f>N40*VLOOKUP(F40,'Other Lists'!$B$12:$N$15,7,FALSE)</f>
        <v>19596</v>
      </c>
      <c r="S40" s="36">
        <f>SUM(VLOOKUP(F40,'Other Lists'!$B$12:$N$15,5,FALSE),VLOOKUP(F40,'Other Lists'!$B$12:$N$15,6,FALSE))*'Inspect DM'!G40</f>
        <v>17185</v>
      </c>
      <c r="T40" s="32">
        <f t="shared" si="5"/>
        <v>2411</v>
      </c>
      <c r="U40" s="32">
        <f>(VLOOKUP(F40,'Other Lists'!$B$12:$N$15,5,FALSE)+VLOOKUP(F40,'Other Lists'!$B$12:$N$15,6,FALSE))*O40</f>
        <v>589.20000000000005</v>
      </c>
      <c r="V40" s="23">
        <v>4</v>
      </c>
      <c r="W40" s="23">
        <v>0</v>
      </c>
      <c r="X40" s="23">
        <v>3</v>
      </c>
      <c r="Y40" s="23">
        <f t="shared" si="6"/>
        <v>1</v>
      </c>
      <c r="Z40" s="32">
        <f>VLOOKUP(E40,'Other Lists'!$B$27:$H$32,7,FALSE)*8*W40</f>
        <v>0</v>
      </c>
      <c r="AA40" s="32">
        <f>VLOOKUP(E40,'Other Lists'!$B$27:$H$32,7,FALSE)*8*X40</f>
        <v>712.8</v>
      </c>
      <c r="AB40" s="32">
        <f>VLOOKUP(E40,'Other Lists'!$B$27:$H$32,7,FALSE)*8*Y40</f>
        <v>237.6</v>
      </c>
      <c r="AC40" s="32">
        <f t="shared" si="7"/>
        <v>950.4</v>
      </c>
      <c r="AD40" s="33">
        <f t="shared" si="8"/>
        <v>3.3</v>
      </c>
      <c r="AF40">
        <v>105</v>
      </c>
      <c r="AG40">
        <v>154</v>
      </c>
      <c r="AH40">
        <v>154</v>
      </c>
      <c r="AI40">
        <v>0</v>
      </c>
      <c r="AJ40">
        <f t="shared" si="9"/>
        <v>154</v>
      </c>
      <c r="AK40">
        <v>189</v>
      </c>
      <c r="AL40">
        <v>0</v>
      </c>
      <c r="AM40">
        <v>0</v>
      </c>
      <c r="AN40">
        <v>150</v>
      </c>
      <c r="AQ40">
        <v>7</v>
      </c>
      <c r="AR40">
        <v>7</v>
      </c>
      <c r="AS40">
        <v>0</v>
      </c>
      <c r="AT40">
        <v>3</v>
      </c>
      <c r="BB40">
        <v>2</v>
      </c>
      <c r="BC40">
        <v>2</v>
      </c>
    </row>
    <row r="41" spans="2:55" x14ac:dyDescent="0.3">
      <c r="B41" s="29">
        <v>922</v>
      </c>
      <c r="C41" s="35">
        <v>45086</v>
      </c>
      <c r="D41" s="23">
        <f t="shared" si="0"/>
        <v>6</v>
      </c>
      <c r="E41" s="23">
        <v>2</v>
      </c>
      <c r="F41" s="23">
        <v>201</v>
      </c>
      <c r="G41" s="23">
        <v>308</v>
      </c>
      <c r="H41" s="23">
        <v>308</v>
      </c>
      <c r="I41" s="23">
        <v>0</v>
      </c>
      <c r="J41" s="23">
        <f t="shared" si="1"/>
        <v>308</v>
      </c>
      <c r="K41" s="23">
        <v>350</v>
      </c>
      <c r="L41" s="23">
        <v>0</v>
      </c>
      <c r="M41" s="23">
        <v>0</v>
      </c>
      <c r="N41" s="23">
        <v>301</v>
      </c>
      <c r="O41" s="23">
        <f t="shared" si="2"/>
        <v>7</v>
      </c>
      <c r="P41" s="23">
        <f t="shared" si="3"/>
        <v>0</v>
      </c>
      <c r="Q41" s="30">
        <f t="shared" si="4"/>
        <v>0.97727272727272729</v>
      </c>
      <c r="R41" s="32">
        <f>N41*VLOOKUP(F41,'Other Lists'!$B$12:$N$15,7,FALSE)</f>
        <v>21371</v>
      </c>
      <c r="S41" s="36">
        <f>SUM(VLOOKUP(F41,'Other Lists'!$B$12:$N$15,5,FALSE),VLOOKUP(F41,'Other Lists'!$B$12:$N$15,6,FALSE))*'Inspect DM'!G41</f>
        <v>15122.800000000001</v>
      </c>
      <c r="T41" s="32">
        <f t="shared" si="5"/>
        <v>6248.1999999999989</v>
      </c>
      <c r="U41" s="32">
        <f>(VLOOKUP(F41,'Other Lists'!$B$12:$N$15,5,FALSE)+VLOOKUP(F41,'Other Lists'!$B$12:$N$15,6,FALSE))*O41</f>
        <v>343.7</v>
      </c>
      <c r="V41" s="23">
        <v>5</v>
      </c>
      <c r="W41" s="23">
        <v>0</v>
      </c>
      <c r="X41" s="23">
        <v>3</v>
      </c>
      <c r="Y41" s="23">
        <f t="shared" si="6"/>
        <v>2</v>
      </c>
      <c r="Z41" s="32">
        <f>VLOOKUP(E41,'Other Lists'!$B$27:$H$32,7,FALSE)*8*W41</f>
        <v>0</v>
      </c>
      <c r="AA41" s="32">
        <f>VLOOKUP(E41,'Other Lists'!$B$27:$H$32,7,FALSE)*8*X41</f>
        <v>712.8</v>
      </c>
      <c r="AB41" s="32">
        <f>VLOOKUP(E41,'Other Lists'!$B$27:$H$32,7,FALSE)*8*Y41</f>
        <v>475.2</v>
      </c>
      <c r="AC41" s="32">
        <f t="shared" si="7"/>
        <v>1188</v>
      </c>
      <c r="AD41" s="33">
        <f t="shared" si="8"/>
        <v>3.8571428571428572</v>
      </c>
      <c r="AF41">
        <v>105</v>
      </c>
      <c r="AG41">
        <v>181</v>
      </c>
      <c r="AH41">
        <v>181</v>
      </c>
      <c r="AI41">
        <v>0</v>
      </c>
      <c r="AJ41">
        <f t="shared" si="9"/>
        <v>181</v>
      </c>
      <c r="AK41">
        <v>189</v>
      </c>
      <c r="AL41">
        <v>0</v>
      </c>
      <c r="AM41">
        <v>0</v>
      </c>
      <c r="AN41">
        <v>173</v>
      </c>
      <c r="AQ41">
        <v>7</v>
      </c>
      <c r="AR41">
        <v>7</v>
      </c>
      <c r="AS41">
        <v>0</v>
      </c>
      <c r="AT41">
        <v>3</v>
      </c>
      <c r="BB41">
        <v>2</v>
      </c>
      <c r="BC41">
        <v>2</v>
      </c>
    </row>
    <row r="42" spans="2:55" x14ac:dyDescent="0.3">
      <c r="B42" s="29">
        <v>923</v>
      </c>
      <c r="C42" s="35">
        <v>45087</v>
      </c>
      <c r="D42" s="23">
        <f t="shared" si="0"/>
        <v>7</v>
      </c>
      <c r="E42" s="23">
        <v>2</v>
      </c>
      <c r="F42" s="23">
        <v>201</v>
      </c>
      <c r="G42" s="23">
        <v>416</v>
      </c>
      <c r="H42" s="23">
        <v>343</v>
      </c>
      <c r="I42" s="23">
        <v>0</v>
      </c>
      <c r="J42" s="23">
        <f t="shared" si="1"/>
        <v>343</v>
      </c>
      <c r="K42" s="23">
        <v>350</v>
      </c>
      <c r="L42" s="23">
        <v>73</v>
      </c>
      <c r="M42" s="23">
        <v>0</v>
      </c>
      <c r="N42" s="23">
        <v>325</v>
      </c>
      <c r="O42" s="23">
        <f t="shared" si="2"/>
        <v>18</v>
      </c>
      <c r="P42" s="23">
        <f t="shared" si="3"/>
        <v>73</v>
      </c>
      <c r="Q42" s="30">
        <f t="shared" si="4"/>
        <v>0.94752186588921283</v>
      </c>
      <c r="R42" s="32">
        <f>N42*VLOOKUP(F42,'Other Lists'!$B$12:$N$15,7,FALSE)</f>
        <v>23075</v>
      </c>
      <c r="S42" s="36">
        <f>SUM(VLOOKUP(F42,'Other Lists'!$B$12:$N$15,5,FALSE),VLOOKUP(F42,'Other Lists'!$B$12:$N$15,6,FALSE))*'Inspect DM'!G42</f>
        <v>20425.600000000002</v>
      </c>
      <c r="T42" s="32">
        <f t="shared" si="5"/>
        <v>2649.3999999999978</v>
      </c>
      <c r="U42" s="32">
        <f>(VLOOKUP(F42,'Other Lists'!$B$12:$N$15,5,FALSE)+VLOOKUP(F42,'Other Lists'!$B$12:$N$15,6,FALSE))*O42</f>
        <v>883.80000000000007</v>
      </c>
      <c r="V42" s="23">
        <v>5</v>
      </c>
      <c r="W42" s="23">
        <v>0</v>
      </c>
      <c r="X42" s="23">
        <v>3</v>
      </c>
      <c r="Y42" s="23">
        <f t="shared" si="6"/>
        <v>2</v>
      </c>
      <c r="Z42" s="32">
        <f>VLOOKUP(E42,'Other Lists'!$B$27:$H$32,7,FALSE)*8*W42</f>
        <v>0</v>
      </c>
      <c r="AA42" s="32">
        <f>VLOOKUP(E42,'Other Lists'!$B$27:$H$32,7,FALSE)*8*X42</f>
        <v>712.8</v>
      </c>
      <c r="AB42" s="32">
        <f>VLOOKUP(E42,'Other Lists'!$B$27:$H$32,7,FALSE)*8*Y42</f>
        <v>475.2</v>
      </c>
      <c r="AC42" s="32">
        <f t="shared" si="7"/>
        <v>1188</v>
      </c>
      <c r="AD42" s="33">
        <f t="shared" si="8"/>
        <v>3.4635568513119535</v>
      </c>
      <c r="AF42">
        <v>105</v>
      </c>
      <c r="AG42">
        <v>158</v>
      </c>
      <c r="AH42">
        <v>158</v>
      </c>
      <c r="AI42">
        <v>0</v>
      </c>
      <c r="AJ42">
        <f t="shared" si="9"/>
        <v>158</v>
      </c>
      <c r="AK42">
        <v>189</v>
      </c>
      <c r="AL42">
        <v>0</v>
      </c>
      <c r="AM42">
        <v>0</v>
      </c>
      <c r="AN42">
        <v>151</v>
      </c>
      <c r="AQ42">
        <v>7</v>
      </c>
      <c r="AR42">
        <v>7</v>
      </c>
      <c r="AS42">
        <v>0</v>
      </c>
      <c r="AT42">
        <v>3</v>
      </c>
      <c r="BB42">
        <v>2</v>
      </c>
      <c r="BC42">
        <v>2</v>
      </c>
    </row>
    <row r="43" spans="2:55" x14ac:dyDescent="0.3">
      <c r="B43" s="29">
        <v>924</v>
      </c>
      <c r="C43" s="35">
        <v>45088</v>
      </c>
      <c r="D43" s="23">
        <f t="shared" si="0"/>
        <v>1</v>
      </c>
      <c r="E43" s="23">
        <v>2</v>
      </c>
      <c r="F43" s="23">
        <v>201</v>
      </c>
      <c r="G43" s="23">
        <v>148</v>
      </c>
      <c r="H43" s="23">
        <v>140</v>
      </c>
      <c r="I43" s="23">
        <v>0</v>
      </c>
      <c r="J43" s="23">
        <f t="shared" si="1"/>
        <v>140</v>
      </c>
      <c r="K43" s="23">
        <v>140</v>
      </c>
      <c r="L43" s="23">
        <v>8</v>
      </c>
      <c r="M43" s="23">
        <v>0</v>
      </c>
      <c r="N43" s="23">
        <v>130</v>
      </c>
      <c r="O43" s="23">
        <f t="shared" si="2"/>
        <v>10</v>
      </c>
      <c r="P43" s="23">
        <f t="shared" si="3"/>
        <v>8</v>
      </c>
      <c r="Q43" s="30">
        <f t="shared" si="4"/>
        <v>0.9285714285714286</v>
      </c>
      <c r="R43" s="32">
        <f>N43*VLOOKUP(F43,'Other Lists'!$B$12:$N$15,7,FALSE)</f>
        <v>9230</v>
      </c>
      <c r="S43" s="36">
        <f>SUM(VLOOKUP(F43,'Other Lists'!$B$12:$N$15,5,FALSE),VLOOKUP(F43,'Other Lists'!$B$12:$N$15,6,FALSE))*'Inspect DM'!G43</f>
        <v>7266.8</v>
      </c>
      <c r="T43" s="32">
        <f t="shared" si="5"/>
        <v>1963.1999999999998</v>
      </c>
      <c r="U43" s="32">
        <f>(VLOOKUP(F43,'Other Lists'!$B$12:$N$15,5,FALSE)+VLOOKUP(F43,'Other Lists'!$B$12:$N$15,6,FALSE))*O43</f>
        <v>491</v>
      </c>
      <c r="V43" s="23">
        <v>2</v>
      </c>
      <c r="W43" s="23">
        <v>0</v>
      </c>
      <c r="X43" s="23">
        <v>1</v>
      </c>
      <c r="Y43" s="23">
        <f t="shared" si="6"/>
        <v>1</v>
      </c>
      <c r="Z43" s="32">
        <f>VLOOKUP(E43,'Other Lists'!$B$27:$H$32,7,FALSE)*8*W43</f>
        <v>0</v>
      </c>
      <c r="AA43" s="32">
        <f>VLOOKUP(E43,'Other Lists'!$B$27:$H$32,7,FALSE)*8*X43</f>
        <v>237.6</v>
      </c>
      <c r="AB43" s="32">
        <f>VLOOKUP(E43,'Other Lists'!$B$27:$H$32,7,FALSE)*8*Y43</f>
        <v>237.6</v>
      </c>
      <c r="AC43" s="32">
        <f t="shared" si="7"/>
        <v>475.2</v>
      </c>
      <c r="AD43" s="33">
        <f t="shared" si="8"/>
        <v>3.3942857142857141</v>
      </c>
      <c r="AF43">
        <v>105</v>
      </c>
      <c r="AG43">
        <v>76</v>
      </c>
      <c r="AH43">
        <v>76</v>
      </c>
      <c r="AI43">
        <v>0</v>
      </c>
      <c r="AJ43">
        <f t="shared" si="9"/>
        <v>76</v>
      </c>
      <c r="AK43">
        <v>81</v>
      </c>
      <c r="AL43">
        <v>0</v>
      </c>
      <c r="AM43">
        <v>0</v>
      </c>
      <c r="AN43">
        <v>72</v>
      </c>
      <c r="AQ43">
        <v>3</v>
      </c>
      <c r="AR43">
        <v>3</v>
      </c>
      <c r="AS43">
        <v>0</v>
      </c>
      <c r="AT43">
        <v>1</v>
      </c>
      <c r="BB43">
        <v>1</v>
      </c>
      <c r="BC43">
        <v>1</v>
      </c>
    </row>
    <row r="44" spans="2:55" x14ac:dyDescent="0.3">
      <c r="B44" s="29">
        <v>925</v>
      </c>
      <c r="C44" s="35">
        <v>45089</v>
      </c>
      <c r="D44" s="23">
        <f t="shared" si="0"/>
        <v>2</v>
      </c>
      <c r="E44" s="23">
        <v>2</v>
      </c>
      <c r="F44" s="23">
        <v>119</v>
      </c>
      <c r="G44" s="23">
        <v>339</v>
      </c>
      <c r="H44" s="23">
        <v>339</v>
      </c>
      <c r="I44" s="23">
        <v>0</v>
      </c>
      <c r="J44" s="23">
        <f t="shared" si="1"/>
        <v>339</v>
      </c>
      <c r="K44" s="23">
        <v>349.99999999999994</v>
      </c>
      <c r="L44" s="23">
        <v>0</v>
      </c>
      <c r="M44" s="23">
        <v>0</v>
      </c>
      <c r="N44" s="23">
        <v>315</v>
      </c>
      <c r="O44" s="23">
        <f t="shared" si="2"/>
        <v>24</v>
      </c>
      <c r="P44" s="23">
        <f t="shared" si="3"/>
        <v>0</v>
      </c>
      <c r="Q44" s="30">
        <f t="shared" si="4"/>
        <v>0.92920353982300885</v>
      </c>
      <c r="R44" s="32">
        <f>N44*VLOOKUP(F44,'Other Lists'!$B$12:$N$15,7,FALSE)</f>
        <v>10080</v>
      </c>
      <c r="S44" s="36">
        <f>SUM(VLOOKUP(F44,'Other Lists'!$B$12:$N$15,5,FALSE),VLOOKUP(F44,'Other Lists'!$B$12:$N$15,6,FALSE))*'Inspect DM'!G44</f>
        <v>9763.2000000000007</v>
      </c>
      <c r="T44" s="32">
        <f t="shared" si="5"/>
        <v>316.79999999999927</v>
      </c>
      <c r="U44" s="32">
        <f>(VLOOKUP(F44,'Other Lists'!$B$12:$N$15,5,FALSE)+VLOOKUP(F44,'Other Lists'!$B$12:$N$15,6,FALSE))*O44</f>
        <v>691.2</v>
      </c>
      <c r="V44" s="23">
        <v>2</v>
      </c>
      <c r="W44" s="23">
        <v>0</v>
      </c>
      <c r="X44" s="23">
        <v>1</v>
      </c>
      <c r="Y44" s="23">
        <f t="shared" si="6"/>
        <v>1</v>
      </c>
      <c r="Z44" s="32">
        <f>VLOOKUP(E44,'Other Lists'!$B$27:$H$32,7,FALSE)*8*W44</f>
        <v>0</v>
      </c>
      <c r="AA44" s="32">
        <f>VLOOKUP(E44,'Other Lists'!$B$27:$H$32,7,FALSE)*8*X44</f>
        <v>237.6</v>
      </c>
      <c r="AB44" s="32">
        <f>VLOOKUP(E44,'Other Lists'!$B$27:$H$32,7,FALSE)*8*Y44</f>
        <v>237.6</v>
      </c>
      <c r="AC44" s="32">
        <f t="shared" si="7"/>
        <v>475.2</v>
      </c>
      <c r="AD44" s="33">
        <f t="shared" si="8"/>
        <v>1.4017699115044246</v>
      </c>
      <c r="AF44">
        <v>105</v>
      </c>
      <c r="AG44">
        <v>69</v>
      </c>
      <c r="AH44">
        <v>69</v>
      </c>
      <c r="AI44">
        <v>0</v>
      </c>
      <c r="AJ44">
        <f t="shared" si="9"/>
        <v>69</v>
      </c>
      <c r="AK44">
        <v>81</v>
      </c>
      <c r="AL44">
        <v>0</v>
      </c>
      <c r="AM44">
        <v>0</v>
      </c>
      <c r="AN44">
        <v>66</v>
      </c>
      <c r="AQ44">
        <v>3</v>
      </c>
      <c r="AR44">
        <v>3</v>
      </c>
      <c r="AS44">
        <v>0</v>
      </c>
      <c r="AT44">
        <v>1</v>
      </c>
      <c r="BB44">
        <v>1</v>
      </c>
      <c r="BC44">
        <v>1</v>
      </c>
    </row>
    <row r="45" spans="2:55" x14ac:dyDescent="0.3">
      <c r="B45" s="29">
        <v>926</v>
      </c>
      <c r="C45" s="35">
        <v>45090</v>
      </c>
      <c r="D45" s="23">
        <f t="shared" si="0"/>
        <v>3</v>
      </c>
      <c r="E45" s="23">
        <v>2</v>
      </c>
      <c r="F45" s="23">
        <v>119</v>
      </c>
      <c r="G45" s="23">
        <v>840</v>
      </c>
      <c r="H45" s="23">
        <v>840</v>
      </c>
      <c r="I45" s="23">
        <v>0</v>
      </c>
      <c r="J45" s="23">
        <f t="shared" si="1"/>
        <v>840</v>
      </c>
      <c r="K45" s="23">
        <v>874.99999999999989</v>
      </c>
      <c r="L45" s="23">
        <v>0</v>
      </c>
      <c r="M45" s="23">
        <v>0</v>
      </c>
      <c r="N45" s="23">
        <v>781</v>
      </c>
      <c r="O45" s="23">
        <f t="shared" si="2"/>
        <v>59</v>
      </c>
      <c r="P45" s="23">
        <f t="shared" si="3"/>
        <v>0</v>
      </c>
      <c r="Q45" s="30">
        <f t="shared" si="4"/>
        <v>0.92976190476190479</v>
      </c>
      <c r="R45" s="32">
        <f>N45*VLOOKUP(F45,'Other Lists'!$B$12:$N$15,7,FALSE)</f>
        <v>24992</v>
      </c>
      <c r="S45" s="36">
        <f>SUM(VLOOKUP(F45,'Other Lists'!$B$12:$N$15,5,FALSE),VLOOKUP(F45,'Other Lists'!$B$12:$N$15,6,FALSE))*'Inspect DM'!G45</f>
        <v>24192</v>
      </c>
      <c r="T45" s="32">
        <f t="shared" si="5"/>
        <v>800</v>
      </c>
      <c r="U45" s="32">
        <f>(VLOOKUP(F45,'Other Lists'!$B$12:$N$15,5,FALSE)+VLOOKUP(F45,'Other Lists'!$B$12:$N$15,6,FALSE))*O45</f>
        <v>1699.2</v>
      </c>
      <c r="V45" s="23">
        <v>5</v>
      </c>
      <c r="W45" s="23">
        <v>0</v>
      </c>
      <c r="X45" s="23">
        <v>4</v>
      </c>
      <c r="Y45" s="23">
        <f t="shared" si="6"/>
        <v>1</v>
      </c>
      <c r="Z45" s="32">
        <f>VLOOKUP(E45,'Other Lists'!$B$27:$H$32,7,FALSE)*8*W45</f>
        <v>0</v>
      </c>
      <c r="AA45" s="32">
        <f>VLOOKUP(E45,'Other Lists'!$B$27:$H$32,7,FALSE)*8*X45</f>
        <v>950.4</v>
      </c>
      <c r="AB45" s="32">
        <f>VLOOKUP(E45,'Other Lists'!$B$27:$H$32,7,FALSE)*8*Y45</f>
        <v>237.6</v>
      </c>
      <c r="AC45" s="32">
        <f t="shared" si="7"/>
        <v>1188</v>
      </c>
      <c r="AD45" s="33">
        <f t="shared" si="8"/>
        <v>1.4142857142857144</v>
      </c>
      <c r="AF45">
        <v>105</v>
      </c>
      <c r="AG45">
        <v>166</v>
      </c>
      <c r="AH45">
        <v>166</v>
      </c>
      <c r="AI45">
        <v>0</v>
      </c>
      <c r="AJ45">
        <f t="shared" si="9"/>
        <v>166</v>
      </c>
      <c r="AK45">
        <v>189</v>
      </c>
      <c r="AL45">
        <v>0</v>
      </c>
      <c r="AM45">
        <v>0</v>
      </c>
      <c r="AN45">
        <v>154</v>
      </c>
      <c r="AQ45">
        <v>7</v>
      </c>
      <c r="AR45">
        <v>7</v>
      </c>
      <c r="AS45">
        <v>0</v>
      </c>
      <c r="AT45">
        <v>4</v>
      </c>
      <c r="BB45">
        <v>2</v>
      </c>
      <c r="BC45">
        <v>2</v>
      </c>
    </row>
    <row r="46" spans="2:55" x14ac:dyDescent="0.3">
      <c r="B46" s="29">
        <v>927</v>
      </c>
      <c r="C46" s="35">
        <v>45091</v>
      </c>
      <c r="D46" s="23">
        <f t="shared" si="0"/>
        <v>4</v>
      </c>
      <c r="E46" s="23">
        <v>2</v>
      </c>
      <c r="F46" s="23">
        <v>119</v>
      </c>
      <c r="G46" s="23">
        <v>805</v>
      </c>
      <c r="H46" s="23">
        <v>805</v>
      </c>
      <c r="I46" s="23">
        <v>0</v>
      </c>
      <c r="J46" s="23">
        <f t="shared" si="1"/>
        <v>805</v>
      </c>
      <c r="K46" s="23">
        <v>874.99999999999989</v>
      </c>
      <c r="L46" s="23">
        <v>0</v>
      </c>
      <c r="M46" s="23">
        <v>0</v>
      </c>
      <c r="N46" s="23">
        <v>756</v>
      </c>
      <c r="O46" s="23">
        <f t="shared" si="2"/>
        <v>49</v>
      </c>
      <c r="P46" s="23">
        <f t="shared" si="3"/>
        <v>0</v>
      </c>
      <c r="Q46" s="30">
        <f t="shared" si="4"/>
        <v>0.93913043478260871</v>
      </c>
      <c r="R46" s="32">
        <f>N46*VLOOKUP(F46,'Other Lists'!$B$12:$N$15,7,FALSE)</f>
        <v>24192</v>
      </c>
      <c r="S46" s="36">
        <f>SUM(VLOOKUP(F46,'Other Lists'!$B$12:$N$15,5,FALSE),VLOOKUP(F46,'Other Lists'!$B$12:$N$15,6,FALSE))*'Inspect DM'!G46</f>
        <v>23184</v>
      </c>
      <c r="T46" s="32">
        <f t="shared" si="5"/>
        <v>1008</v>
      </c>
      <c r="U46" s="32">
        <f>(VLOOKUP(F46,'Other Lists'!$B$12:$N$15,5,FALSE)+VLOOKUP(F46,'Other Lists'!$B$12:$N$15,6,FALSE))*O46</f>
        <v>1411.2</v>
      </c>
      <c r="V46" s="23">
        <v>5</v>
      </c>
      <c r="W46" s="23">
        <v>0</v>
      </c>
      <c r="X46" s="23">
        <v>4</v>
      </c>
      <c r="Y46" s="23">
        <f t="shared" si="6"/>
        <v>1</v>
      </c>
      <c r="Z46" s="32">
        <f>VLOOKUP(E46,'Other Lists'!$B$27:$H$32,7,FALSE)*8*W46</f>
        <v>0</v>
      </c>
      <c r="AA46" s="32">
        <f>VLOOKUP(E46,'Other Lists'!$B$27:$H$32,7,FALSE)*8*X46</f>
        <v>950.4</v>
      </c>
      <c r="AB46" s="32">
        <f>VLOOKUP(E46,'Other Lists'!$B$27:$H$32,7,FALSE)*8*Y46</f>
        <v>237.6</v>
      </c>
      <c r="AC46" s="32">
        <f t="shared" si="7"/>
        <v>1188</v>
      </c>
      <c r="AD46" s="33">
        <f t="shared" si="8"/>
        <v>1.475776397515528</v>
      </c>
      <c r="AF46">
        <v>105</v>
      </c>
      <c r="AG46">
        <v>156</v>
      </c>
      <c r="AH46">
        <v>156</v>
      </c>
      <c r="AI46">
        <v>0</v>
      </c>
      <c r="AJ46">
        <f t="shared" si="9"/>
        <v>156</v>
      </c>
      <c r="AK46">
        <v>189</v>
      </c>
      <c r="AL46">
        <v>0</v>
      </c>
      <c r="AM46">
        <v>0</v>
      </c>
      <c r="AN46">
        <v>148</v>
      </c>
      <c r="AQ46">
        <v>7</v>
      </c>
      <c r="AR46">
        <v>7</v>
      </c>
      <c r="AS46">
        <v>0</v>
      </c>
      <c r="AT46">
        <v>3</v>
      </c>
      <c r="BB46">
        <v>2</v>
      </c>
      <c r="BC46">
        <v>2</v>
      </c>
    </row>
    <row r="47" spans="2:55" x14ac:dyDescent="0.3">
      <c r="B47" s="29">
        <v>928</v>
      </c>
      <c r="C47" s="35">
        <v>45092</v>
      </c>
      <c r="D47" s="23">
        <f t="shared" si="0"/>
        <v>5</v>
      </c>
      <c r="E47" s="23">
        <v>2</v>
      </c>
      <c r="F47" s="23">
        <v>119</v>
      </c>
      <c r="G47" s="23">
        <v>787</v>
      </c>
      <c r="H47" s="23">
        <v>787</v>
      </c>
      <c r="I47" s="23">
        <v>0</v>
      </c>
      <c r="J47" s="23">
        <f t="shared" si="1"/>
        <v>787</v>
      </c>
      <c r="K47" s="23">
        <v>874.99999999999989</v>
      </c>
      <c r="L47" s="23">
        <v>0</v>
      </c>
      <c r="M47" s="23">
        <v>0</v>
      </c>
      <c r="N47" s="23">
        <v>763</v>
      </c>
      <c r="O47" s="23">
        <f t="shared" si="2"/>
        <v>24</v>
      </c>
      <c r="P47" s="23">
        <f t="shared" si="3"/>
        <v>0</v>
      </c>
      <c r="Q47" s="30">
        <f t="shared" si="4"/>
        <v>0.96950444726810669</v>
      </c>
      <c r="R47" s="32">
        <f>N47*VLOOKUP(F47,'Other Lists'!$B$12:$N$15,7,FALSE)</f>
        <v>24416</v>
      </c>
      <c r="S47" s="36">
        <f>SUM(VLOOKUP(F47,'Other Lists'!$B$12:$N$15,5,FALSE),VLOOKUP(F47,'Other Lists'!$B$12:$N$15,6,FALSE))*'Inspect DM'!G47</f>
        <v>22665.600000000002</v>
      </c>
      <c r="T47" s="32">
        <f t="shared" si="5"/>
        <v>1750.3999999999978</v>
      </c>
      <c r="U47" s="32">
        <f>(VLOOKUP(F47,'Other Lists'!$B$12:$N$15,5,FALSE)+VLOOKUP(F47,'Other Lists'!$B$12:$N$15,6,FALSE))*O47</f>
        <v>691.2</v>
      </c>
      <c r="V47" s="23">
        <v>5</v>
      </c>
      <c r="W47" s="23">
        <v>0</v>
      </c>
      <c r="X47" s="23">
        <v>4</v>
      </c>
      <c r="Y47" s="23">
        <f t="shared" si="6"/>
        <v>1</v>
      </c>
      <c r="Z47" s="32">
        <f>VLOOKUP(E47,'Other Lists'!$B$27:$H$32,7,FALSE)*8*W47</f>
        <v>0</v>
      </c>
      <c r="AA47" s="32">
        <f>VLOOKUP(E47,'Other Lists'!$B$27:$H$32,7,FALSE)*8*X47</f>
        <v>950.4</v>
      </c>
      <c r="AB47" s="32">
        <f>VLOOKUP(E47,'Other Lists'!$B$27:$H$32,7,FALSE)*8*Y47</f>
        <v>237.6</v>
      </c>
      <c r="AC47" s="32">
        <f t="shared" si="7"/>
        <v>1188</v>
      </c>
      <c r="AD47" s="33">
        <f t="shared" si="8"/>
        <v>1.5095298602287166</v>
      </c>
      <c r="AF47">
        <v>105</v>
      </c>
      <c r="AG47">
        <v>190</v>
      </c>
      <c r="AH47">
        <v>189</v>
      </c>
      <c r="AI47">
        <v>0</v>
      </c>
      <c r="AJ47">
        <f t="shared" si="9"/>
        <v>189</v>
      </c>
      <c r="AK47">
        <v>189</v>
      </c>
      <c r="AL47">
        <v>1</v>
      </c>
      <c r="AM47">
        <v>0</v>
      </c>
      <c r="AN47">
        <v>175</v>
      </c>
      <c r="AQ47">
        <v>7</v>
      </c>
      <c r="AR47">
        <v>7</v>
      </c>
      <c r="AS47">
        <v>0</v>
      </c>
      <c r="AT47">
        <v>4</v>
      </c>
      <c r="BB47">
        <v>2</v>
      </c>
      <c r="BC47">
        <v>2</v>
      </c>
    </row>
    <row r="48" spans="2:55" x14ac:dyDescent="0.3">
      <c r="B48" s="29">
        <v>929</v>
      </c>
      <c r="C48" s="35">
        <v>45093</v>
      </c>
      <c r="D48" s="23">
        <f t="shared" si="0"/>
        <v>6</v>
      </c>
      <c r="E48" s="23">
        <v>2</v>
      </c>
      <c r="F48" s="23">
        <v>119</v>
      </c>
      <c r="G48" s="23">
        <v>796</v>
      </c>
      <c r="H48" s="23">
        <v>796</v>
      </c>
      <c r="I48" s="23">
        <v>0</v>
      </c>
      <c r="J48" s="23">
        <f t="shared" si="1"/>
        <v>796</v>
      </c>
      <c r="K48" s="23">
        <v>874.99999999999989</v>
      </c>
      <c r="L48" s="23">
        <v>0</v>
      </c>
      <c r="M48" s="23">
        <v>0</v>
      </c>
      <c r="N48" s="23">
        <v>764</v>
      </c>
      <c r="O48" s="23">
        <f t="shared" si="2"/>
        <v>32</v>
      </c>
      <c r="P48" s="23">
        <f t="shared" si="3"/>
        <v>0</v>
      </c>
      <c r="Q48" s="30">
        <f t="shared" si="4"/>
        <v>0.95979899497487442</v>
      </c>
      <c r="R48" s="32">
        <f>N48*VLOOKUP(F48,'Other Lists'!$B$12:$N$15,7,FALSE)</f>
        <v>24448</v>
      </c>
      <c r="S48" s="36">
        <f>SUM(VLOOKUP(F48,'Other Lists'!$B$12:$N$15,5,FALSE),VLOOKUP(F48,'Other Lists'!$B$12:$N$15,6,FALSE))*'Inspect DM'!G48</f>
        <v>22924.799999999999</v>
      </c>
      <c r="T48" s="32">
        <f t="shared" si="5"/>
        <v>1523.2000000000007</v>
      </c>
      <c r="U48" s="32">
        <f>(VLOOKUP(F48,'Other Lists'!$B$12:$N$15,5,FALSE)+VLOOKUP(F48,'Other Lists'!$B$12:$N$15,6,FALSE))*O48</f>
        <v>921.6</v>
      </c>
      <c r="V48" s="23">
        <v>5</v>
      </c>
      <c r="W48" s="23">
        <v>1</v>
      </c>
      <c r="X48" s="23">
        <v>3</v>
      </c>
      <c r="Y48" s="23">
        <f t="shared" si="6"/>
        <v>1</v>
      </c>
      <c r="Z48" s="32">
        <f>VLOOKUP(E48,'Other Lists'!$B$27:$H$32,7,FALSE)*8*W48</f>
        <v>237.6</v>
      </c>
      <c r="AA48" s="32">
        <f>VLOOKUP(E48,'Other Lists'!$B$27:$H$32,7,FALSE)*8*X48</f>
        <v>712.8</v>
      </c>
      <c r="AB48" s="32">
        <f>VLOOKUP(E48,'Other Lists'!$B$27:$H$32,7,FALSE)*8*Y48</f>
        <v>237.6</v>
      </c>
      <c r="AC48" s="32">
        <f t="shared" si="7"/>
        <v>1188</v>
      </c>
      <c r="AD48" s="33">
        <f t="shared" si="8"/>
        <v>1.4924623115577889</v>
      </c>
      <c r="AF48">
        <v>105</v>
      </c>
      <c r="AG48">
        <v>185</v>
      </c>
      <c r="AH48">
        <v>185</v>
      </c>
      <c r="AI48">
        <v>0</v>
      </c>
      <c r="AJ48">
        <f t="shared" si="9"/>
        <v>185</v>
      </c>
      <c r="AK48">
        <v>189</v>
      </c>
      <c r="AL48">
        <v>0</v>
      </c>
      <c r="AM48">
        <v>0</v>
      </c>
      <c r="AN48">
        <v>177</v>
      </c>
      <c r="AQ48">
        <v>7</v>
      </c>
      <c r="AR48">
        <v>7</v>
      </c>
      <c r="AS48">
        <v>0</v>
      </c>
      <c r="AT48">
        <v>4</v>
      </c>
      <c r="BB48">
        <v>2</v>
      </c>
      <c r="BC48">
        <v>2</v>
      </c>
    </row>
    <row r="49" spans="2:55" x14ac:dyDescent="0.3">
      <c r="B49" s="29">
        <v>930</v>
      </c>
      <c r="C49" s="35">
        <v>45094</v>
      </c>
      <c r="D49" s="23">
        <f t="shared" si="0"/>
        <v>7</v>
      </c>
      <c r="E49" s="23">
        <v>2</v>
      </c>
      <c r="F49" s="23">
        <v>201</v>
      </c>
      <c r="G49" s="23">
        <v>364</v>
      </c>
      <c r="H49" s="23">
        <v>336</v>
      </c>
      <c r="I49" s="23">
        <v>0</v>
      </c>
      <c r="J49" s="23">
        <f t="shared" si="1"/>
        <v>336</v>
      </c>
      <c r="K49" s="23">
        <v>350</v>
      </c>
      <c r="L49" s="23">
        <v>28</v>
      </c>
      <c r="M49" s="23">
        <v>0</v>
      </c>
      <c r="N49" s="23">
        <v>312</v>
      </c>
      <c r="O49" s="23">
        <f t="shared" si="2"/>
        <v>24</v>
      </c>
      <c r="P49" s="23">
        <f t="shared" si="3"/>
        <v>28</v>
      </c>
      <c r="Q49" s="30">
        <f t="shared" si="4"/>
        <v>0.9285714285714286</v>
      </c>
      <c r="R49" s="32">
        <f>N49*VLOOKUP(F49,'Other Lists'!$B$12:$N$15,7,FALSE)</f>
        <v>22152</v>
      </c>
      <c r="S49" s="36">
        <f>SUM(VLOOKUP(F49,'Other Lists'!$B$12:$N$15,5,FALSE),VLOOKUP(F49,'Other Lists'!$B$12:$N$15,6,FALSE))*'Inspect DM'!G49</f>
        <v>17872.400000000001</v>
      </c>
      <c r="T49" s="32">
        <f t="shared" si="5"/>
        <v>4279.5999999999985</v>
      </c>
      <c r="U49" s="32">
        <f>(VLOOKUP(F49,'Other Lists'!$B$12:$N$15,5,FALSE)+VLOOKUP(F49,'Other Lists'!$B$12:$N$15,6,FALSE))*O49</f>
        <v>1178.4000000000001</v>
      </c>
      <c r="V49" s="23">
        <v>5</v>
      </c>
      <c r="W49" s="23">
        <v>0</v>
      </c>
      <c r="X49" s="23">
        <v>4</v>
      </c>
      <c r="Y49" s="23">
        <f t="shared" si="6"/>
        <v>1</v>
      </c>
      <c r="Z49" s="32">
        <f>VLOOKUP(E49,'Other Lists'!$B$27:$H$32,7,FALSE)*8*W49</f>
        <v>0</v>
      </c>
      <c r="AA49" s="32">
        <f>VLOOKUP(E49,'Other Lists'!$B$27:$H$32,7,FALSE)*8*X49</f>
        <v>950.4</v>
      </c>
      <c r="AB49" s="32">
        <f>VLOOKUP(E49,'Other Lists'!$B$27:$H$32,7,FALSE)*8*Y49</f>
        <v>237.6</v>
      </c>
      <c r="AC49" s="32">
        <f t="shared" si="7"/>
        <v>1188</v>
      </c>
      <c r="AD49" s="33">
        <f t="shared" si="8"/>
        <v>3.5357142857142856</v>
      </c>
      <c r="AF49">
        <v>105</v>
      </c>
      <c r="AG49">
        <v>181</v>
      </c>
      <c r="AH49">
        <v>171</v>
      </c>
      <c r="AI49">
        <v>0</v>
      </c>
      <c r="AJ49">
        <f t="shared" si="9"/>
        <v>171</v>
      </c>
      <c r="AK49">
        <v>189</v>
      </c>
      <c r="AL49">
        <v>10</v>
      </c>
      <c r="AM49">
        <v>0</v>
      </c>
      <c r="AN49">
        <v>159</v>
      </c>
      <c r="AQ49">
        <v>7</v>
      </c>
      <c r="AR49">
        <v>7</v>
      </c>
      <c r="AS49">
        <v>1</v>
      </c>
      <c r="AT49">
        <v>4</v>
      </c>
      <c r="BB49">
        <v>2</v>
      </c>
      <c r="BC49">
        <v>2</v>
      </c>
    </row>
    <row r="50" spans="2:55" x14ac:dyDescent="0.3">
      <c r="B50" s="29">
        <v>931</v>
      </c>
      <c r="C50" s="35">
        <v>45095</v>
      </c>
      <c r="D50" s="23">
        <f t="shared" si="0"/>
        <v>1</v>
      </c>
      <c r="E50" s="23">
        <v>2</v>
      </c>
      <c r="F50" s="23">
        <v>119</v>
      </c>
      <c r="G50" s="23">
        <v>371</v>
      </c>
      <c r="H50" s="23">
        <v>367</v>
      </c>
      <c r="I50" s="23">
        <v>0</v>
      </c>
      <c r="J50" s="23">
        <f t="shared" si="1"/>
        <v>367</v>
      </c>
      <c r="K50" s="23">
        <v>349.99999999999994</v>
      </c>
      <c r="L50" s="23">
        <v>4</v>
      </c>
      <c r="M50" s="23">
        <v>0</v>
      </c>
      <c r="N50" s="23">
        <v>355</v>
      </c>
      <c r="O50" s="23">
        <f t="shared" si="2"/>
        <v>12</v>
      </c>
      <c r="P50" s="23">
        <f t="shared" si="3"/>
        <v>4</v>
      </c>
      <c r="Q50" s="30">
        <f t="shared" si="4"/>
        <v>0.96730245231607626</v>
      </c>
      <c r="R50" s="32">
        <f>N50*VLOOKUP(F50,'Other Lists'!$B$12:$N$15,7,FALSE)</f>
        <v>11360</v>
      </c>
      <c r="S50" s="36">
        <f>SUM(VLOOKUP(F50,'Other Lists'!$B$12:$N$15,5,FALSE),VLOOKUP(F50,'Other Lists'!$B$12:$N$15,6,FALSE))*'Inspect DM'!G50</f>
        <v>10684.800000000001</v>
      </c>
      <c r="T50" s="32">
        <f t="shared" si="5"/>
        <v>675.19999999999891</v>
      </c>
      <c r="U50" s="32">
        <f>(VLOOKUP(F50,'Other Lists'!$B$12:$N$15,5,FALSE)+VLOOKUP(F50,'Other Lists'!$B$12:$N$15,6,FALSE))*O50</f>
        <v>345.6</v>
      </c>
      <c r="V50" s="23">
        <v>2</v>
      </c>
      <c r="W50" s="23">
        <v>0</v>
      </c>
      <c r="X50" s="23">
        <v>1</v>
      </c>
      <c r="Y50" s="23">
        <f t="shared" si="6"/>
        <v>1</v>
      </c>
      <c r="Z50" s="32">
        <f>VLOOKUP(E50,'Other Lists'!$B$27:$H$32,7,FALSE)*8*W50</f>
        <v>0</v>
      </c>
      <c r="AA50" s="32">
        <f>VLOOKUP(E50,'Other Lists'!$B$27:$H$32,7,FALSE)*8*X50</f>
        <v>237.6</v>
      </c>
      <c r="AB50" s="32">
        <f>VLOOKUP(E50,'Other Lists'!$B$27:$H$32,7,FALSE)*8*Y50</f>
        <v>237.6</v>
      </c>
      <c r="AC50" s="32">
        <f t="shared" si="7"/>
        <v>475.2</v>
      </c>
      <c r="AD50" s="33">
        <f t="shared" si="8"/>
        <v>1.2948228882833788</v>
      </c>
      <c r="AF50">
        <v>105</v>
      </c>
      <c r="AG50">
        <v>93</v>
      </c>
      <c r="AH50">
        <v>85</v>
      </c>
      <c r="AI50">
        <v>0</v>
      </c>
      <c r="AJ50">
        <f t="shared" si="9"/>
        <v>85</v>
      </c>
      <c r="AK50">
        <v>81</v>
      </c>
      <c r="AL50">
        <v>8</v>
      </c>
      <c r="AM50">
        <v>0</v>
      </c>
      <c r="AN50">
        <v>82</v>
      </c>
      <c r="AQ50">
        <v>3</v>
      </c>
      <c r="AR50">
        <v>3</v>
      </c>
      <c r="AS50">
        <v>0</v>
      </c>
      <c r="AT50">
        <v>1</v>
      </c>
      <c r="BB50">
        <v>1</v>
      </c>
      <c r="BC50">
        <v>1</v>
      </c>
    </row>
    <row r="51" spans="2:55" x14ac:dyDescent="0.3">
      <c r="B51" s="29">
        <v>932</v>
      </c>
      <c r="C51" s="35">
        <v>45096</v>
      </c>
      <c r="D51" s="23">
        <f t="shared" si="0"/>
        <v>2</v>
      </c>
      <c r="E51" s="23">
        <v>2</v>
      </c>
      <c r="F51" s="23">
        <v>119</v>
      </c>
      <c r="G51" s="23">
        <v>322</v>
      </c>
      <c r="H51" s="23">
        <v>322</v>
      </c>
      <c r="I51" s="23">
        <v>0</v>
      </c>
      <c r="J51" s="23">
        <f t="shared" si="1"/>
        <v>322</v>
      </c>
      <c r="K51" s="23">
        <v>349.99999999999994</v>
      </c>
      <c r="L51" s="23">
        <v>0</v>
      </c>
      <c r="M51" s="23">
        <v>0</v>
      </c>
      <c r="N51" s="23">
        <v>305</v>
      </c>
      <c r="O51" s="23">
        <f t="shared" si="2"/>
        <v>17</v>
      </c>
      <c r="P51" s="23">
        <f t="shared" si="3"/>
        <v>0</v>
      </c>
      <c r="Q51" s="30">
        <f t="shared" si="4"/>
        <v>0.94720496894409933</v>
      </c>
      <c r="R51" s="32">
        <f>N51*VLOOKUP(F51,'Other Lists'!$B$12:$N$15,7,FALSE)</f>
        <v>9760</v>
      </c>
      <c r="S51" s="36">
        <f>SUM(VLOOKUP(F51,'Other Lists'!$B$12:$N$15,5,FALSE),VLOOKUP(F51,'Other Lists'!$B$12:$N$15,6,FALSE))*'Inspect DM'!G51</f>
        <v>9273.6</v>
      </c>
      <c r="T51" s="32">
        <f t="shared" si="5"/>
        <v>486.39999999999964</v>
      </c>
      <c r="U51" s="32">
        <f>(VLOOKUP(F51,'Other Lists'!$B$12:$N$15,5,FALSE)+VLOOKUP(F51,'Other Lists'!$B$12:$N$15,6,FALSE))*O51</f>
        <v>489.6</v>
      </c>
      <c r="V51" s="23">
        <v>2</v>
      </c>
      <c r="W51" s="23">
        <v>0</v>
      </c>
      <c r="X51" s="23">
        <v>1</v>
      </c>
      <c r="Y51" s="23">
        <f t="shared" si="6"/>
        <v>1</v>
      </c>
      <c r="Z51" s="32">
        <f>VLOOKUP(E51,'Other Lists'!$B$27:$H$32,7,FALSE)*8*W51</f>
        <v>0</v>
      </c>
      <c r="AA51" s="32">
        <f>VLOOKUP(E51,'Other Lists'!$B$27:$H$32,7,FALSE)*8*X51</f>
        <v>237.6</v>
      </c>
      <c r="AB51" s="32">
        <f>VLOOKUP(E51,'Other Lists'!$B$27:$H$32,7,FALSE)*8*Y51</f>
        <v>237.6</v>
      </c>
      <c r="AC51" s="32">
        <f t="shared" si="7"/>
        <v>475.2</v>
      </c>
      <c r="AD51" s="33">
        <f t="shared" si="8"/>
        <v>1.4757763975155278</v>
      </c>
      <c r="AF51">
        <v>105</v>
      </c>
      <c r="AG51">
        <v>92</v>
      </c>
      <c r="AH51">
        <v>78</v>
      </c>
      <c r="AI51">
        <v>0</v>
      </c>
      <c r="AJ51">
        <f t="shared" si="9"/>
        <v>78</v>
      </c>
      <c r="AK51">
        <v>81</v>
      </c>
      <c r="AL51">
        <v>14</v>
      </c>
      <c r="AM51">
        <v>0</v>
      </c>
      <c r="AN51">
        <v>76</v>
      </c>
      <c r="AQ51">
        <v>3</v>
      </c>
      <c r="AR51">
        <v>3</v>
      </c>
      <c r="AS51">
        <v>0</v>
      </c>
      <c r="AT51">
        <v>1</v>
      </c>
      <c r="BB51">
        <v>1</v>
      </c>
      <c r="BC51">
        <v>1</v>
      </c>
    </row>
    <row r="52" spans="2:55" x14ac:dyDescent="0.3">
      <c r="B52" s="29">
        <v>933</v>
      </c>
      <c r="C52" s="35">
        <v>45097</v>
      </c>
      <c r="D52" s="23">
        <f t="shared" si="0"/>
        <v>3</v>
      </c>
      <c r="E52" s="23">
        <v>2</v>
      </c>
      <c r="F52" s="23">
        <v>201</v>
      </c>
      <c r="G52" s="23">
        <v>332</v>
      </c>
      <c r="H52" s="23">
        <v>332</v>
      </c>
      <c r="I52" s="23">
        <v>0</v>
      </c>
      <c r="J52" s="23">
        <f t="shared" si="1"/>
        <v>332</v>
      </c>
      <c r="K52" s="23">
        <v>350</v>
      </c>
      <c r="L52" s="23">
        <v>0</v>
      </c>
      <c r="M52" s="23">
        <v>0</v>
      </c>
      <c r="N52" s="23">
        <v>325</v>
      </c>
      <c r="O52" s="23">
        <f t="shared" si="2"/>
        <v>7</v>
      </c>
      <c r="P52" s="23">
        <f t="shared" si="3"/>
        <v>0</v>
      </c>
      <c r="Q52" s="30">
        <f t="shared" si="4"/>
        <v>0.97891566265060237</v>
      </c>
      <c r="R52" s="32">
        <f>N52*VLOOKUP(F52,'Other Lists'!$B$12:$N$15,7,FALSE)</f>
        <v>23075</v>
      </c>
      <c r="S52" s="36">
        <f>SUM(VLOOKUP(F52,'Other Lists'!$B$12:$N$15,5,FALSE),VLOOKUP(F52,'Other Lists'!$B$12:$N$15,6,FALSE))*'Inspect DM'!G52</f>
        <v>16301.2</v>
      </c>
      <c r="T52" s="32">
        <f t="shared" si="5"/>
        <v>6773.7999999999993</v>
      </c>
      <c r="U52" s="32">
        <f>(VLOOKUP(F52,'Other Lists'!$B$12:$N$15,5,FALSE)+VLOOKUP(F52,'Other Lists'!$B$12:$N$15,6,FALSE))*O52</f>
        <v>343.7</v>
      </c>
      <c r="V52" s="23">
        <v>5</v>
      </c>
      <c r="W52" s="23">
        <v>0</v>
      </c>
      <c r="X52" s="23">
        <v>3</v>
      </c>
      <c r="Y52" s="23">
        <f t="shared" si="6"/>
        <v>2</v>
      </c>
      <c r="Z52" s="32">
        <f>VLOOKUP(E52,'Other Lists'!$B$27:$H$32,7,FALSE)*8*W52</f>
        <v>0</v>
      </c>
      <c r="AA52" s="32">
        <f>VLOOKUP(E52,'Other Lists'!$B$27:$H$32,7,FALSE)*8*X52</f>
        <v>712.8</v>
      </c>
      <c r="AB52" s="32">
        <f>VLOOKUP(E52,'Other Lists'!$B$27:$H$32,7,FALSE)*8*Y52</f>
        <v>475.2</v>
      </c>
      <c r="AC52" s="32">
        <f t="shared" si="7"/>
        <v>1188</v>
      </c>
      <c r="AD52" s="33">
        <f t="shared" si="8"/>
        <v>3.5783132530120483</v>
      </c>
      <c r="AF52">
        <v>105</v>
      </c>
      <c r="AG52">
        <v>204</v>
      </c>
      <c r="AH52">
        <v>192</v>
      </c>
      <c r="AI52">
        <v>0</v>
      </c>
      <c r="AJ52">
        <f t="shared" si="9"/>
        <v>192</v>
      </c>
      <c r="AK52">
        <v>189</v>
      </c>
      <c r="AL52">
        <v>12</v>
      </c>
      <c r="AM52">
        <v>0</v>
      </c>
      <c r="AN52">
        <v>184</v>
      </c>
      <c r="AQ52">
        <v>7</v>
      </c>
      <c r="AR52">
        <v>7</v>
      </c>
      <c r="AS52">
        <v>0</v>
      </c>
      <c r="AT52">
        <v>3</v>
      </c>
      <c r="BB52">
        <v>2</v>
      </c>
      <c r="BC52">
        <v>2</v>
      </c>
    </row>
    <row r="53" spans="2:55" x14ac:dyDescent="0.3">
      <c r="B53" s="29">
        <v>934</v>
      </c>
      <c r="C53" s="35">
        <v>45098</v>
      </c>
      <c r="D53" s="23">
        <f t="shared" si="0"/>
        <v>4</v>
      </c>
      <c r="E53" s="23">
        <v>2</v>
      </c>
      <c r="F53" s="23">
        <v>201</v>
      </c>
      <c r="G53" s="23">
        <v>409</v>
      </c>
      <c r="H53" s="23">
        <v>332</v>
      </c>
      <c r="I53" s="23">
        <v>0</v>
      </c>
      <c r="J53" s="23">
        <f t="shared" si="1"/>
        <v>332</v>
      </c>
      <c r="K53" s="23">
        <v>350</v>
      </c>
      <c r="L53" s="23">
        <v>77</v>
      </c>
      <c r="M53" s="23">
        <v>0</v>
      </c>
      <c r="N53" s="23">
        <v>318</v>
      </c>
      <c r="O53" s="23">
        <f t="shared" si="2"/>
        <v>14</v>
      </c>
      <c r="P53" s="23">
        <f t="shared" si="3"/>
        <v>77</v>
      </c>
      <c r="Q53" s="30">
        <f t="shared" si="4"/>
        <v>0.95783132530120485</v>
      </c>
      <c r="R53" s="32">
        <f>N53*VLOOKUP(F53,'Other Lists'!$B$12:$N$15,7,FALSE)</f>
        <v>22578</v>
      </c>
      <c r="S53" s="36">
        <f>SUM(VLOOKUP(F53,'Other Lists'!$B$12:$N$15,5,FALSE),VLOOKUP(F53,'Other Lists'!$B$12:$N$15,6,FALSE))*'Inspect DM'!G53</f>
        <v>20081.900000000001</v>
      </c>
      <c r="T53" s="32">
        <f t="shared" si="5"/>
        <v>2496.0999999999985</v>
      </c>
      <c r="U53" s="32">
        <f>(VLOOKUP(F53,'Other Lists'!$B$12:$N$15,5,FALSE)+VLOOKUP(F53,'Other Lists'!$B$12:$N$15,6,FALSE))*O53</f>
        <v>687.4</v>
      </c>
      <c r="V53" s="23">
        <v>5</v>
      </c>
      <c r="W53" s="23">
        <v>0</v>
      </c>
      <c r="X53" s="23">
        <v>4</v>
      </c>
      <c r="Y53" s="23">
        <f t="shared" si="6"/>
        <v>1</v>
      </c>
      <c r="Z53" s="32">
        <f>VLOOKUP(E53,'Other Lists'!$B$27:$H$32,7,FALSE)*8*W53</f>
        <v>0</v>
      </c>
      <c r="AA53" s="32">
        <f>VLOOKUP(E53,'Other Lists'!$B$27:$H$32,7,FALSE)*8*X53</f>
        <v>950.4</v>
      </c>
      <c r="AB53" s="32">
        <f>VLOOKUP(E53,'Other Lists'!$B$27:$H$32,7,FALSE)*8*Y53</f>
        <v>237.6</v>
      </c>
      <c r="AC53" s="32">
        <f t="shared" si="7"/>
        <v>1188</v>
      </c>
      <c r="AD53" s="33">
        <f t="shared" si="8"/>
        <v>3.5783132530120483</v>
      </c>
      <c r="AF53">
        <v>105</v>
      </c>
      <c r="AG53">
        <v>158</v>
      </c>
      <c r="AH53">
        <v>147</v>
      </c>
      <c r="AI53">
        <v>0</v>
      </c>
      <c r="AJ53">
        <f t="shared" si="9"/>
        <v>147</v>
      </c>
      <c r="AK53">
        <v>189</v>
      </c>
      <c r="AL53">
        <v>11</v>
      </c>
      <c r="AM53">
        <v>0</v>
      </c>
      <c r="AN53">
        <v>138</v>
      </c>
      <c r="AQ53">
        <v>7</v>
      </c>
      <c r="AR53">
        <v>6</v>
      </c>
      <c r="AS53">
        <v>1</v>
      </c>
      <c r="AT53">
        <v>3</v>
      </c>
      <c r="BB53">
        <v>2</v>
      </c>
      <c r="BC53">
        <v>2</v>
      </c>
    </row>
    <row r="54" spans="2:55" x14ac:dyDescent="0.3">
      <c r="B54" s="29">
        <v>935</v>
      </c>
      <c r="C54" s="35">
        <v>45099</v>
      </c>
      <c r="D54" s="23">
        <f t="shared" si="0"/>
        <v>5</v>
      </c>
      <c r="E54" s="23">
        <v>2</v>
      </c>
      <c r="F54" s="23">
        <v>119</v>
      </c>
      <c r="G54" s="23">
        <v>735</v>
      </c>
      <c r="H54" s="23">
        <v>735</v>
      </c>
      <c r="I54" s="23">
        <v>0</v>
      </c>
      <c r="J54" s="23">
        <f t="shared" si="1"/>
        <v>735</v>
      </c>
      <c r="K54" s="23">
        <v>874.99999999999989</v>
      </c>
      <c r="L54" s="23">
        <v>0</v>
      </c>
      <c r="M54" s="23">
        <v>0</v>
      </c>
      <c r="N54" s="23">
        <v>705</v>
      </c>
      <c r="O54" s="23">
        <f t="shared" si="2"/>
        <v>30</v>
      </c>
      <c r="P54" s="23">
        <f t="shared" si="3"/>
        <v>0</v>
      </c>
      <c r="Q54" s="30">
        <f t="shared" si="4"/>
        <v>0.95918367346938771</v>
      </c>
      <c r="R54" s="32">
        <f>N54*VLOOKUP(F54,'Other Lists'!$B$12:$N$15,7,FALSE)</f>
        <v>22560</v>
      </c>
      <c r="S54" s="36">
        <f>SUM(VLOOKUP(F54,'Other Lists'!$B$12:$N$15,5,FALSE),VLOOKUP(F54,'Other Lists'!$B$12:$N$15,6,FALSE))*'Inspect DM'!G54</f>
        <v>21168</v>
      </c>
      <c r="T54" s="32">
        <f t="shared" si="5"/>
        <v>1392</v>
      </c>
      <c r="U54" s="32">
        <f>(VLOOKUP(F54,'Other Lists'!$B$12:$N$15,5,FALSE)+VLOOKUP(F54,'Other Lists'!$B$12:$N$15,6,FALSE))*O54</f>
        <v>864</v>
      </c>
      <c r="V54" s="23">
        <v>5</v>
      </c>
      <c r="W54" s="23">
        <v>1</v>
      </c>
      <c r="X54" s="23">
        <v>3</v>
      </c>
      <c r="Y54" s="23">
        <f t="shared" si="6"/>
        <v>1</v>
      </c>
      <c r="Z54" s="32">
        <f>VLOOKUP(E54,'Other Lists'!$B$27:$H$32,7,FALSE)*8*W54</f>
        <v>237.6</v>
      </c>
      <c r="AA54" s="32">
        <f>VLOOKUP(E54,'Other Lists'!$B$27:$H$32,7,FALSE)*8*X54</f>
        <v>712.8</v>
      </c>
      <c r="AB54" s="32">
        <f>VLOOKUP(E54,'Other Lists'!$B$27:$H$32,7,FALSE)*8*Y54</f>
        <v>237.6</v>
      </c>
      <c r="AC54" s="32">
        <f t="shared" si="7"/>
        <v>1188</v>
      </c>
      <c r="AD54" s="33">
        <f t="shared" si="8"/>
        <v>1.616326530612245</v>
      </c>
      <c r="AF54">
        <v>105</v>
      </c>
      <c r="AG54">
        <v>175</v>
      </c>
      <c r="AH54">
        <v>175</v>
      </c>
      <c r="AI54">
        <v>0</v>
      </c>
      <c r="AJ54">
        <f t="shared" si="9"/>
        <v>175</v>
      </c>
      <c r="AK54">
        <v>189</v>
      </c>
      <c r="AL54">
        <v>0</v>
      </c>
      <c r="AM54">
        <v>0</v>
      </c>
      <c r="AN54">
        <v>166</v>
      </c>
      <c r="AQ54">
        <v>7</v>
      </c>
      <c r="AR54">
        <v>7</v>
      </c>
      <c r="AS54">
        <v>0</v>
      </c>
      <c r="AT54">
        <v>3</v>
      </c>
      <c r="BB54">
        <v>2</v>
      </c>
      <c r="BC54">
        <v>2</v>
      </c>
    </row>
    <row r="55" spans="2:55" x14ac:dyDescent="0.3">
      <c r="B55" s="29">
        <v>936</v>
      </c>
      <c r="C55" s="35">
        <v>45100</v>
      </c>
      <c r="D55" s="23">
        <f t="shared" si="0"/>
        <v>6</v>
      </c>
      <c r="E55" s="23">
        <v>2</v>
      </c>
      <c r="F55" s="23">
        <v>201</v>
      </c>
      <c r="G55" s="23">
        <v>399</v>
      </c>
      <c r="H55" s="23">
        <v>353</v>
      </c>
      <c r="I55" s="23">
        <v>0</v>
      </c>
      <c r="J55" s="23">
        <f t="shared" si="1"/>
        <v>353</v>
      </c>
      <c r="K55" s="23">
        <v>350</v>
      </c>
      <c r="L55" s="23">
        <v>46</v>
      </c>
      <c r="M55" s="23">
        <v>0</v>
      </c>
      <c r="N55" s="23">
        <v>335</v>
      </c>
      <c r="O55" s="23">
        <f t="shared" si="2"/>
        <v>18</v>
      </c>
      <c r="P55" s="23">
        <f t="shared" si="3"/>
        <v>46</v>
      </c>
      <c r="Q55" s="30">
        <f t="shared" si="4"/>
        <v>0.94900849858356939</v>
      </c>
      <c r="R55" s="32">
        <f>N55*VLOOKUP(F55,'Other Lists'!$B$12:$N$15,7,FALSE)</f>
        <v>23785</v>
      </c>
      <c r="S55" s="36">
        <f>SUM(VLOOKUP(F55,'Other Lists'!$B$12:$N$15,5,FALSE),VLOOKUP(F55,'Other Lists'!$B$12:$N$15,6,FALSE))*'Inspect DM'!G55</f>
        <v>19590.900000000001</v>
      </c>
      <c r="T55" s="32">
        <f t="shared" si="5"/>
        <v>4194.0999999999985</v>
      </c>
      <c r="U55" s="32">
        <f>(VLOOKUP(F55,'Other Lists'!$B$12:$N$15,5,FALSE)+VLOOKUP(F55,'Other Lists'!$B$12:$N$15,6,FALSE))*O55</f>
        <v>883.80000000000007</v>
      </c>
      <c r="V55" s="23">
        <v>5</v>
      </c>
      <c r="W55" s="23">
        <v>0</v>
      </c>
      <c r="X55" s="23">
        <v>4</v>
      </c>
      <c r="Y55" s="23">
        <f t="shared" si="6"/>
        <v>1</v>
      </c>
      <c r="Z55" s="32">
        <f>VLOOKUP(E55,'Other Lists'!$B$27:$H$32,7,FALSE)*8*W55</f>
        <v>0</v>
      </c>
      <c r="AA55" s="32">
        <f>VLOOKUP(E55,'Other Lists'!$B$27:$H$32,7,FALSE)*8*X55</f>
        <v>950.4</v>
      </c>
      <c r="AB55" s="32">
        <f>VLOOKUP(E55,'Other Lists'!$B$27:$H$32,7,FALSE)*8*Y55</f>
        <v>237.6</v>
      </c>
      <c r="AC55" s="32">
        <f t="shared" si="7"/>
        <v>1188</v>
      </c>
      <c r="AD55" s="33">
        <f t="shared" si="8"/>
        <v>3.3654390934844192</v>
      </c>
      <c r="AF55">
        <v>105</v>
      </c>
      <c r="AG55">
        <v>204</v>
      </c>
      <c r="AH55">
        <v>151</v>
      </c>
      <c r="AI55">
        <v>0</v>
      </c>
      <c r="AJ55">
        <f t="shared" si="9"/>
        <v>151</v>
      </c>
      <c r="AK55">
        <v>189</v>
      </c>
      <c r="AL55">
        <v>53</v>
      </c>
      <c r="AM55">
        <v>0</v>
      </c>
      <c r="AN55">
        <v>147</v>
      </c>
      <c r="AQ55">
        <v>7</v>
      </c>
      <c r="AR55">
        <v>6</v>
      </c>
      <c r="AS55">
        <v>1</v>
      </c>
      <c r="AT55">
        <v>4</v>
      </c>
      <c r="BB55">
        <v>2</v>
      </c>
      <c r="BC55">
        <v>2</v>
      </c>
    </row>
    <row r="56" spans="2:55" x14ac:dyDescent="0.3">
      <c r="B56" s="29">
        <v>937</v>
      </c>
      <c r="C56" s="35">
        <v>45101</v>
      </c>
      <c r="D56" s="23">
        <f t="shared" si="0"/>
        <v>7</v>
      </c>
      <c r="E56" s="23">
        <v>2</v>
      </c>
      <c r="F56" s="23">
        <v>201</v>
      </c>
      <c r="G56" s="23">
        <v>399</v>
      </c>
      <c r="H56" s="23">
        <v>332</v>
      </c>
      <c r="I56" s="23">
        <v>0</v>
      </c>
      <c r="J56" s="23">
        <f t="shared" si="1"/>
        <v>332</v>
      </c>
      <c r="K56" s="23">
        <v>350</v>
      </c>
      <c r="L56" s="23">
        <v>67</v>
      </c>
      <c r="M56" s="23">
        <v>0</v>
      </c>
      <c r="N56" s="23">
        <v>315</v>
      </c>
      <c r="O56" s="23">
        <f t="shared" si="2"/>
        <v>17</v>
      </c>
      <c r="P56" s="23">
        <f t="shared" si="3"/>
        <v>67</v>
      </c>
      <c r="Q56" s="30">
        <f t="shared" si="4"/>
        <v>0.9487951807228916</v>
      </c>
      <c r="R56" s="32">
        <f>N56*VLOOKUP(F56,'Other Lists'!$B$12:$N$15,7,FALSE)</f>
        <v>22365</v>
      </c>
      <c r="S56" s="36">
        <f>SUM(VLOOKUP(F56,'Other Lists'!$B$12:$N$15,5,FALSE),VLOOKUP(F56,'Other Lists'!$B$12:$N$15,6,FALSE))*'Inspect DM'!G56</f>
        <v>19590.900000000001</v>
      </c>
      <c r="T56" s="32">
        <f t="shared" si="5"/>
        <v>2774.0999999999985</v>
      </c>
      <c r="U56" s="32">
        <f>(VLOOKUP(F56,'Other Lists'!$B$12:$N$15,5,FALSE)+VLOOKUP(F56,'Other Lists'!$B$12:$N$15,6,FALSE))*O56</f>
        <v>834.7</v>
      </c>
      <c r="V56" s="23">
        <v>5</v>
      </c>
      <c r="W56" s="23">
        <v>0</v>
      </c>
      <c r="X56" s="23">
        <v>3</v>
      </c>
      <c r="Y56" s="23">
        <f t="shared" si="6"/>
        <v>2</v>
      </c>
      <c r="Z56" s="32">
        <f>VLOOKUP(E56,'Other Lists'!$B$27:$H$32,7,FALSE)*8*W56</f>
        <v>0</v>
      </c>
      <c r="AA56" s="32">
        <f>VLOOKUP(E56,'Other Lists'!$B$27:$H$32,7,FALSE)*8*X56</f>
        <v>712.8</v>
      </c>
      <c r="AB56" s="32">
        <f>VLOOKUP(E56,'Other Lists'!$B$27:$H$32,7,FALSE)*8*Y56</f>
        <v>475.2</v>
      </c>
      <c r="AC56" s="32">
        <f t="shared" si="7"/>
        <v>1188</v>
      </c>
      <c r="AD56" s="33">
        <f t="shared" si="8"/>
        <v>3.5783132530120483</v>
      </c>
      <c r="AF56">
        <v>105</v>
      </c>
      <c r="AG56">
        <v>166</v>
      </c>
      <c r="AH56">
        <v>166</v>
      </c>
      <c r="AI56">
        <v>0</v>
      </c>
      <c r="AJ56">
        <f t="shared" si="9"/>
        <v>166</v>
      </c>
      <c r="AK56">
        <v>189</v>
      </c>
      <c r="AL56">
        <v>0</v>
      </c>
      <c r="AM56">
        <v>0</v>
      </c>
      <c r="AN56">
        <v>162</v>
      </c>
      <c r="AQ56">
        <v>7</v>
      </c>
      <c r="AR56">
        <v>7</v>
      </c>
      <c r="AS56">
        <v>0</v>
      </c>
      <c r="AT56">
        <v>4</v>
      </c>
      <c r="BB56">
        <v>2</v>
      </c>
      <c r="BC56">
        <v>2</v>
      </c>
    </row>
    <row r="57" spans="2:55" x14ac:dyDescent="0.3">
      <c r="B57" s="29">
        <v>938</v>
      </c>
      <c r="C57" s="35">
        <v>45102</v>
      </c>
      <c r="D57" s="23">
        <f t="shared" si="0"/>
        <v>1</v>
      </c>
      <c r="E57" s="23">
        <v>2</v>
      </c>
      <c r="F57" s="23">
        <v>119</v>
      </c>
      <c r="G57" s="23">
        <v>385</v>
      </c>
      <c r="H57" s="23">
        <v>350</v>
      </c>
      <c r="I57" s="23">
        <v>0</v>
      </c>
      <c r="J57" s="23">
        <f t="shared" si="1"/>
        <v>350</v>
      </c>
      <c r="K57" s="23">
        <v>349.99999999999994</v>
      </c>
      <c r="L57" s="23">
        <v>35</v>
      </c>
      <c r="M57" s="23">
        <v>0</v>
      </c>
      <c r="N57" s="23">
        <v>343</v>
      </c>
      <c r="O57" s="23">
        <f t="shared" si="2"/>
        <v>7</v>
      </c>
      <c r="P57" s="23">
        <f t="shared" si="3"/>
        <v>35</v>
      </c>
      <c r="Q57" s="30">
        <f t="shared" si="4"/>
        <v>0.98</v>
      </c>
      <c r="R57" s="32">
        <f>N57*VLOOKUP(F57,'Other Lists'!$B$12:$N$15,7,FALSE)</f>
        <v>10976</v>
      </c>
      <c r="S57" s="36">
        <f>SUM(VLOOKUP(F57,'Other Lists'!$B$12:$N$15,5,FALSE),VLOOKUP(F57,'Other Lists'!$B$12:$N$15,6,FALSE))*'Inspect DM'!G57</f>
        <v>11088</v>
      </c>
      <c r="T57" s="32">
        <f t="shared" si="5"/>
        <v>-112</v>
      </c>
      <c r="U57" s="32">
        <f>(VLOOKUP(F57,'Other Lists'!$B$12:$N$15,5,FALSE)+VLOOKUP(F57,'Other Lists'!$B$12:$N$15,6,FALSE))*O57</f>
        <v>201.6</v>
      </c>
      <c r="V57" s="23">
        <v>2</v>
      </c>
      <c r="W57" s="23">
        <v>0</v>
      </c>
      <c r="X57" s="23">
        <v>1</v>
      </c>
      <c r="Y57" s="23">
        <f t="shared" si="6"/>
        <v>1</v>
      </c>
      <c r="Z57" s="32">
        <f>VLOOKUP(E57,'Other Lists'!$B$27:$H$32,7,FALSE)*8*W57</f>
        <v>0</v>
      </c>
      <c r="AA57" s="32">
        <f>VLOOKUP(E57,'Other Lists'!$B$27:$H$32,7,FALSE)*8*X57</f>
        <v>237.6</v>
      </c>
      <c r="AB57" s="32">
        <f>VLOOKUP(E57,'Other Lists'!$B$27:$H$32,7,FALSE)*8*Y57</f>
        <v>237.6</v>
      </c>
      <c r="AC57" s="32">
        <f t="shared" si="7"/>
        <v>475.2</v>
      </c>
      <c r="AD57" s="33">
        <f t="shared" si="8"/>
        <v>1.3577142857142857</v>
      </c>
      <c r="AF57">
        <v>105</v>
      </c>
      <c r="AG57">
        <v>76</v>
      </c>
      <c r="AH57">
        <v>76</v>
      </c>
      <c r="AI57">
        <v>0</v>
      </c>
      <c r="AJ57">
        <f t="shared" si="9"/>
        <v>76</v>
      </c>
      <c r="AK57">
        <v>81</v>
      </c>
      <c r="AL57">
        <v>0</v>
      </c>
      <c r="AM57">
        <v>0</v>
      </c>
      <c r="AN57">
        <v>73</v>
      </c>
      <c r="AQ57">
        <v>3</v>
      </c>
      <c r="AR57">
        <v>3</v>
      </c>
      <c r="AS57">
        <v>0</v>
      </c>
      <c r="AT57">
        <v>1</v>
      </c>
      <c r="BB57">
        <v>1</v>
      </c>
      <c r="BC57">
        <v>1</v>
      </c>
    </row>
    <row r="58" spans="2:55" x14ac:dyDescent="0.3">
      <c r="B58" s="29">
        <v>939</v>
      </c>
      <c r="C58" s="35">
        <v>45103</v>
      </c>
      <c r="D58" s="23">
        <f t="shared" si="0"/>
        <v>2</v>
      </c>
      <c r="E58" s="23">
        <v>2</v>
      </c>
      <c r="F58" s="23">
        <v>201</v>
      </c>
      <c r="G58" s="23">
        <v>149</v>
      </c>
      <c r="H58" s="23">
        <v>145</v>
      </c>
      <c r="I58" s="23">
        <v>0</v>
      </c>
      <c r="J58" s="23">
        <f t="shared" si="1"/>
        <v>145</v>
      </c>
      <c r="K58" s="23">
        <v>140</v>
      </c>
      <c r="L58" s="23">
        <v>4</v>
      </c>
      <c r="M58" s="23">
        <v>0</v>
      </c>
      <c r="N58" s="23">
        <v>134</v>
      </c>
      <c r="O58" s="23">
        <f t="shared" si="2"/>
        <v>11</v>
      </c>
      <c r="P58" s="23">
        <f t="shared" si="3"/>
        <v>4</v>
      </c>
      <c r="Q58" s="30">
        <f t="shared" si="4"/>
        <v>0.92413793103448272</v>
      </c>
      <c r="R58" s="32">
        <f>N58*VLOOKUP(F58,'Other Lists'!$B$12:$N$15,7,FALSE)</f>
        <v>9514</v>
      </c>
      <c r="S58" s="36">
        <f>SUM(VLOOKUP(F58,'Other Lists'!$B$12:$N$15,5,FALSE),VLOOKUP(F58,'Other Lists'!$B$12:$N$15,6,FALSE))*'Inspect DM'!G58</f>
        <v>7315.9000000000005</v>
      </c>
      <c r="T58" s="32">
        <f t="shared" si="5"/>
        <v>2198.0999999999995</v>
      </c>
      <c r="U58" s="32">
        <f>(VLOOKUP(F58,'Other Lists'!$B$12:$N$15,5,FALSE)+VLOOKUP(F58,'Other Lists'!$B$12:$N$15,6,FALSE))*O58</f>
        <v>540.1</v>
      </c>
      <c r="V58" s="23">
        <v>2</v>
      </c>
      <c r="W58" s="23">
        <v>0</v>
      </c>
      <c r="X58" s="23">
        <v>1</v>
      </c>
      <c r="Y58" s="23">
        <f t="shared" si="6"/>
        <v>1</v>
      </c>
      <c r="Z58" s="32">
        <f>VLOOKUP(E58,'Other Lists'!$B$27:$H$32,7,FALSE)*8*W58</f>
        <v>0</v>
      </c>
      <c r="AA58" s="32">
        <f>VLOOKUP(E58,'Other Lists'!$B$27:$H$32,7,FALSE)*8*X58</f>
        <v>237.6</v>
      </c>
      <c r="AB58" s="32">
        <f>VLOOKUP(E58,'Other Lists'!$B$27:$H$32,7,FALSE)*8*Y58</f>
        <v>237.6</v>
      </c>
      <c r="AC58" s="32">
        <f t="shared" si="7"/>
        <v>475.2</v>
      </c>
      <c r="AD58" s="33">
        <f t="shared" si="8"/>
        <v>3.2772413793103445</v>
      </c>
      <c r="AF58">
        <v>105</v>
      </c>
      <c r="AG58">
        <v>93</v>
      </c>
      <c r="AH58">
        <v>83</v>
      </c>
      <c r="AI58">
        <v>0</v>
      </c>
      <c r="AJ58">
        <f t="shared" si="9"/>
        <v>83</v>
      </c>
      <c r="AK58">
        <v>81</v>
      </c>
      <c r="AL58">
        <v>10</v>
      </c>
      <c r="AM58">
        <v>0</v>
      </c>
      <c r="AN58">
        <v>77</v>
      </c>
      <c r="AQ58">
        <v>3</v>
      </c>
      <c r="AR58">
        <v>3</v>
      </c>
      <c r="AS58">
        <v>0</v>
      </c>
      <c r="AT58">
        <v>1</v>
      </c>
      <c r="BB58">
        <v>1</v>
      </c>
      <c r="BC58">
        <v>1</v>
      </c>
    </row>
    <row r="59" spans="2:55" x14ac:dyDescent="0.3">
      <c r="B59" s="29">
        <v>940</v>
      </c>
      <c r="C59" s="35">
        <v>45104</v>
      </c>
      <c r="D59" s="23">
        <f t="shared" si="0"/>
        <v>3</v>
      </c>
      <c r="E59" s="23">
        <v>2</v>
      </c>
      <c r="F59" s="23">
        <v>201</v>
      </c>
      <c r="G59" s="23">
        <v>367</v>
      </c>
      <c r="H59" s="23">
        <v>367</v>
      </c>
      <c r="I59" s="23">
        <v>0</v>
      </c>
      <c r="J59" s="23">
        <f t="shared" si="1"/>
        <v>367</v>
      </c>
      <c r="K59" s="23">
        <v>350</v>
      </c>
      <c r="L59" s="23">
        <v>0</v>
      </c>
      <c r="M59" s="23">
        <v>0</v>
      </c>
      <c r="N59" s="23">
        <v>341</v>
      </c>
      <c r="O59" s="23">
        <f t="shared" si="2"/>
        <v>26</v>
      </c>
      <c r="P59" s="23">
        <f t="shared" si="3"/>
        <v>0</v>
      </c>
      <c r="Q59" s="30">
        <f t="shared" si="4"/>
        <v>0.92915531335149859</v>
      </c>
      <c r="R59" s="32">
        <f>N59*VLOOKUP(F59,'Other Lists'!$B$12:$N$15,7,FALSE)</f>
        <v>24211</v>
      </c>
      <c r="S59" s="36">
        <f>SUM(VLOOKUP(F59,'Other Lists'!$B$12:$N$15,5,FALSE),VLOOKUP(F59,'Other Lists'!$B$12:$N$15,6,FALSE))*'Inspect DM'!G59</f>
        <v>18019.7</v>
      </c>
      <c r="T59" s="32">
        <f t="shared" si="5"/>
        <v>6191.2999999999993</v>
      </c>
      <c r="U59" s="32">
        <f>(VLOOKUP(F59,'Other Lists'!$B$12:$N$15,5,FALSE)+VLOOKUP(F59,'Other Lists'!$B$12:$N$15,6,FALSE))*O59</f>
        <v>1276.6000000000001</v>
      </c>
      <c r="V59" s="23">
        <v>5</v>
      </c>
      <c r="W59" s="23">
        <v>0</v>
      </c>
      <c r="X59" s="23">
        <v>4</v>
      </c>
      <c r="Y59" s="23">
        <f t="shared" si="6"/>
        <v>1</v>
      </c>
      <c r="Z59" s="32">
        <f>VLOOKUP(E59,'Other Lists'!$B$27:$H$32,7,FALSE)*8*W59</f>
        <v>0</v>
      </c>
      <c r="AA59" s="32">
        <f>VLOOKUP(E59,'Other Lists'!$B$27:$H$32,7,FALSE)*8*X59</f>
        <v>950.4</v>
      </c>
      <c r="AB59" s="32">
        <f>VLOOKUP(E59,'Other Lists'!$B$27:$H$32,7,FALSE)*8*Y59</f>
        <v>237.6</v>
      </c>
      <c r="AC59" s="32">
        <f t="shared" si="7"/>
        <v>1188</v>
      </c>
      <c r="AD59" s="33">
        <f t="shared" si="8"/>
        <v>3.2370572207084467</v>
      </c>
      <c r="AF59">
        <v>105</v>
      </c>
      <c r="AG59">
        <v>179</v>
      </c>
      <c r="AH59">
        <v>179</v>
      </c>
      <c r="AI59">
        <v>0</v>
      </c>
      <c r="AJ59">
        <f t="shared" si="9"/>
        <v>179</v>
      </c>
      <c r="AK59">
        <v>189</v>
      </c>
      <c r="AL59">
        <v>0</v>
      </c>
      <c r="AM59">
        <v>0</v>
      </c>
      <c r="AN59">
        <v>168</v>
      </c>
      <c r="AQ59">
        <v>7</v>
      </c>
      <c r="AR59">
        <v>7</v>
      </c>
      <c r="AS59">
        <v>0</v>
      </c>
      <c r="AT59">
        <v>4</v>
      </c>
      <c r="BB59">
        <v>2</v>
      </c>
      <c r="BC59">
        <v>2</v>
      </c>
    </row>
    <row r="60" spans="2:55" x14ac:dyDescent="0.3">
      <c r="B60" s="29">
        <v>941</v>
      </c>
      <c r="C60" s="35">
        <v>45105</v>
      </c>
      <c r="D60" s="23">
        <f t="shared" si="0"/>
        <v>4</v>
      </c>
      <c r="E60" s="23">
        <v>2</v>
      </c>
      <c r="F60" s="23">
        <v>119</v>
      </c>
      <c r="G60" s="23">
        <v>901</v>
      </c>
      <c r="H60" s="23">
        <v>796</v>
      </c>
      <c r="I60" s="23">
        <v>0</v>
      </c>
      <c r="J60" s="23">
        <f t="shared" si="1"/>
        <v>796</v>
      </c>
      <c r="K60" s="23">
        <v>874.99999999999989</v>
      </c>
      <c r="L60" s="23">
        <v>105</v>
      </c>
      <c r="M60" s="23">
        <v>0</v>
      </c>
      <c r="N60" s="23">
        <v>780</v>
      </c>
      <c r="O60" s="23">
        <f t="shared" si="2"/>
        <v>16</v>
      </c>
      <c r="P60" s="23">
        <f t="shared" si="3"/>
        <v>105</v>
      </c>
      <c r="Q60" s="30">
        <f t="shared" si="4"/>
        <v>0.97989949748743721</v>
      </c>
      <c r="R60" s="32">
        <f>N60*VLOOKUP(F60,'Other Lists'!$B$12:$N$15,7,FALSE)</f>
        <v>24960</v>
      </c>
      <c r="S60" s="36">
        <f>SUM(VLOOKUP(F60,'Other Lists'!$B$12:$N$15,5,FALSE),VLOOKUP(F60,'Other Lists'!$B$12:$N$15,6,FALSE))*'Inspect DM'!G60</f>
        <v>25948.799999999999</v>
      </c>
      <c r="T60" s="32">
        <f t="shared" si="5"/>
        <v>-988.79999999999927</v>
      </c>
      <c r="U60" s="32">
        <f>(VLOOKUP(F60,'Other Lists'!$B$12:$N$15,5,FALSE)+VLOOKUP(F60,'Other Lists'!$B$12:$N$15,6,FALSE))*O60</f>
        <v>460.8</v>
      </c>
      <c r="V60" s="23">
        <v>5</v>
      </c>
      <c r="W60" s="23">
        <v>1</v>
      </c>
      <c r="X60" s="23">
        <v>3</v>
      </c>
      <c r="Y60" s="23">
        <f t="shared" si="6"/>
        <v>1</v>
      </c>
      <c r="Z60" s="32">
        <f>VLOOKUP(E60,'Other Lists'!$B$27:$H$32,7,FALSE)*8*W60</f>
        <v>237.6</v>
      </c>
      <c r="AA60" s="32">
        <f>VLOOKUP(E60,'Other Lists'!$B$27:$H$32,7,FALSE)*8*X60</f>
        <v>712.8</v>
      </c>
      <c r="AB60" s="32">
        <f>VLOOKUP(E60,'Other Lists'!$B$27:$H$32,7,FALSE)*8*Y60</f>
        <v>237.6</v>
      </c>
      <c r="AC60" s="32">
        <f t="shared" si="7"/>
        <v>1188</v>
      </c>
      <c r="AD60" s="33">
        <f t="shared" si="8"/>
        <v>1.4924623115577889</v>
      </c>
      <c r="AF60">
        <v>105</v>
      </c>
      <c r="AG60">
        <v>202</v>
      </c>
      <c r="AH60">
        <v>196</v>
      </c>
      <c r="AI60">
        <v>0</v>
      </c>
      <c r="AJ60">
        <f t="shared" si="9"/>
        <v>196</v>
      </c>
      <c r="AK60">
        <v>189</v>
      </c>
      <c r="AL60">
        <v>6</v>
      </c>
      <c r="AM60">
        <v>0</v>
      </c>
      <c r="AN60">
        <v>182</v>
      </c>
      <c r="AQ60">
        <v>7</v>
      </c>
      <c r="AR60">
        <v>7</v>
      </c>
      <c r="AS60">
        <v>0</v>
      </c>
      <c r="AT60">
        <v>3</v>
      </c>
      <c r="BB60">
        <v>2</v>
      </c>
      <c r="BC60">
        <v>2</v>
      </c>
    </row>
    <row r="61" spans="2:55" x14ac:dyDescent="0.3">
      <c r="B61" s="29">
        <v>942</v>
      </c>
      <c r="C61" s="35">
        <v>45106</v>
      </c>
      <c r="D61" s="23">
        <f t="shared" si="0"/>
        <v>5</v>
      </c>
      <c r="E61" s="23">
        <v>2</v>
      </c>
      <c r="F61" s="23">
        <v>201</v>
      </c>
      <c r="G61" s="23">
        <v>395</v>
      </c>
      <c r="H61" s="23">
        <v>339</v>
      </c>
      <c r="I61" s="23">
        <v>0</v>
      </c>
      <c r="J61" s="23">
        <f t="shared" si="1"/>
        <v>339</v>
      </c>
      <c r="K61" s="23">
        <v>350</v>
      </c>
      <c r="L61" s="23">
        <v>56</v>
      </c>
      <c r="M61" s="23">
        <v>0</v>
      </c>
      <c r="N61" s="23">
        <v>322</v>
      </c>
      <c r="O61" s="23">
        <f t="shared" si="2"/>
        <v>17</v>
      </c>
      <c r="P61" s="23">
        <f t="shared" si="3"/>
        <v>56</v>
      </c>
      <c r="Q61" s="30">
        <f t="shared" si="4"/>
        <v>0.94985250737463123</v>
      </c>
      <c r="R61" s="32">
        <f>N61*VLOOKUP(F61,'Other Lists'!$B$12:$N$15,7,FALSE)</f>
        <v>22862</v>
      </c>
      <c r="S61" s="36">
        <f>SUM(VLOOKUP(F61,'Other Lists'!$B$12:$N$15,5,FALSE),VLOOKUP(F61,'Other Lists'!$B$12:$N$15,6,FALSE))*'Inspect DM'!G61</f>
        <v>19394.5</v>
      </c>
      <c r="T61" s="32">
        <f t="shared" si="5"/>
        <v>3467.5</v>
      </c>
      <c r="U61" s="32">
        <f>(VLOOKUP(F61,'Other Lists'!$B$12:$N$15,5,FALSE)+VLOOKUP(F61,'Other Lists'!$B$12:$N$15,6,FALSE))*O61</f>
        <v>834.7</v>
      </c>
      <c r="V61" s="23">
        <v>5</v>
      </c>
      <c r="W61" s="23">
        <v>0</v>
      </c>
      <c r="X61" s="23">
        <v>3</v>
      </c>
      <c r="Y61" s="23">
        <f t="shared" si="6"/>
        <v>2</v>
      </c>
      <c r="Z61" s="32">
        <f>VLOOKUP(E61,'Other Lists'!$B$27:$H$32,7,FALSE)*8*W61</f>
        <v>0</v>
      </c>
      <c r="AA61" s="32">
        <f>VLOOKUP(E61,'Other Lists'!$B$27:$H$32,7,FALSE)*8*X61</f>
        <v>712.8</v>
      </c>
      <c r="AB61" s="32">
        <f>VLOOKUP(E61,'Other Lists'!$B$27:$H$32,7,FALSE)*8*Y61</f>
        <v>475.2</v>
      </c>
      <c r="AC61" s="32">
        <f t="shared" si="7"/>
        <v>1188</v>
      </c>
      <c r="AD61" s="33">
        <f t="shared" si="8"/>
        <v>3.5044247787610621</v>
      </c>
      <c r="AF61">
        <v>105</v>
      </c>
      <c r="AG61">
        <v>206</v>
      </c>
      <c r="AH61">
        <v>181</v>
      </c>
      <c r="AI61">
        <v>0</v>
      </c>
      <c r="AJ61">
        <f t="shared" si="9"/>
        <v>181</v>
      </c>
      <c r="AK61">
        <v>189</v>
      </c>
      <c r="AL61">
        <v>25</v>
      </c>
      <c r="AM61">
        <v>0</v>
      </c>
      <c r="AN61">
        <v>170</v>
      </c>
      <c r="AQ61">
        <v>7</v>
      </c>
      <c r="AR61">
        <v>7</v>
      </c>
      <c r="AS61">
        <v>0</v>
      </c>
      <c r="AT61">
        <v>3</v>
      </c>
      <c r="BB61">
        <v>2</v>
      </c>
      <c r="BC61">
        <v>2</v>
      </c>
    </row>
    <row r="62" spans="2:55" x14ac:dyDescent="0.3">
      <c r="B62" s="29">
        <v>943</v>
      </c>
      <c r="C62" s="35">
        <v>45107</v>
      </c>
      <c r="D62" s="23">
        <f t="shared" si="0"/>
        <v>6</v>
      </c>
      <c r="E62" s="23">
        <v>2</v>
      </c>
      <c r="F62" s="23">
        <v>119</v>
      </c>
      <c r="G62" s="23">
        <v>778</v>
      </c>
      <c r="H62" s="23">
        <v>778</v>
      </c>
      <c r="I62" s="23">
        <v>0</v>
      </c>
      <c r="J62" s="23">
        <f t="shared" si="1"/>
        <v>778</v>
      </c>
      <c r="K62" s="23">
        <v>874.99999999999989</v>
      </c>
      <c r="L62" s="23">
        <v>0</v>
      </c>
      <c r="M62" s="23">
        <v>0</v>
      </c>
      <c r="N62" s="23">
        <v>754</v>
      </c>
      <c r="O62" s="23">
        <f t="shared" si="2"/>
        <v>24</v>
      </c>
      <c r="P62" s="23">
        <f t="shared" si="3"/>
        <v>0</v>
      </c>
      <c r="Q62" s="30">
        <f t="shared" si="4"/>
        <v>0.96915167095115684</v>
      </c>
      <c r="R62" s="32">
        <f>N62*VLOOKUP(F62,'Other Lists'!$B$12:$N$15,7,FALSE)</f>
        <v>24128</v>
      </c>
      <c r="S62" s="36">
        <f>SUM(VLOOKUP(F62,'Other Lists'!$B$12:$N$15,5,FALSE),VLOOKUP(F62,'Other Lists'!$B$12:$N$15,6,FALSE))*'Inspect DM'!G62</f>
        <v>22406.400000000001</v>
      </c>
      <c r="T62" s="32">
        <f t="shared" si="5"/>
        <v>1721.5999999999985</v>
      </c>
      <c r="U62" s="32">
        <f>(VLOOKUP(F62,'Other Lists'!$B$12:$N$15,5,FALSE)+VLOOKUP(F62,'Other Lists'!$B$12:$N$15,6,FALSE))*O62</f>
        <v>691.2</v>
      </c>
      <c r="V62" s="23">
        <v>5</v>
      </c>
      <c r="W62" s="23">
        <v>0</v>
      </c>
      <c r="X62" s="23">
        <v>4</v>
      </c>
      <c r="Y62" s="23">
        <f t="shared" si="6"/>
        <v>1</v>
      </c>
      <c r="Z62" s="32">
        <f>VLOOKUP(E62,'Other Lists'!$B$27:$H$32,7,FALSE)*8*W62</f>
        <v>0</v>
      </c>
      <c r="AA62" s="32">
        <f>VLOOKUP(E62,'Other Lists'!$B$27:$H$32,7,FALSE)*8*X62</f>
        <v>950.4</v>
      </c>
      <c r="AB62" s="32">
        <f>VLOOKUP(E62,'Other Lists'!$B$27:$H$32,7,FALSE)*8*Y62</f>
        <v>237.6</v>
      </c>
      <c r="AC62" s="32">
        <f t="shared" si="7"/>
        <v>1188</v>
      </c>
      <c r="AD62" s="33">
        <f t="shared" si="8"/>
        <v>1.5269922879177378</v>
      </c>
      <c r="AF62">
        <v>105</v>
      </c>
      <c r="AG62">
        <v>160</v>
      </c>
      <c r="AH62">
        <v>160</v>
      </c>
      <c r="AI62">
        <v>0</v>
      </c>
      <c r="AJ62">
        <f t="shared" si="9"/>
        <v>160</v>
      </c>
      <c r="AK62">
        <v>189</v>
      </c>
      <c r="AL62">
        <v>0</v>
      </c>
      <c r="AM62">
        <v>0</v>
      </c>
      <c r="AN62">
        <v>153</v>
      </c>
      <c r="AQ62">
        <v>7</v>
      </c>
      <c r="AR62">
        <v>7</v>
      </c>
      <c r="AS62">
        <v>0</v>
      </c>
      <c r="AT62">
        <v>3</v>
      </c>
      <c r="BB62">
        <v>2</v>
      </c>
      <c r="BC62">
        <v>2</v>
      </c>
    </row>
    <row r="63" spans="2:55" x14ac:dyDescent="0.3">
      <c r="B63" s="29">
        <v>944</v>
      </c>
      <c r="C63" s="35">
        <v>45108</v>
      </c>
      <c r="D63" s="23">
        <f t="shared" si="0"/>
        <v>7</v>
      </c>
      <c r="E63" s="23">
        <v>2</v>
      </c>
      <c r="F63" s="23">
        <v>201</v>
      </c>
      <c r="G63" s="23">
        <v>399</v>
      </c>
      <c r="H63" s="23">
        <v>339</v>
      </c>
      <c r="I63" s="23">
        <v>0</v>
      </c>
      <c r="J63" s="23">
        <f t="shared" si="1"/>
        <v>339</v>
      </c>
      <c r="K63" s="23">
        <v>350</v>
      </c>
      <c r="L63" s="23">
        <v>60</v>
      </c>
      <c r="M63" s="23">
        <v>0</v>
      </c>
      <c r="N63" s="23">
        <v>318</v>
      </c>
      <c r="O63" s="23">
        <f t="shared" si="2"/>
        <v>21</v>
      </c>
      <c r="P63" s="23">
        <f t="shared" si="3"/>
        <v>60</v>
      </c>
      <c r="Q63" s="30">
        <f t="shared" si="4"/>
        <v>0.93805309734513276</v>
      </c>
      <c r="R63" s="32">
        <f>N63*VLOOKUP(F63,'Other Lists'!$B$12:$N$15,7,FALSE)</f>
        <v>22578</v>
      </c>
      <c r="S63" s="36">
        <f>SUM(VLOOKUP(F63,'Other Lists'!$B$12:$N$15,5,FALSE),VLOOKUP(F63,'Other Lists'!$B$12:$N$15,6,FALSE))*'Inspect DM'!G63</f>
        <v>19590.900000000001</v>
      </c>
      <c r="T63" s="32">
        <f t="shared" si="5"/>
        <v>2987.0999999999985</v>
      </c>
      <c r="U63" s="32">
        <f>(VLOOKUP(F63,'Other Lists'!$B$12:$N$15,5,FALSE)+VLOOKUP(F63,'Other Lists'!$B$12:$N$15,6,FALSE))*O63</f>
        <v>1031.1000000000001</v>
      </c>
      <c r="V63" s="23">
        <v>5</v>
      </c>
      <c r="W63" s="23">
        <v>0</v>
      </c>
      <c r="X63" s="23">
        <v>4</v>
      </c>
      <c r="Y63" s="23">
        <f t="shared" si="6"/>
        <v>1</v>
      </c>
      <c r="Z63" s="32">
        <f>VLOOKUP(E63,'Other Lists'!$B$27:$H$32,7,FALSE)*8*W63</f>
        <v>0</v>
      </c>
      <c r="AA63" s="32">
        <f>VLOOKUP(E63,'Other Lists'!$B$27:$H$32,7,FALSE)*8*X63</f>
        <v>950.4</v>
      </c>
      <c r="AB63" s="32">
        <f>VLOOKUP(E63,'Other Lists'!$B$27:$H$32,7,FALSE)*8*Y63</f>
        <v>237.6</v>
      </c>
      <c r="AC63" s="32">
        <f t="shared" si="7"/>
        <v>1188</v>
      </c>
      <c r="AD63" s="33">
        <f t="shared" si="8"/>
        <v>3.5044247787610621</v>
      </c>
      <c r="AF63">
        <v>105</v>
      </c>
      <c r="AG63">
        <v>223</v>
      </c>
      <c r="AH63">
        <v>187</v>
      </c>
      <c r="AI63">
        <v>0</v>
      </c>
      <c r="AJ63">
        <f t="shared" si="9"/>
        <v>187</v>
      </c>
      <c r="AK63">
        <v>189</v>
      </c>
      <c r="AL63">
        <v>36</v>
      </c>
      <c r="AM63">
        <v>0</v>
      </c>
      <c r="AN63">
        <v>179</v>
      </c>
      <c r="AQ63">
        <v>7</v>
      </c>
      <c r="AR63">
        <v>7</v>
      </c>
      <c r="AS63">
        <v>1</v>
      </c>
      <c r="AT63">
        <v>3</v>
      </c>
      <c r="BB63">
        <v>2</v>
      </c>
      <c r="BC63">
        <v>2</v>
      </c>
    </row>
    <row r="64" spans="2:55" x14ac:dyDescent="0.3">
      <c r="B64" s="29">
        <v>945</v>
      </c>
      <c r="C64" s="35">
        <v>45109</v>
      </c>
      <c r="D64" s="23">
        <f t="shared" si="0"/>
        <v>1</v>
      </c>
      <c r="E64" s="23">
        <v>2</v>
      </c>
      <c r="F64" s="23">
        <v>201</v>
      </c>
      <c r="G64" s="23">
        <v>159</v>
      </c>
      <c r="H64" s="23">
        <v>135</v>
      </c>
      <c r="I64" s="23">
        <v>0</v>
      </c>
      <c r="J64" s="23">
        <f t="shared" si="1"/>
        <v>135</v>
      </c>
      <c r="K64" s="23">
        <v>140</v>
      </c>
      <c r="L64" s="23">
        <v>24</v>
      </c>
      <c r="M64" s="23">
        <v>0</v>
      </c>
      <c r="N64" s="23">
        <v>126</v>
      </c>
      <c r="O64" s="23">
        <f t="shared" si="2"/>
        <v>9</v>
      </c>
      <c r="P64" s="23">
        <f t="shared" si="3"/>
        <v>24</v>
      </c>
      <c r="Q64" s="30">
        <f t="shared" si="4"/>
        <v>0.93333333333333335</v>
      </c>
      <c r="R64" s="32">
        <f>N64*VLOOKUP(F64,'Other Lists'!$B$12:$N$15,7,FALSE)</f>
        <v>8946</v>
      </c>
      <c r="S64" s="36">
        <f>SUM(VLOOKUP(F64,'Other Lists'!$B$12:$N$15,5,FALSE),VLOOKUP(F64,'Other Lists'!$B$12:$N$15,6,FALSE))*'Inspect DM'!G64</f>
        <v>7806.9000000000005</v>
      </c>
      <c r="T64" s="32">
        <f t="shared" si="5"/>
        <v>1139.0999999999995</v>
      </c>
      <c r="U64" s="32">
        <f>(VLOOKUP(F64,'Other Lists'!$B$12:$N$15,5,FALSE)+VLOOKUP(F64,'Other Lists'!$B$12:$N$15,6,FALSE))*O64</f>
        <v>441.90000000000003</v>
      </c>
      <c r="V64" s="23">
        <v>2</v>
      </c>
      <c r="W64" s="23">
        <v>0</v>
      </c>
      <c r="X64" s="23">
        <v>1</v>
      </c>
      <c r="Y64" s="23">
        <f t="shared" si="6"/>
        <v>1</v>
      </c>
      <c r="Z64" s="32">
        <f>VLOOKUP(E64,'Other Lists'!$B$27:$H$32,7,FALSE)*8*W64</f>
        <v>0</v>
      </c>
      <c r="AA64" s="32">
        <f>VLOOKUP(E64,'Other Lists'!$B$27:$H$32,7,FALSE)*8*X64</f>
        <v>237.6</v>
      </c>
      <c r="AB64" s="32">
        <f>VLOOKUP(E64,'Other Lists'!$B$27:$H$32,7,FALSE)*8*Y64</f>
        <v>237.6</v>
      </c>
      <c r="AC64" s="32">
        <f t="shared" si="7"/>
        <v>475.2</v>
      </c>
      <c r="AD64" s="33">
        <f t="shared" si="8"/>
        <v>3.52</v>
      </c>
      <c r="AF64">
        <v>105</v>
      </c>
      <c r="AG64">
        <v>81</v>
      </c>
      <c r="AH64">
        <v>81</v>
      </c>
      <c r="AI64">
        <v>0</v>
      </c>
      <c r="AJ64">
        <f t="shared" si="9"/>
        <v>81</v>
      </c>
      <c r="AK64">
        <v>81</v>
      </c>
      <c r="AL64">
        <v>0</v>
      </c>
      <c r="AM64">
        <v>0</v>
      </c>
      <c r="AN64">
        <v>79</v>
      </c>
      <c r="AQ64">
        <v>3</v>
      </c>
      <c r="AR64">
        <v>3</v>
      </c>
      <c r="AS64">
        <v>0</v>
      </c>
      <c r="AT64">
        <v>1</v>
      </c>
      <c r="BB64">
        <v>1</v>
      </c>
      <c r="BC64">
        <v>1</v>
      </c>
    </row>
    <row r="65" spans="2:55" x14ac:dyDescent="0.3">
      <c r="B65" s="29">
        <v>946</v>
      </c>
      <c r="C65" s="35">
        <v>45110</v>
      </c>
      <c r="D65" s="23">
        <f t="shared" si="0"/>
        <v>2</v>
      </c>
      <c r="E65" s="23">
        <v>2</v>
      </c>
      <c r="F65" s="23">
        <v>119</v>
      </c>
      <c r="G65" s="23">
        <v>388</v>
      </c>
      <c r="H65" s="23">
        <v>332</v>
      </c>
      <c r="I65" s="23">
        <v>0</v>
      </c>
      <c r="J65" s="23">
        <f t="shared" si="1"/>
        <v>332</v>
      </c>
      <c r="K65" s="23">
        <v>349.99999999999994</v>
      </c>
      <c r="L65" s="23">
        <v>56</v>
      </c>
      <c r="M65" s="23">
        <v>0</v>
      </c>
      <c r="N65" s="23">
        <v>325</v>
      </c>
      <c r="O65" s="23">
        <f t="shared" si="2"/>
        <v>7</v>
      </c>
      <c r="P65" s="23">
        <f t="shared" si="3"/>
        <v>56</v>
      </c>
      <c r="Q65" s="30">
        <f t="shared" si="4"/>
        <v>0.97891566265060237</v>
      </c>
      <c r="R65" s="32">
        <f>N65*VLOOKUP(F65,'Other Lists'!$B$12:$N$15,7,FALSE)</f>
        <v>10400</v>
      </c>
      <c r="S65" s="36">
        <f>SUM(VLOOKUP(F65,'Other Lists'!$B$12:$N$15,5,FALSE),VLOOKUP(F65,'Other Lists'!$B$12:$N$15,6,FALSE))*'Inspect DM'!G65</f>
        <v>11174.4</v>
      </c>
      <c r="T65" s="32">
        <f t="shared" si="5"/>
        <v>-774.39999999999964</v>
      </c>
      <c r="U65" s="32">
        <f>(VLOOKUP(F65,'Other Lists'!$B$12:$N$15,5,FALSE)+VLOOKUP(F65,'Other Lists'!$B$12:$N$15,6,FALSE))*O65</f>
        <v>201.6</v>
      </c>
      <c r="V65" s="23">
        <v>2</v>
      </c>
      <c r="W65" s="23">
        <v>0</v>
      </c>
      <c r="X65" s="23">
        <v>1</v>
      </c>
      <c r="Y65" s="23">
        <f t="shared" si="6"/>
        <v>1</v>
      </c>
      <c r="Z65" s="32">
        <f>VLOOKUP(E65,'Other Lists'!$B$27:$H$32,7,FALSE)*8*W65</f>
        <v>0</v>
      </c>
      <c r="AA65" s="32">
        <f>VLOOKUP(E65,'Other Lists'!$B$27:$H$32,7,FALSE)*8*X65</f>
        <v>237.6</v>
      </c>
      <c r="AB65" s="32">
        <f>VLOOKUP(E65,'Other Lists'!$B$27:$H$32,7,FALSE)*8*Y65</f>
        <v>237.6</v>
      </c>
      <c r="AC65" s="32">
        <f t="shared" si="7"/>
        <v>475.2</v>
      </c>
      <c r="AD65" s="33">
        <f t="shared" si="8"/>
        <v>1.4313253012048193</v>
      </c>
      <c r="AF65">
        <v>105</v>
      </c>
      <c r="AG65">
        <v>92</v>
      </c>
      <c r="AH65">
        <v>82</v>
      </c>
      <c r="AI65">
        <v>0</v>
      </c>
      <c r="AJ65">
        <f t="shared" si="9"/>
        <v>82</v>
      </c>
      <c r="AK65">
        <v>81</v>
      </c>
      <c r="AL65">
        <v>10</v>
      </c>
      <c r="AM65">
        <v>0</v>
      </c>
      <c r="AN65">
        <v>76</v>
      </c>
      <c r="AQ65">
        <v>3</v>
      </c>
      <c r="AR65">
        <v>3</v>
      </c>
      <c r="AS65">
        <v>0</v>
      </c>
      <c r="AT65">
        <v>1</v>
      </c>
      <c r="BB65">
        <v>1</v>
      </c>
      <c r="BC65">
        <v>1</v>
      </c>
    </row>
    <row r="66" spans="2:55" x14ac:dyDescent="0.3">
      <c r="B66" s="29">
        <v>947</v>
      </c>
      <c r="C66" s="35">
        <v>45111</v>
      </c>
      <c r="D66" s="23">
        <f t="shared" si="0"/>
        <v>3</v>
      </c>
      <c r="E66" s="23">
        <v>2</v>
      </c>
      <c r="F66" s="23">
        <v>119</v>
      </c>
      <c r="G66" s="23">
        <v>953</v>
      </c>
      <c r="H66" s="23">
        <v>857</v>
      </c>
      <c r="I66" s="23">
        <v>0</v>
      </c>
      <c r="J66" s="23">
        <f t="shared" si="1"/>
        <v>857</v>
      </c>
      <c r="K66" s="23">
        <v>874.99999999999989</v>
      </c>
      <c r="L66" s="23">
        <v>96</v>
      </c>
      <c r="M66" s="23">
        <v>0</v>
      </c>
      <c r="N66" s="23">
        <v>797</v>
      </c>
      <c r="O66" s="23">
        <f t="shared" si="2"/>
        <v>60</v>
      </c>
      <c r="P66" s="23">
        <f t="shared" si="3"/>
        <v>96</v>
      </c>
      <c r="Q66" s="30">
        <f t="shared" si="4"/>
        <v>0.92998833138856474</v>
      </c>
      <c r="R66" s="32">
        <f>N66*VLOOKUP(F66,'Other Lists'!$B$12:$N$15,7,FALSE)</f>
        <v>25504</v>
      </c>
      <c r="S66" s="36">
        <f>SUM(VLOOKUP(F66,'Other Lists'!$B$12:$N$15,5,FALSE),VLOOKUP(F66,'Other Lists'!$B$12:$N$15,6,FALSE))*'Inspect DM'!G66</f>
        <v>27446.400000000001</v>
      </c>
      <c r="T66" s="32">
        <f t="shared" si="5"/>
        <v>-1942.4000000000015</v>
      </c>
      <c r="U66" s="32">
        <f>(VLOOKUP(F66,'Other Lists'!$B$12:$N$15,5,FALSE)+VLOOKUP(F66,'Other Lists'!$B$12:$N$15,6,FALSE))*O66</f>
        <v>1728</v>
      </c>
      <c r="V66" s="23">
        <v>5</v>
      </c>
      <c r="W66" s="23">
        <v>0</v>
      </c>
      <c r="X66" s="23">
        <v>3</v>
      </c>
      <c r="Y66" s="23">
        <f t="shared" si="6"/>
        <v>2</v>
      </c>
      <c r="Z66" s="32">
        <f>VLOOKUP(E66,'Other Lists'!$B$27:$H$32,7,FALSE)*8*W66</f>
        <v>0</v>
      </c>
      <c r="AA66" s="32">
        <f>VLOOKUP(E66,'Other Lists'!$B$27:$H$32,7,FALSE)*8*X66</f>
        <v>712.8</v>
      </c>
      <c r="AB66" s="32">
        <f>VLOOKUP(E66,'Other Lists'!$B$27:$H$32,7,FALSE)*8*Y66</f>
        <v>475.2</v>
      </c>
      <c r="AC66" s="32">
        <f t="shared" si="7"/>
        <v>1188</v>
      </c>
      <c r="AD66" s="33">
        <f t="shared" si="8"/>
        <v>1.3862310385064178</v>
      </c>
      <c r="AF66">
        <v>105</v>
      </c>
      <c r="AG66">
        <v>196</v>
      </c>
      <c r="AH66">
        <v>181</v>
      </c>
      <c r="AI66">
        <v>0</v>
      </c>
      <c r="AJ66">
        <f t="shared" si="9"/>
        <v>181</v>
      </c>
      <c r="AK66">
        <v>189</v>
      </c>
      <c r="AL66">
        <v>15</v>
      </c>
      <c r="AM66">
        <v>0</v>
      </c>
      <c r="AN66">
        <v>177</v>
      </c>
      <c r="AQ66">
        <v>7</v>
      </c>
      <c r="AR66">
        <v>7</v>
      </c>
      <c r="AS66">
        <v>0</v>
      </c>
      <c r="AT66">
        <v>4</v>
      </c>
      <c r="BB66">
        <v>2</v>
      </c>
      <c r="BC66">
        <v>2</v>
      </c>
    </row>
    <row r="67" spans="2:55" x14ac:dyDescent="0.3">
      <c r="B67" s="29">
        <v>948</v>
      </c>
      <c r="C67" s="35">
        <v>45083</v>
      </c>
      <c r="D67" s="23">
        <f t="shared" si="0"/>
        <v>3</v>
      </c>
      <c r="E67" s="23">
        <v>3</v>
      </c>
      <c r="F67" s="23">
        <v>119</v>
      </c>
      <c r="G67" s="23">
        <v>651</v>
      </c>
      <c r="H67" s="23">
        <v>651</v>
      </c>
      <c r="I67" s="23">
        <v>64</v>
      </c>
      <c r="J67" s="23">
        <f t="shared" si="1"/>
        <v>715</v>
      </c>
      <c r="K67" s="23">
        <v>1049.9999999999998</v>
      </c>
      <c r="L67" s="23">
        <v>0</v>
      </c>
      <c r="M67" s="23">
        <v>64</v>
      </c>
      <c r="N67" s="23">
        <v>679</v>
      </c>
      <c r="O67" s="23">
        <f t="shared" si="2"/>
        <v>36</v>
      </c>
      <c r="P67" s="23">
        <f t="shared" si="3"/>
        <v>-64</v>
      </c>
      <c r="Q67" s="30">
        <f t="shared" si="4"/>
        <v>0.94965034965034967</v>
      </c>
      <c r="R67" s="32">
        <f>N67*VLOOKUP(F67,'Other Lists'!$B$12:$N$15,7,FALSE)</f>
        <v>21728</v>
      </c>
      <c r="S67" s="36">
        <f>SUM(VLOOKUP(F67,'Other Lists'!$B$12:$N$15,5,FALSE),VLOOKUP(F67,'Other Lists'!$B$12:$N$15,6,FALSE))*'Inspect DM'!G67</f>
        <v>18748.8</v>
      </c>
      <c r="T67" s="32">
        <f t="shared" si="5"/>
        <v>2979.2000000000007</v>
      </c>
      <c r="U67" s="32">
        <f>(VLOOKUP(F67,'Other Lists'!$B$12:$N$15,5,FALSE)+VLOOKUP(F67,'Other Lists'!$B$12:$N$15,6,FALSE))*O67</f>
        <v>1036.8</v>
      </c>
      <c r="V67" s="23">
        <v>6</v>
      </c>
      <c r="W67" s="23">
        <v>0</v>
      </c>
      <c r="X67" s="23">
        <v>4</v>
      </c>
      <c r="Y67" s="23">
        <f t="shared" si="6"/>
        <v>2</v>
      </c>
      <c r="Z67" s="32">
        <f>VLOOKUP(E67,'Other Lists'!$B$27:$H$32,7,FALSE)*8*W67</f>
        <v>0</v>
      </c>
      <c r="AA67" s="32">
        <f>VLOOKUP(E67,'Other Lists'!$B$27:$H$32,7,FALSE)*8*X67</f>
        <v>1036.8</v>
      </c>
      <c r="AB67" s="32">
        <f>VLOOKUP(E67,'Other Lists'!$B$27:$H$32,7,FALSE)*8*Y67</f>
        <v>518.4</v>
      </c>
      <c r="AC67" s="32">
        <f t="shared" si="7"/>
        <v>1555.1999999999998</v>
      </c>
      <c r="AD67" s="33">
        <f t="shared" si="8"/>
        <v>2.3889400921658983</v>
      </c>
      <c r="AF67">
        <v>105</v>
      </c>
      <c r="AG67">
        <v>194</v>
      </c>
      <c r="AH67">
        <v>162</v>
      </c>
      <c r="AI67">
        <v>16</v>
      </c>
      <c r="AJ67">
        <f t="shared" si="9"/>
        <v>178</v>
      </c>
      <c r="AK67">
        <v>162</v>
      </c>
      <c r="AL67">
        <v>36</v>
      </c>
      <c r="AM67">
        <v>52</v>
      </c>
      <c r="AN67">
        <v>172</v>
      </c>
      <c r="AQ67">
        <v>6</v>
      </c>
      <c r="AR67">
        <v>6</v>
      </c>
      <c r="AS67">
        <v>0</v>
      </c>
      <c r="AT67">
        <v>3</v>
      </c>
      <c r="BB67">
        <v>2</v>
      </c>
      <c r="BC67">
        <v>1</v>
      </c>
    </row>
    <row r="68" spans="2:55" x14ac:dyDescent="0.3">
      <c r="B68" s="29">
        <v>949</v>
      </c>
      <c r="C68" s="35">
        <v>45084</v>
      </c>
      <c r="D68" s="23">
        <f t="shared" si="0"/>
        <v>4</v>
      </c>
      <c r="E68" s="23">
        <v>3</v>
      </c>
      <c r="F68" s="23">
        <v>201</v>
      </c>
      <c r="G68" s="23">
        <v>336</v>
      </c>
      <c r="H68" s="23">
        <v>336</v>
      </c>
      <c r="I68" s="23">
        <v>0</v>
      </c>
      <c r="J68" s="23">
        <f t="shared" si="1"/>
        <v>336</v>
      </c>
      <c r="K68" s="23">
        <v>420</v>
      </c>
      <c r="L68" s="23">
        <v>0</v>
      </c>
      <c r="M68" s="23">
        <v>0</v>
      </c>
      <c r="N68" s="23">
        <v>315</v>
      </c>
      <c r="O68" s="23">
        <f t="shared" si="2"/>
        <v>21</v>
      </c>
      <c r="P68" s="23">
        <f t="shared" si="3"/>
        <v>0</v>
      </c>
      <c r="Q68" s="30">
        <f t="shared" si="4"/>
        <v>0.9375</v>
      </c>
      <c r="R68" s="32">
        <f>N68*VLOOKUP(F68,'Other Lists'!$B$12:$N$15,7,FALSE)</f>
        <v>22365</v>
      </c>
      <c r="S68" s="36">
        <f>SUM(VLOOKUP(F68,'Other Lists'!$B$12:$N$15,5,FALSE),VLOOKUP(F68,'Other Lists'!$B$12:$N$15,6,FALSE))*'Inspect DM'!G68</f>
        <v>16497.600000000002</v>
      </c>
      <c r="T68" s="32">
        <f t="shared" si="5"/>
        <v>5867.3999999999978</v>
      </c>
      <c r="U68" s="32">
        <f>(VLOOKUP(F68,'Other Lists'!$B$12:$N$15,5,FALSE)+VLOOKUP(F68,'Other Lists'!$B$12:$N$15,6,FALSE))*O68</f>
        <v>1031.1000000000001</v>
      </c>
      <c r="V68" s="23">
        <v>6</v>
      </c>
      <c r="W68" s="23">
        <v>0</v>
      </c>
      <c r="X68" s="23">
        <v>4</v>
      </c>
      <c r="Y68" s="23">
        <f t="shared" si="6"/>
        <v>2</v>
      </c>
      <c r="Z68" s="32">
        <f>VLOOKUP(E68,'Other Lists'!$B$27:$H$32,7,FALSE)*8*W68</f>
        <v>0</v>
      </c>
      <c r="AA68" s="32">
        <f>VLOOKUP(E68,'Other Lists'!$B$27:$H$32,7,FALSE)*8*X68</f>
        <v>1036.8</v>
      </c>
      <c r="AB68" s="32">
        <f>VLOOKUP(E68,'Other Lists'!$B$27:$H$32,7,FALSE)*8*Y68</f>
        <v>518.4</v>
      </c>
      <c r="AC68" s="32">
        <f t="shared" si="7"/>
        <v>1555.1999999999998</v>
      </c>
      <c r="AD68" s="33">
        <f t="shared" si="8"/>
        <v>4.6285714285714281</v>
      </c>
      <c r="AF68">
        <v>105</v>
      </c>
      <c r="AG68">
        <v>173</v>
      </c>
      <c r="AH68">
        <v>165</v>
      </c>
      <c r="AI68">
        <v>9</v>
      </c>
      <c r="AJ68">
        <f t="shared" si="9"/>
        <v>174</v>
      </c>
      <c r="AK68">
        <v>162</v>
      </c>
      <c r="AL68">
        <v>0</v>
      </c>
      <c r="AM68">
        <v>9</v>
      </c>
      <c r="AN68">
        <v>167</v>
      </c>
      <c r="AQ68">
        <v>6</v>
      </c>
      <c r="AR68">
        <v>6</v>
      </c>
      <c r="AS68">
        <v>0</v>
      </c>
      <c r="AT68">
        <v>3</v>
      </c>
      <c r="BB68">
        <v>2</v>
      </c>
      <c r="BC68">
        <v>1</v>
      </c>
    </row>
    <row r="69" spans="2:55" x14ac:dyDescent="0.3">
      <c r="B69" s="29">
        <v>950</v>
      </c>
      <c r="C69" s="35">
        <v>45085</v>
      </c>
      <c r="D69" s="23">
        <f t="shared" si="0"/>
        <v>5</v>
      </c>
      <c r="E69" s="23">
        <v>3</v>
      </c>
      <c r="F69" s="23">
        <v>201</v>
      </c>
      <c r="G69" s="23">
        <v>289</v>
      </c>
      <c r="H69" s="23">
        <v>289</v>
      </c>
      <c r="I69" s="23">
        <v>62</v>
      </c>
      <c r="J69" s="23">
        <f t="shared" si="1"/>
        <v>351</v>
      </c>
      <c r="K69" s="23">
        <v>420</v>
      </c>
      <c r="L69" s="23">
        <v>0</v>
      </c>
      <c r="M69" s="23">
        <v>62</v>
      </c>
      <c r="N69" s="23">
        <v>343</v>
      </c>
      <c r="O69" s="23">
        <f t="shared" si="2"/>
        <v>8</v>
      </c>
      <c r="P69" s="23">
        <f t="shared" si="3"/>
        <v>-62</v>
      </c>
      <c r="Q69" s="30">
        <f t="shared" si="4"/>
        <v>0.97720797720797725</v>
      </c>
      <c r="R69" s="32">
        <f>N69*VLOOKUP(F69,'Other Lists'!$B$12:$N$15,7,FALSE)</f>
        <v>24353</v>
      </c>
      <c r="S69" s="36">
        <f>SUM(VLOOKUP(F69,'Other Lists'!$B$12:$N$15,5,FALSE),VLOOKUP(F69,'Other Lists'!$B$12:$N$15,6,FALSE))*'Inspect DM'!G69</f>
        <v>14189.9</v>
      </c>
      <c r="T69" s="32">
        <f t="shared" si="5"/>
        <v>10163.1</v>
      </c>
      <c r="U69" s="32">
        <f>(VLOOKUP(F69,'Other Lists'!$B$12:$N$15,5,FALSE)+VLOOKUP(F69,'Other Lists'!$B$12:$N$15,6,FALSE))*O69</f>
        <v>392.8</v>
      </c>
      <c r="V69" s="23">
        <v>6</v>
      </c>
      <c r="W69" s="23">
        <v>0</v>
      </c>
      <c r="X69" s="23">
        <v>3</v>
      </c>
      <c r="Y69" s="23">
        <f t="shared" si="6"/>
        <v>3</v>
      </c>
      <c r="Z69" s="32">
        <f>VLOOKUP(E69,'Other Lists'!$B$27:$H$32,7,FALSE)*8*W69</f>
        <v>0</v>
      </c>
      <c r="AA69" s="32">
        <f>VLOOKUP(E69,'Other Lists'!$B$27:$H$32,7,FALSE)*8*X69</f>
        <v>777.59999999999991</v>
      </c>
      <c r="AB69" s="32">
        <f>VLOOKUP(E69,'Other Lists'!$B$27:$H$32,7,FALSE)*8*Y69</f>
        <v>777.59999999999991</v>
      </c>
      <c r="AC69" s="32">
        <f t="shared" si="7"/>
        <v>1555.1999999999998</v>
      </c>
      <c r="AD69" s="33">
        <f t="shared" si="8"/>
        <v>5.3813148788927325</v>
      </c>
      <c r="AF69">
        <v>105</v>
      </c>
      <c r="AG69">
        <v>189</v>
      </c>
      <c r="AH69">
        <v>170</v>
      </c>
      <c r="AI69">
        <v>0</v>
      </c>
      <c r="AJ69">
        <f t="shared" si="9"/>
        <v>170</v>
      </c>
      <c r="AK69">
        <v>162</v>
      </c>
      <c r="AL69">
        <v>0</v>
      </c>
      <c r="AM69">
        <v>0</v>
      </c>
      <c r="AN69">
        <v>161</v>
      </c>
      <c r="AQ69">
        <v>6</v>
      </c>
      <c r="AR69">
        <v>6</v>
      </c>
      <c r="AS69">
        <v>0</v>
      </c>
      <c r="AT69">
        <v>4</v>
      </c>
      <c r="BB69">
        <v>2</v>
      </c>
      <c r="BC69">
        <v>1</v>
      </c>
    </row>
    <row r="70" spans="2:55" x14ac:dyDescent="0.3">
      <c r="B70" s="29">
        <v>951</v>
      </c>
      <c r="C70" s="35">
        <v>45086</v>
      </c>
      <c r="D70" s="23">
        <f t="shared" si="0"/>
        <v>6</v>
      </c>
      <c r="E70" s="23">
        <v>3</v>
      </c>
      <c r="F70" s="23">
        <v>201</v>
      </c>
      <c r="G70" s="23">
        <v>264</v>
      </c>
      <c r="H70" s="23">
        <v>264</v>
      </c>
      <c r="I70" s="23">
        <v>198</v>
      </c>
      <c r="J70" s="23">
        <f t="shared" si="1"/>
        <v>462</v>
      </c>
      <c r="K70" s="23">
        <v>420</v>
      </c>
      <c r="L70" s="23">
        <v>44</v>
      </c>
      <c r="M70" s="23">
        <v>242</v>
      </c>
      <c r="N70" s="23">
        <v>443</v>
      </c>
      <c r="O70" s="23">
        <f t="shared" si="2"/>
        <v>19</v>
      </c>
      <c r="P70" s="23">
        <f t="shared" si="3"/>
        <v>-198</v>
      </c>
      <c r="Q70" s="30">
        <f t="shared" si="4"/>
        <v>0.95887445887445888</v>
      </c>
      <c r="R70" s="32">
        <f>N70*VLOOKUP(F70,'Other Lists'!$B$12:$N$15,7,FALSE)</f>
        <v>31453</v>
      </c>
      <c r="S70" s="36">
        <f>SUM(VLOOKUP(F70,'Other Lists'!$B$12:$N$15,5,FALSE),VLOOKUP(F70,'Other Lists'!$B$12:$N$15,6,FALSE))*'Inspect DM'!G70</f>
        <v>12962.4</v>
      </c>
      <c r="T70" s="32">
        <f t="shared" si="5"/>
        <v>18490.599999999999</v>
      </c>
      <c r="U70" s="32">
        <f>(VLOOKUP(F70,'Other Lists'!$B$12:$N$15,5,FALSE)+VLOOKUP(F70,'Other Lists'!$B$12:$N$15,6,FALSE))*O70</f>
        <v>932.9</v>
      </c>
      <c r="V70" s="23">
        <v>6</v>
      </c>
      <c r="W70" s="23">
        <v>0</v>
      </c>
      <c r="X70" s="23">
        <v>4</v>
      </c>
      <c r="Y70" s="23">
        <f t="shared" si="6"/>
        <v>2</v>
      </c>
      <c r="Z70" s="32">
        <f>VLOOKUP(E70,'Other Lists'!$B$27:$H$32,7,FALSE)*8*W70</f>
        <v>0</v>
      </c>
      <c r="AA70" s="32">
        <f>VLOOKUP(E70,'Other Lists'!$B$27:$H$32,7,FALSE)*8*X70</f>
        <v>1036.8</v>
      </c>
      <c r="AB70" s="32">
        <f>VLOOKUP(E70,'Other Lists'!$B$27:$H$32,7,FALSE)*8*Y70</f>
        <v>518.4</v>
      </c>
      <c r="AC70" s="32">
        <f t="shared" si="7"/>
        <v>1555.1999999999998</v>
      </c>
      <c r="AD70" s="33">
        <f t="shared" si="8"/>
        <v>5.8909090909090907</v>
      </c>
      <c r="AF70">
        <v>105</v>
      </c>
      <c r="AG70">
        <v>186</v>
      </c>
      <c r="AH70">
        <v>157</v>
      </c>
      <c r="AI70">
        <v>21</v>
      </c>
      <c r="AJ70">
        <f t="shared" si="9"/>
        <v>178</v>
      </c>
      <c r="AK70">
        <v>162</v>
      </c>
      <c r="AL70">
        <v>29</v>
      </c>
      <c r="AM70">
        <v>50</v>
      </c>
      <c r="AN70">
        <v>165</v>
      </c>
      <c r="AQ70">
        <v>6</v>
      </c>
      <c r="AR70">
        <v>6</v>
      </c>
      <c r="AS70">
        <v>0</v>
      </c>
      <c r="AT70">
        <v>4</v>
      </c>
      <c r="BB70">
        <v>2</v>
      </c>
      <c r="BC70">
        <v>1</v>
      </c>
    </row>
    <row r="71" spans="2:55" x14ac:dyDescent="0.3">
      <c r="B71" s="29">
        <v>952</v>
      </c>
      <c r="C71" s="35">
        <v>45087</v>
      </c>
      <c r="D71" s="23">
        <f t="shared" si="0"/>
        <v>7</v>
      </c>
      <c r="E71" s="23">
        <v>3</v>
      </c>
      <c r="F71" s="23">
        <v>119</v>
      </c>
      <c r="G71" s="23">
        <v>903</v>
      </c>
      <c r="H71" s="23">
        <v>903</v>
      </c>
      <c r="I71" s="23">
        <v>73</v>
      </c>
      <c r="J71" s="23">
        <f t="shared" si="1"/>
        <v>976</v>
      </c>
      <c r="K71" s="23">
        <v>1049.9999999999998</v>
      </c>
      <c r="L71" s="23">
        <v>0</v>
      </c>
      <c r="M71" s="23">
        <v>73</v>
      </c>
      <c r="N71" s="23">
        <v>917</v>
      </c>
      <c r="O71" s="23">
        <f t="shared" si="2"/>
        <v>59</v>
      </c>
      <c r="P71" s="23">
        <f t="shared" si="3"/>
        <v>-73</v>
      </c>
      <c r="Q71" s="30">
        <f t="shared" si="4"/>
        <v>0.93954918032786883</v>
      </c>
      <c r="R71" s="32">
        <f>N71*VLOOKUP(F71,'Other Lists'!$B$12:$N$15,7,FALSE)</f>
        <v>29344</v>
      </c>
      <c r="S71" s="36">
        <f>SUM(VLOOKUP(F71,'Other Lists'!$B$12:$N$15,5,FALSE),VLOOKUP(F71,'Other Lists'!$B$12:$N$15,6,FALSE))*'Inspect DM'!G71</f>
        <v>26006.400000000001</v>
      </c>
      <c r="T71" s="32">
        <f t="shared" si="5"/>
        <v>3337.5999999999985</v>
      </c>
      <c r="U71" s="32">
        <f>(VLOOKUP(F71,'Other Lists'!$B$12:$N$15,5,FALSE)+VLOOKUP(F71,'Other Lists'!$B$12:$N$15,6,FALSE))*O71</f>
        <v>1699.2</v>
      </c>
      <c r="V71" s="23">
        <v>6</v>
      </c>
      <c r="W71" s="23">
        <v>0</v>
      </c>
      <c r="X71" s="23">
        <v>3</v>
      </c>
      <c r="Y71" s="23">
        <f t="shared" si="6"/>
        <v>3</v>
      </c>
      <c r="Z71" s="32">
        <f>VLOOKUP(E71,'Other Lists'!$B$27:$H$32,7,FALSE)*8*W71</f>
        <v>0</v>
      </c>
      <c r="AA71" s="32">
        <f>VLOOKUP(E71,'Other Lists'!$B$27:$H$32,7,FALSE)*8*X71</f>
        <v>777.59999999999991</v>
      </c>
      <c r="AB71" s="32">
        <f>VLOOKUP(E71,'Other Lists'!$B$27:$H$32,7,FALSE)*8*Y71</f>
        <v>777.59999999999991</v>
      </c>
      <c r="AC71" s="32">
        <f t="shared" si="7"/>
        <v>1555.1999999999998</v>
      </c>
      <c r="AD71" s="33">
        <f t="shared" si="8"/>
        <v>1.7222591362126243</v>
      </c>
      <c r="AF71">
        <v>105</v>
      </c>
      <c r="AG71">
        <v>149</v>
      </c>
      <c r="AH71">
        <v>149</v>
      </c>
      <c r="AI71">
        <v>0</v>
      </c>
      <c r="AJ71">
        <f t="shared" si="9"/>
        <v>149</v>
      </c>
      <c r="AK71">
        <v>162</v>
      </c>
      <c r="AL71">
        <v>0</v>
      </c>
      <c r="AM71">
        <v>0</v>
      </c>
      <c r="AN71">
        <v>141</v>
      </c>
      <c r="AQ71">
        <v>6</v>
      </c>
      <c r="AR71">
        <v>6</v>
      </c>
      <c r="AS71">
        <v>0</v>
      </c>
      <c r="AT71">
        <v>3</v>
      </c>
      <c r="BB71">
        <v>2</v>
      </c>
      <c r="BC71">
        <v>1</v>
      </c>
    </row>
    <row r="72" spans="2:55" x14ac:dyDescent="0.3">
      <c r="B72" s="29">
        <v>953</v>
      </c>
      <c r="C72" s="35">
        <v>45088</v>
      </c>
      <c r="D72" s="23">
        <f t="shared" si="0"/>
        <v>1</v>
      </c>
      <c r="E72" s="23">
        <v>3</v>
      </c>
      <c r="F72" s="23">
        <v>119</v>
      </c>
      <c r="G72" s="23">
        <v>0</v>
      </c>
      <c r="H72" s="23">
        <v>0</v>
      </c>
      <c r="I72" s="23">
        <v>0</v>
      </c>
      <c r="J72" s="23">
        <f t="shared" si="1"/>
        <v>0</v>
      </c>
      <c r="K72" s="23">
        <v>0</v>
      </c>
      <c r="L72" s="23">
        <v>26</v>
      </c>
      <c r="M72" s="23">
        <v>26</v>
      </c>
      <c r="N72" s="23">
        <v>0</v>
      </c>
      <c r="O72" s="23">
        <f t="shared" si="2"/>
        <v>0</v>
      </c>
      <c r="P72" s="23">
        <f t="shared" si="3"/>
        <v>0</v>
      </c>
      <c r="Q72" s="30" t="e">
        <f t="shared" si="4"/>
        <v>#DIV/0!</v>
      </c>
      <c r="R72" s="32">
        <f>N72*VLOOKUP(F72,'Other Lists'!$B$12:$N$15,7,FALSE)</f>
        <v>0</v>
      </c>
      <c r="S72" s="36">
        <f>SUM(VLOOKUP(F72,'Other Lists'!$B$12:$N$15,5,FALSE),VLOOKUP(F72,'Other Lists'!$B$12:$N$15,6,FALSE))*'Inspect DM'!G72</f>
        <v>0</v>
      </c>
      <c r="T72" s="32">
        <f t="shared" si="5"/>
        <v>0</v>
      </c>
      <c r="U72" s="32">
        <f>(VLOOKUP(F72,'Other Lists'!$B$12:$N$15,5,FALSE)+VLOOKUP(F72,'Other Lists'!$B$12:$N$15,6,FALSE))*O72</f>
        <v>0</v>
      </c>
      <c r="V72" s="23">
        <v>0</v>
      </c>
      <c r="W72" s="23">
        <v>0</v>
      </c>
      <c r="X72" s="23">
        <v>0</v>
      </c>
      <c r="Y72" s="23">
        <f t="shared" si="6"/>
        <v>0</v>
      </c>
      <c r="Z72" s="32">
        <f>VLOOKUP(E72,'Other Lists'!$B$27:$H$32,7,FALSE)*8*W72</f>
        <v>0</v>
      </c>
      <c r="AA72" s="32">
        <f>VLOOKUP(E72,'Other Lists'!$B$27:$H$32,7,FALSE)*8*X72</f>
        <v>0</v>
      </c>
      <c r="AB72" s="32">
        <f>VLOOKUP(E72,'Other Lists'!$B$27:$H$32,7,FALSE)*8*Y72</f>
        <v>0</v>
      </c>
      <c r="AC72" s="32">
        <f t="shared" si="7"/>
        <v>0</v>
      </c>
      <c r="AD72" s="33" t="e">
        <f t="shared" si="8"/>
        <v>#DIV/0!</v>
      </c>
      <c r="AF72">
        <v>105</v>
      </c>
      <c r="AG72">
        <v>0</v>
      </c>
      <c r="AH72">
        <v>0</v>
      </c>
      <c r="AI72">
        <v>0</v>
      </c>
      <c r="AJ72">
        <f t="shared" si="9"/>
        <v>0</v>
      </c>
      <c r="AK72">
        <v>0</v>
      </c>
      <c r="AL72">
        <v>12</v>
      </c>
      <c r="AM72">
        <v>12</v>
      </c>
      <c r="AN72">
        <v>0</v>
      </c>
      <c r="AQ72">
        <v>0</v>
      </c>
      <c r="AR72">
        <v>0</v>
      </c>
      <c r="AS72">
        <v>0</v>
      </c>
      <c r="AT72">
        <v>0</v>
      </c>
      <c r="BB72">
        <v>0</v>
      </c>
      <c r="BC72">
        <v>0</v>
      </c>
    </row>
    <row r="73" spans="2:55" x14ac:dyDescent="0.3">
      <c r="B73" s="29">
        <v>954</v>
      </c>
      <c r="C73" s="35">
        <v>45089</v>
      </c>
      <c r="D73" s="23">
        <f t="shared" si="0"/>
        <v>2</v>
      </c>
      <c r="E73" s="23">
        <v>3</v>
      </c>
      <c r="F73" s="23">
        <v>201</v>
      </c>
      <c r="G73" s="23">
        <v>0</v>
      </c>
      <c r="H73" s="23">
        <v>0</v>
      </c>
      <c r="I73" s="23">
        <v>0</v>
      </c>
      <c r="J73" s="23">
        <f t="shared" si="1"/>
        <v>0</v>
      </c>
      <c r="K73" s="23">
        <v>0</v>
      </c>
      <c r="L73" s="23">
        <v>6</v>
      </c>
      <c r="M73" s="23">
        <v>6</v>
      </c>
      <c r="N73" s="23">
        <v>0</v>
      </c>
      <c r="O73" s="23">
        <f t="shared" si="2"/>
        <v>0</v>
      </c>
      <c r="P73" s="23">
        <f t="shared" si="3"/>
        <v>0</v>
      </c>
      <c r="Q73" s="30" t="e">
        <f t="shared" si="4"/>
        <v>#DIV/0!</v>
      </c>
      <c r="R73" s="32">
        <f>N73*VLOOKUP(F73,'Other Lists'!$B$12:$N$15,7,FALSE)</f>
        <v>0</v>
      </c>
      <c r="S73" s="36">
        <f>SUM(VLOOKUP(F73,'Other Lists'!$B$12:$N$15,5,FALSE),VLOOKUP(F73,'Other Lists'!$B$12:$N$15,6,FALSE))*'Inspect DM'!G73</f>
        <v>0</v>
      </c>
      <c r="T73" s="32">
        <f t="shared" si="5"/>
        <v>0</v>
      </c>
      <c r="U73" s="32">
        <f>(VLOOKUP(F73,'Other Lists'!$B$12:$N$15,5,FALSE)+VLOOKUP(F73,'Other Lists'!$B$12:$N$15,6,FALSE))*O73</f>
        <v>0</v>
      </c>
      <c r="V73" s="23">
        <v>0</v>
      </c>
      <c r="W73" s="23">
        <v>0</v>
      </c>
      <c r="X73" s="23">
        <v>0</v>
      </c>
      <c r="Y73" s="23">
        <f t="shared" si="6"/>
        <v>0</v>
      </c>
      <c r="Z73" s="32">
        <f>VLOOKUP(E73,'Other Lists'!$B$27:$H$32,7,FALSE)*8*W73</f>
        <v>0</v>
      </c>
      <c r="AA73" s="32">
        <f>VLOOKUP(E73,'Other Lists'!$B$27:$H$32,7,FALSE)*8*X73</f>
        <v>0</v>
      </c>
      <c r="AB73" s="32">
        <f>VLOOKUP(E73,'Other Lists'!$B$27:$H$32,7,FALSE)*8*Y73</f>
        <v>0</v>
      </c>
      <c r="AC73" s="32">
        <f t="shared" si="7"/>
        <v>0</v>
      </c>
      <c r="AD73" s="33" t="e">
        <f t="shared" si="8"/>
        <v>#DIV/0!</v>
      </c>
      <c r="AF73">
        <v>105</v>
      </c>
      <c r="AG73">
        <v>0</v>
      </c>
      <c r="AH73">
        <v>0</v>
      </c>
      <c r="AI73">
        <v>0</v>
      </c>
      <c r="AJ73">
        <f t="shared" si="9"/>
        <v>0</v>
      </c>
      <c r="AK73">
        <v>0</v>
      </c>
      <c r="AL73">
        <v>0</v>
      </c>
      <c r="AM73">
        <v>0</v>
      </c>
      <c r="AN73">
        <v>0</v>
      </c>
      <c r="AQ73">
        <v>0</v>
      </c>
      <c r="AR73">
        <v>0</v>
      </c>
      <c r="AS73">
        <v>0</v>
      </c>
      <c r="AT73">
        <v>0</v>
      </c>
      <c r="BB73">
        <v>0</v>
      </c>
      <c r="BC73">
        <v>0</v>
      </c>
    </row>
    <row r="74" spans="2:55" x14ac:dyDescent="0.3">
      <c r="B74" s="29">
        <v>955</v>
      </c>
      <c r="C74" s="35">
        <v>45090</v>
      </c>
      <c r="D74" s="23">
        <f t="shared" ref="D74:D95" si="10">WEEKDAY(C74)</f>
        <v>3</v>
      </c>
      <c r="E74" s="23">
        <v>3</v>
      </c>
      <c r="F74" s="23">
        <v>119</v>
      </c>
      <c r="G74" s="23">
        <v>546</v>
      </c>
      <c r="H74" s="23">
        <v>546</v>
      </c>
      <c r="I74" s="23">
        <v>31</v>
      </c>
      <c r="J74" s="23">
        <f t="shared" ref="J74:J95" si="11">SUM(H74+I74)</f>
        <v>577</v>
      </c>
      <c r="K74" s="23">
        <v>1049.9999999999998</v>
      </c>
      <c r="L74" s="23">
        <v>0</v>
      </c>
      <c r="M74" s="23">
        <v>31</v>
      </c>
      <c r="N74" s="23">
        <v>548</v>
      </c>
      <c r="O74" s="23">
        <f t="shared" ref="O74:O95" si="12">J74-N74</f>
        <v>29</v>
      </c>
      <c r="P74" s="23">
        <f t="shared" ref="P74:P95" si="13">G74-J74</f>
        <v>-31</v>
      </c>
      <c r="Q74" s="30">
        <f t="shared" ref="Q74:Q95" si="14">N74/J74</f>
        <v>0.94974003466204504</v>
      </c>
      <c r="R74" s="32">
        <f>N74*VLOOKUP(F74,'Other Lists'!$B$12:$N$15,7,FALSE)</f>
        <v>17536</v>
      </c>
      <c r="S74" s="36">
        <f>SUM(VLOOKUP(F74,'Other Lists'!$B$12:$N$15,5,FALSE),VLOOKUP(F74,'Other Lists'!$B$12:$N$15,6,FALSE))*'Inspect DM'!G74</f>
        <v>15724.800000000001</v>
      </c>
      <c r="T74" s="32">
        <f t="shared" ref="T74:T95" si="15">R74-S74</f>
        <v>1811.1999999999989</v>
      </c>
      <c r="U74" s="32">
        <f>(VLOOKUP(F74,'Other Lists'!$B$12:$N$15,5,FALSE)+VLOOKUP(F74,'Other Lists'!$B$12:$N$15,6,FALSE))*O74</f>
        <v>835.2</v>
      </c>
      <c r="V74" s="23">
        <v>5</v>
      </c>
      <c r="W74" s="23">
        <v>0</v>
      </c>
      <c r="X74" s="23">
        <v>4</v>
      </c>
      <c r="Y74" s="23">
        <f t="shared" ref="Y74:Y95" si="16">V74-W74-X74</f>
        <v>1</v>
      </c>
      <c r="Z74" s="32">
        <f>VLOOKUP(E74,'Other Lists'!$B$27:$H$32,7,FALSE)*8*W74</f>
        <v>0</v>
      </c>
      <c r="AA74" s="32">
        <f>VLOOKUP(E74,'Other Lists'!$B$27:$H$32,7,FALSE)*8*X74</f>
        <v>1036.8</v>
      </c>
      <c r="AB74" s="32">
        <f>VLOOKUP(E74,'Other Lists'!$B$27:$H$32,7,FALSE)*8*Y74</f>
        <v>259.2</v>
      </c>
      <c r="AC74" s="32">
        <f t="shared" ref="AC74:AC95" si="17">SUM(Z74:AB74)</f>
        <v>1296</v>
      </c>
      <c r="AD74" s="33">
        <f t="shared" ref="AD74:AD95" si="18">AC74/H74</f>
        <v>2.3736263736263736</v>
      </c>
      <c r="AF74">
        <v>105</v>
      </c>
      <c r="AG74">
        <v>160</v>
      </c>
      <c r="AH74">
        <v>158</v>
      </c>
      <c r="AI74">
        <v>20</v>
      </c>
      <c r="AJ74">
        <f t="shared" ref="AJ74:AJ95" si="19">AH74+AI74</f>
        <v>178</v>
      </c>
      <c r="AK74">
        <v>162</v>
      </c>
      <c r="AL74">
        <v>8</v>
      </c>
      <c r="AM74">
        <v>28</v>
      </c>
      <c r="AN74">
        <v>174</v>
      </c>
      <c r="AQ74">
        <v>6</v>
      </c>
      <c r="AR74">
        <v>6</v>
      </c>
      <c r="AS74">
        <v>0</v>
      </c>
      <c r="AT74">
        <v>3</v>
      </c>
      <c r="BB74">
        <v>2</v>
      </c>
      <c r="BC74">
        <v>1</v>
      </c>
    </row>
    <row r="75" spans="2:55" x14ac:dyDescent="0.3">
      <c r="B75" s="29">
        <v>956</v>
      </c>
      <c r="C75" s="35">
        <v>45091</v>
      </c>
      <c r="D75" s="23">
        <f t="shared" si="10"/>
        <v>4</v>
      </c>
      <c r="E75" s="23">
        <v>3</v>
      </c>
      <c r="F75" s="23">
        <v>119</v>
      </c>
      <c r="G75" s="23">
        <v>619</v>
      </c>
      <c r="H75" s="23">
        <v>619</v>
      </c>
      <c r="I75" s="23">
        <v>0</v>
      </c>
      <c r="J75" s="23">
        <f t="shared" si="11"/>
        <v>619</v>
      </c>
      <c r="K75" s="23">
        <v>1049.9999999999998</v>
      </c>
      <c r="L75" s="23">
        <v>0</v>
      </c>
      <c r="M75" s="23">
        <v>0</v>
      </c>
      <c r="N75" s="23">
        <v>588</v>
      </c>
      <c r="O75" s="23">
        <f t="shared" si="12"/>
        <v>31</v>
      </c>
      <c r="P75" s="23">
        <f t="shared" si="13"/>
        <v>0</v>
      </c>
      <c r="Q75" s="30">
        <f t="shared" si="14"/>
        <v>0.94991922455573508</v>
      </c>
      <c r="R75" s="32">
        <f>N75*VLOOKUP(F75,'Other Lists'!$B$12:$N$15,7,FALSE)</f>
        <v>18816</v>
      </c>
      <c r="S75" s="36">
        <f>SUM(VLOOKUP(F75,'Other Lists'!$B$12:$N$15,5,FALSE),VLOOKUP(F75,'Other Lists'!$B$12:$N$15,6,FALSE))*'Inspect DM'!G75</f>
        <v>17827.2</v>
      </c>
      <c r="T75" s="32">
        <f t="shared" si="15"/>
        <v>988.79999999999927</v>
      </c>
      <c r="U75" s="32">
        <f>(VLOOKUP(F75,'Other Lists'!$B$12:$N$15,5,FALSE)+VLOOKUP(F75,'Other Lists'!$B$12:$N$15,6,FALSE))*O75</f>
        <v>892.80000000000007</v>
      </c>
      <c r="V75" s="23">
        <v>6</v>
      </c>
      <c r="W75" s="23">
        <v>0</v>
      </c>
      <c r="X75" s="23">
        <v>4</v>
      </c>
      <c r="Y75" s="23">
        <f t="shared" si="16"/>
        <v>2</v>
      </c>
      <c r="Z75" s="32">
        <f>VLOOKUP(E75,'Other Lists'!$B$27:$H$32,7,FALSE)*8*W75</f>
        <v>0</v>
      </c>
      <c r="AA75" s="32">
        <f>VLOOKUP(E75,'Other Lists'!$B$27:$H$32,7,FALSE)*8*X75</f>
        <v>1036.8</v>
      </c>
      <c r="AB75" s="32">
        <f>VLOOKUP(E75,'Other Lists'!$B$27:$H$32,7,FALSE)*8*Y75</f>
        <v>518.4</v>
      </c>
      <c r="AC75" s="32">
        <f t="shared" si="17"/>
        <v>1555.1999999999998</v>
      </c>
      <c r="AD75" s="33">
        <f t="shared" si="18"/>
        <v>2.5124394184168009</v>
      </c>
      <c r="AF75">
        <v>105</v>
      </c>
      <c r="AG75">
        <v>174</v>
      </c>
      <c r="AH75">
        <v>163</v>
      </c>
      <c r="AI75">
        <v>0</v>
      </c>
      <c r="AJ75">
        <f t="shared" si="19"/>
        <v>163</v>
      </c>
      <c r="AK75">
        <v>162</v>
      </c>
      <c r="AL75">
        <v>0</v>
      </c>
      <c r="AM75">
        <v>0</v>
      </c>
      <c r="AN75">
        <v>151</v>
      </c>
      <c r="AQ75">
        <v>6</v>
      </c>
      <c r="AR75">
        <v>6</v>
      </c>
      <c r="AS75">
        <v>0</v>
      </c>
      <c r="AT75">
        <v>4</v>
      </c>
      <c r="BB75">
        <v>2</v>
      </c>
      <c r="BC75">
        <v>1</v>
      </c>
    </row>
    <row r="76" spans="2:55" x14ac:dyDescent="0.3">
      <c r="B76" s="29">
        <v>957</v>
      </c>
      <c r="C76" s="35">
        <v>45092</v>
      </c>
      <c r="D76" s="23">
        <f t="shared" si="10"/>
        <v>5</v>
      </c>
      <c r="E76" s="23">
        <v>3</v>
      </c>
      <c r="F76" s="23">
        <v>201</v>
      </c>
      <c r="G76" s="23">
        <v>344</v>
      </c>
      <c r="H76" s="23">
        <v>344</v>
      </c>
      <c r="I76" s="23">
        <v>75</v>
      </c>
      <c r="J76" s="23">
        <f t="shared" si="11"/>
        <v>419</v>
      </c>
      <c r="K76" s="23">
        <v>420</v>
      </c>
      <c r="L76" s="23">
        <v>0</v>
      </c>
      <c r="M76" s="23">
        <v>75</v>
      </c>
      <c r="N76" s="23">
        <v>393</v>
      </c>
      <c r="O76" s="23">
        <f t="shared" si="12"/>
        <v>26</v>
      </c>
      <c r="P76" s="23">
        <f t="shared" si="13"/>
        <v>-75</v>
      </c>
      <c r="Q76" s="30">
        <f t="shared" si="14"/>
        <v>0.93794749403341293</v>
      </c>
      <c r="R76" s="32">
        <f>N76*VLOOKUP(F76,'Other Lists'!$B$12:$N$15,7,FALSE)</f>
        <v>27903</v>
      </c>
      <c r="S76" s="36">
        <f>SUM(VLOOKUP(F76,'Other Lists'!$B$12:$N$15,5,FALSE),VLOOKUP(F76,'Other Lists'!$B$12:$N$15,6,FALSE))*'Inspect DM'!G76</f>
        <v>16890.400000000001</v>
      </c>
      <c r="T76" s="32">
        <f t="shared" si="15"/>
        <v>11012.599999999999</v>
      </c>
      <c r="U76" s="32">
        <f>(VLOOKUP(F76,'Other Lists'!$B$12:$N$15,5,FALSE)+VLOOKUP(F76,'Other Lists'!$B$12:$N$15,6,FALSE))*O76</f>
        <v>1276.6000000000001</v>
      </c>
      <c r="V76" s="23">
        <v>6</v>
      </c>
      <c r="W76" s="23">
        <v>0</v>
      </c>
      <c r="X76" s="23">
        <v>3</v>
      </c>
      <c r="Y76" s="23">
        <f t="shared" si="16"/>
        <v>3</v>
      </c>
      <c r="Z76" s="32">
        <f>VLOOKUP(E76,'Other Lists'!$B$27:$H$32,7,FALSE)*8*W76</f>
        <v>0</v>
      </c>
      <c r="AA76" s="32">
        <f>VLOOKUP(E76,'Other Lists'!$B$27:$H$32,7,FALSE)*8*X76</f>
        <v>777.59999999999991</v>
      </c>
      <c r="AB76" s="32">
        <f>VLOOKUP(E76,'Other Lists'!$B$27:$H$32,7,FALSE)*8*Y76</f>
        <v>777.59999999999991</v>
      </c>
      <c r="AC76" s="32">
        <f t="shared" si="17"/>
        <v>1555.1999999999998</v>
      </c>
      <c r="AD76" s="33">
        <f t="shared" si="18"/>
        <v>4.5209302325581389</v>
      </c>
      <c r="AF76">
        <v>105</v>
      </c>
      <c r="AG76">
        <v>191</v>
      </c>
      <c r="AH76">
        <v>158</v>
      </c>
      <c r="AI76">
        <v>20</v>
      </c>
      <c r="AJ76">
        <f t="shared" si="19"/>
        <v>178</v>
      </c>
      <c r="AK76">
        <v>162</v>
      </c>
      <c r="AL76">
        <v>0</v>
      </c>
      <c r="AM76">
        <v>20</v>
      </c>
      <c r="AN76">
        <v>170</v>
      </c>
      <c r="AQ76">
        <v>6</v>
      </c>
      <c r="AR76">
        <v>6</v>
      </c>
      <c r="AS76">
        <v>0</v>
      </c>
      <c r="AT76">
        <v>4</v>
      </c>
      <c r="BB76">
        <v>2</v>
      </c>
      <c r="BC76">
        <v>0</v>
      </c>
    </row>
    <row r="77" spans="2:55" x14ac:dyDescent="0.3">
      <c r="B77" s="29">
        <v>958</v>
      </c>
      <c r="C77" s="35">
        <v>45093</v>
      </c>
      <c r="D77" s="23">
        <f t="shared" si="10"/>
        <v>6</v>
      </c>
      <c r="E77" s="23">
        <v>3</v>
      </c>
      <c r="F77" s="23">
        <v>201</v>
      </c>
      <c r="G77" s="23">
        <v>260</v>
      </c>
      <c r="H77" s="23">
        <v>260</v>
      </c>
      <c r="I77" s="23">
        <v>151</v>
      </c>
      <c r="J77" s="23">
        <f t="shared" si="11"/>
        <v>411</v>
      </c>
      <c r="K77" s="23">
        <v>420</v>
      </c>
      <c r="L77" s="23">
        <v>0</v>
      </c>
      <c r="M77" s="23">
        <v>151</v>
      </c>
      <c r="N77" s="23">
        <v>386</v>
      </c>
      <c r="O77" s="23">
        <f t="shared" si="12"/>
        <v>25</v>
      </c>
      <c r="P77" s="23">
        <f t="shared" si="13"/>
        <v>-151</v>
      </c>
      <c r="Q77" s="30">
        <f t="shared" si="14"/>
        <v>0.93917274939172746</v>
      </c>
      <c r="R77" s="32">
        <f>N77*VLOOKUP(F77,'Other Lists'!$B$12:$N$15,7,FALSE)</f>
        <v>27406</v>
      </c>
      <c r="S77" s="36">
        <f>SUM(VLOOKUP(F77,'Other Lists'!$B$12:$N$15,5,FALSE),VLOOKUP(F77,'Other Lists'!$B$12:$N$15,6,FALSE))*'Inspect DM'!G77</f>
        <v>12766</v>
      </c>
      <c r="T77" s="32">
        <f t="shared" si="15"/>
        <v>14640</v>
      </c>
      <c r="U77" s="32">
        <f>(VLOOKUP(F77,'Other Lists'!$B$12:$N$15,5,FALSE)+VLOOKUP(F77,'Other Lists'!$B$12:$N$15,6,FALSE))*O77</f>
        <v>1227.5</v>
      </c>
      <c r="V77" s="23">
        <v>5</v>
      </c>
      <c r="W77" s="23">
        <v>0</v>
      </c>
      <c r="X77" s="23">
        <v>4</v>
      </c>
      <c r="Y77" s="23">
        <f t="shared" si="16"/>
        <v>1</v>
      </c>
      <c r="Z77" s="32">
        <f>VLOOKUP(E77,'Other Lists'!$B$27:$H$32,7,FALSE)*8*W77</f>
        <v>0</v>
      </c>
      <c r="AA77" s="32">
        <f>VLOOKUP(E77,'Other Lists'!$B$27:$H$32,7,FALSE)*8*X77</f>
        <v>1036.8</v>
      </c>
      <c r="AB77" s="32">
        <f>VLOOKUP(E77,'Other Lists'!$B$27:$H$32,7,FALSE)*8*Y77</f>
        <v>259.2</v>
      </c>
      <c r="AC77" s="32">
        <f t="shared" si="17"/>
        <v>1296</v>
      </c>
      <c r="AD77" s="33">
        <f t="shared" si="18"/>
        <v>4.9846153846153847</v>
      </c>
      <c r="AF77">
        <v>105</v>
      </c>
      <c r="AG77">
        <v>187</v>
      </c>
      <c r="AH77">
        <v>157</v>
      </c>
      <c r="AI77">
        <v>15</v>
      </c>
      <c r="AJ77">
        <f t="shared" si="19"/>
        <v>172</v>
      </c>
      <c r="AK77">
        <v>162</v>
      </c>
      <c r="AL77">
        <v>0</v>
      </c>
      <c r="AM77">
        <v>15</v>
      </c>
      <c r="AN77">
        <v>159</v>
      </c>
      <c r="AQ77">
        <v>6</v>
      </c>
      <c r="AR77">
        <v>6</v>
      </c>
      <c r="AS77">
        <v>0</v>
      </c>
      <c r="AT77">
        <v>4</v>
      </c>
      <c r="BB77">
        <v>2</v>
      </c>
      <c r="BC77">
        <v>1</v>
      </c>
    </row>
    <row r="78" spans="2:55" x14ac:dyDescent="0.3">
      <c r="B78" s="29">
        <v>959</v>
      </c>
      <c r="C78" s="35">
        <v>45094</v>
      </c>
      <c r="D78" s="23">
        <f t="shared" si="10"/>
        <v>7</v>
      </c>
      <c r="E78" s="23">
        <v>3</v>
      </c>
      <c r="F78" s="23">
        <v>119</v>
      </c>
      <c r="G78" s="23">
        <v>714</v>
      </c>
      <c r="H78" s="23">
        <v>714</v>
      </c>
      <c r="I78" s="23">
        <v>89</v>
      </c>
      <c r="J78" s="23">
        <f t="shared" si="11"/>
        <v>803</v>
      </c>
      <c r="K78" s="23">
        <v>1049.9999999999998</v>
      </c>
      <c r="L78" s="23">
        <v>0</v>
      </c>
      <c r="M78" s="23">
        <v>89</v>
      </c>
      <c r="N78" s="23">
        <v>786</v>
      </c>
      <c r="O78" s="23">
        <f t="shared" si="12"/>
        <v>17</v>
      </c>
      <c r="P78" s="23">
        <f t="shared" si="13"/>
        <v>-89</v>
      </c>
      <c r="Q78" s="30">
        <f t="shared" si="14"/>
        <v>0.97882938978829392</v>
      </c>
      <c r="R78" s="32">
        <f>N78*VLOOKUP(F78,'Other Lists'!$B$12:$N$15,7,FALSE)</f>
        <v>25152</v>
      </c>
      <c r="S78" s="36">
        <f>SUM(VLOOKUP(F78,'Other Lists'!$B$12:$N$15,5,FALSE),VLOOKUP(F78,'Other Lists'!$B$12:$N$15,6,FALSE))*'Inspect DM'!G78</f>
        <v>20563.2</v>
      </c>
      <c r="T78" s="32">
        <f t="shared" si="15"/>
        <v>4588.7999999999993</v>
      </c>
      <c r="U78" s="32">
        <f>(VLOOKUP(F78,'Other Lists'!$B$12:$N$15,5,FALSE)+VLOOKUP(F78,'Other Lists'!$B$12:$N$15,6,FALSE))*O78</f>
        <v>489.6</v>
      </c>
      <c r="V78" s="23">
        <v>6</v>
      </c>
      <c r="W78" s="23">
        <v>0</v>
      </c>
      <c r="X78" s="23">
        <v>4</v>
      </c>
      <c r="Y78" s="23">
        <f t="shared" si="16"/>
        <v>2</v>
      </c>
      <c r="Z78" s="32">
        <f>VLOOKUP(E78,'Other Lists'!$B$27:$H$32,7,FALSE)*8*W78</f>
        <v>0</v>
      </c>
      <c r="AA78" s="32">
        <f>VLOOKUP(E78,'Other Lists'!$B$27:$H$32,7,FALSE)*8*X78</f>
        <v>1036.8</v>
      </c>
      <c r="AB78" s="32">
        <f>VLOOKUP(E78,'Other Lists'!$B$27:$H$32,7,FALSE)*8*Y78</f>
        <v>518.4</v>
      </c>
      <c r="AC78" s="32">
        <f t="shared" si="17"/>
        <v>1555.1999999999998</v>
      </c>
      <c r="AD78" s="33">
        <f t="shared" si="18"/>
        <v>2.1781512605042015</v>
      </c>
      <c r="AF78">
        <v>105</v>
      </c>
      <c r="AG78">
        <v>173</v>
      </c>
      <c r="AH78">
        <v>160</v>
      </c>
      <c r="AI78">
        <v>18</v>
      </c>
      <c r="AJ78">
        <f t="shared" si="19"/>
        <v>178</v>
      </c>
      <c r="AK78">
        <v>162</v>
      </c>
      <c r="AL78">
        <v>1</v>
      </c>
      <c r="AM78">
        <v>19</v>
      </c>
      <c r="AN78">
        <v>170</v>
      </c>
      <c r="AQ78">
        <v>6</v>
      </c>
      <c r="AR78">
        <v>6</v>
      </c>
      <c r="AS78">
        <v>0</v>
      </c>
      <c r="AT78">
        <v>4</v>
      </c>
      <c r="BB78">
        <v>2</v>
      </c>
      <c r="BC78">
        <v>1</v>
      </c>
    </row>
    <row r="79" spans="2:55" x14ac:dyDescent="0.3">
      <c r="B79" s="29">
        <v>960</v>
      </c>
      <c r="C79" s="35">
        <v>45095</v>
      </c>
      <c r="D79" s="23">
        <f t="shared" si="10"/>
        <v>1</v>
      </c>
      <c r="E79" s="23">
        <v>3</v>
      </c>
      <c r="F79" s="23">
        <v>201</v>
      </c>
      <c r="G79" s="23">
        <v>0</v>
      </c>
      <c r="H79" s="23">
        <v>0</v>
      </c>
      <c r="I79" s="23">
        <v>0</v>
      </c>
      <c r="J79" s="23">
        <f t="shared" si="11"/>
        <v>0</v>
      </c>
      <c r="K79" s="23">
        <v>0</v>
      </c>
      <c r="L79" s="23">
        <v>4</v>
      </c>
      <c r="M79" s="23">
        <v>4</v>
      </c>
      <c r="N79" s="23">
        <v>0</v>
      </c>
      <c r="O79" s="23">
        <f t="shared" si="12"/>
        <v>0</v>
      </c>
      <c r="P79" s="23">
        <f t="shared" si="13"/>
        <v>0</v>
      </c>
      <c r="Q79" s="30" t="e">
        <f t="shared" si="14"/>
        <v>#DIV/0!</v>
      </c>
      <c r="R79" s="32">
        <f>N79*VLOOKUP(F79,'Other Lists'!$B$12:$N$15,7,FALSE)</f>
        <v>0</v>
      </c>
      <c r="S79" s="36">
        <f>SUM(VLOOKUP(F79,'Other Lists'!$B$12:$N$15,5,FALSE),VLOOKUP(F79,'Other Lists'!$B$12:$N$15,6,FALSE))*'Inspect DM'!G79</f>
        <v>0</v>
      </c>
      <c r="T79" s="32">
        <f t="shared" si="15"/>
        <v>0</v>
      </c>
      <c r="U79" s="32">
        <f>(VLOOKUP(F79,'Other Lists'!$B$12:$N$15,5,FALSE)+VLOOKUP(F79,'Other Lists'!$B$12:$N$15,6,FALSE))*O79</f>
        <v>0</v>
      </c>
      <c r="V79" s="23">
        <v>0</v>
      </c>
      <c r="W79" s="23">
        <v>0</v>
      </c>
      <c r="X79" s="23">
        <v>0</v>
      </c>
      <c r="Y79" s="23">
        <f t="shared" si="16"/>
        <v>0</v>
      </c>
      <c r="Z79" s="32">
        <f>VLOOKUP(E79,'Other Lists'!$B$27:$H$32,7,FALSE)*8*W79</f>
        <v>0</v>
      </c>
      <c r="AA79" s="32">
        <f>VLOOKUP(E79,'Other Lists'!$B$27:$H$32,7,FALSE)*8*X79</f>
        <v>0</v>
      </c>
      <c r="AB79" s="32">
        <f>VLOOKUP(E79,'Other Lists'!$B$27:$H$32,7,FALSE)*8*Y79</f>
        <v>0</v>
      </c>
      <c r="AC79" s="32">
        <f t="shared" si="17"/>
        <v>0</v>
      </c>
      <c r="AD79" s="33" t="e">
        <f t="shared" si="18"/>
        <v>#DIV/0!</v>
      </c>
      <c r="AF79">
        <v>105</v>
      </c>
      <c r="AG79">
        <v>0</v>
      </c>
      <c r="AH79">
        <v>0</v>
      </c>
      <c r="AI79">
        <v>0</v>
      </c>
      <c r="AJ79">
        <f t="shared" si="19"/>
        <v>0</v>
      </c>
      <c r="AK79">
        <v>0</v>
      </c>
      <c r="AL79">
        <v>8</v>
      </c>
      <c r="AM79">
        <v>8</v>
      </c>
      <c r="AN79">
        <v>0</v>
      </c>
      <c r="AQ79">
        <v>0</v>
      </c>
      <c r="AR79">
        <v>0</v>
      </c>
      <c r="AS79">
        <v>0</v>
      </c>
      <c r="AT79">
        <v>0</v>
      </c>
      <c r="BB79">
        <v>0</v>
      </c>
      <c r="BC79">
        <v>0</v>
      </c>
    </row>
    <row r="80" spans="2:55" x14ac:dyDescent="0.3">
      <c r="B80" s="29">
        <v>961</v>
      </c>
      <c r="C80" s="35">
        <v>45096</v>
      </c>
      <c r="D80" s="23">
        <f t="shared" si="10"/>
        <v>2</v>
      </c>
      <c r="E80" s="23">
        <v>3</v>
      </c>
      <c r="F80" s="23">
        <v>201</v>
      </c>
      <c r="G80" s="23">
        <v>0</v>
      </c>
      <c r="H80" s="23">
        <v>0</v>
      </c>
      <c r="I80" s="23">
        <v>0</v>
      </c>
      <c r="J80" s="23">
        <f t="shared" si="11"/>
        <v>0</v>
      </c>
      <c r="K80" s="23">
        <v>0</v>
      </c>
      <c r="L80" s="23">
        <v>115</v>
      </c>
      <c r="M80" s="23">
        <v>115</v>
      </c>
      <c r="N80" s="23">
        <v>0</v>
      </c>
      <c r="O80" s="23">
        <f t="shared" si="12"/>
        <v>0</v>
      </c>
      <c r="P80" s="23">
        <f t="shared" si="13"/>
        <v>0</v>
      </c>
      <c r="Q80" s="30" t="e">
        <f t="shared" si="14"/>
        <v>#DIV/0!</v>
      </c>
      <c r="R80" s="32">
        <f>N80*VLOOKUP(F80,'Other Lists'!$B$12:$N$15,7,FALSE)</f>
        <v>0</v>
      </c>
      <c r="S80" s="36">
        <f>SUM(VLOOKUP(F80,'Other Lists'!$B$12:$N$15,5,FALSE),VLOOKUP(F80,'Other Lists'!$B$12:$N$15,6,FALSE))*'Inspect DM'!G80</f>
        <v>0</v>
      </c>
      <c r="T80" s="32">
        <f t="shared" si="15"/>
        <v>0</v>
      </c>
      <c r="U80" s="32">
        <f>(VLOOKUP(F80,'Other Lists'!$B$12:$N$15,5,FALSE)+VLOOKUP(F80,'Other Lists'!$B$12:$N$15,6,FALSE))*O80</f>
        <v>0</v>
      </c>
      <c r="V80" s="23">
        <v>0</v>
      </c>
      <c r="W80" s="23">
        <v>0</v>
      </c>
      <c r="X80" s="23">
        <v>0</v>
      </c>
      <c r="Y80" s="23">
        <f t="shared" si="16"/>
        <v>0</v>
      </c>
      <c r="Z80" s="32">
        <f>VLOOKUP(E80,'Other Lists'!$B$27:$H$32,7,FALSE)*8*W80</f>
        <v>0</v>
      </c>
      <c r="AA80" s="32">
        <f>VLOOKUP(E80,'Other Lists'!$B$27:$H$32,7,FALSE)*8*X80</f>
        <v>0</v>
      </c>
      <c r="AB80" s="32">
        <f>VLOOKUP(E80,'Other Lists'!$B$27:$H$32,7,FALSE)*8*Y80</f>
        <v>0</v>
      </c>
      <c r="AC80" s="32">
        <f t="shared" si="17"/>
        <v>0</v>
      </c>
      <c r="AD80" s="33" t="e">
        <f t="shared" si="18"/>
        <v>#DIV/0!</v>
      </c>
      <c r="AF80">
        <v>105</v>
      </c>
      <c r="AG80">
        <v>0</v>
      </c>
      <c r="AH80">
        <v>0</v>
      </c>
      <c r="AI80">
        <v>0</v>
      </c>
      <c r="AJ80">
        <f t="shared" si="19"/>
        <v>0</v>
      </c>
      <c r="AK80">
        <v>0</v>
      </c>
      <c r="AL80">
        <v>30</v>
      </c>
      <c r="AM80">
        <v>30</v>
      </c>
      <c r="AN80">
        <v>0</v>
      </c>
      <c r="AQ80">
        <v>0</v>
      </c>
      <c r="AR80">
        <v>0</v>
      </c>
      <c r="AS80">
        <v>0</v>
      </c>
      <c r="AT80">
        <v>0</v>
      </c>
      <c r="BB80">
        <v>0</v>
      </c>
      <c r="BC80">
        <v>0</v>
      </c>
    </row>
    <row r="81" spans="2:55" x14ac:dyDescent="0.3">
      <c r="B81" s="29">
        <v>962</v>
      </c>
      <c r="C81" s="35">
        <v>45097</v>
      </c>
      <c r="D81" s="23">
        <f t="shared" si="10"/>
        <v>3</v>
      </c>
      <c r="E81" s="23">
        <v>3</v>
      </c>
      <c r="F81" s="23">
        <v>119</v>
      </c>
      <c r="G81" s="23">
        <v>840</v>
      </c>
      <c r="H81" s="23">
        <v>840</v>
      </c>
      <c r="I81" s="23">
        <v>13</v>
      </c>
      <c r="J81" s="23">
        <f t="shared" si="11"/>
        <v>853</v>
      </c>
      <c r="K81" s="23">
        <v>1049.9999999999998</v>
      </c>
      <c r="L81" s="23">
        <v>0</v>
      </c>
      <c r="M81" s="23">
        <v>13</v>
      </c>
      <c r="N81" s="23">
        <v>835</v>
      </c>
      <c r="O81" s="23">
        <f t="shared" si="12"/>
        <v>18</v>
      </c>
      <c r="P81" s="23">
        <f t="shared" si="13"/>
        <v>-13</v>
      </c>
      <c r="Q81" s="30">
        <f t="shared" si="14"/>
        <v>0.97889800703399765</v>
      </c>
      <c r="R81" s="32">
        <f>N81*VLOOKUP(F81,'Other Lists'!$B$12:$N$15,7,FALSE)</f>
        <v>26720</v>
      </c>
      <c r="S81" s="36">
        <f>SUM(VLOOKUP(F81,'Other Lists'!$B$12:$N$15,5,FALSE),VLOOKUP(F81,'Other Lists'!$B$12:$N$15,6,FALSE))*'Inspect DM'!G81</f>
        <v>24192</v>
      </c>
      <c r="T81" s="32">
        <f t="shared" si="15"/>
        <v>2528</v>
      </c>
      <c r="U81" s="32">
        <f>(VLOOKUP(F81,'Other Lists'!$B$12:$N$15,5,FALSE)+VLOOKUP(F81,'Other Lists'!$B$12:$N$15,6,FALSE))*O81</f>
        <v>518.4</v>
      </c>
      <c r="V81" s="23">
        <v>6</v>
      </c>
      <c r="W81" s="23">
        <v>0</v>
      </c>
      <c r="X81" s="23">
        <v>4</v>
      </c>
      <c r="Y81" s="23">
        <f t="shared" si="16"/>
        <v>2</v>
      </c>
      <c r="Z81" s="32">
        <f>VLOOKUP(E81,'Other Lists'!$B$27:$H$32,7,FALSE)*8*W81</f>
        <v>0</v>
      </c>
      <c r="AA81" s="32">
        <f>VLOOKUP(E81,'Other Lists'!$B$27:$H$32,7,FALSE)*8*X81</f>
        <v>1036.8</v>
      </c>
      <c r="AB81" s="32">
        <f>VLOOKUP(E81,'Other Lists'!$B$27:$H$32,7,FALSE)*8*Y81</f>
        <v>518.4</v>
      </c>
      <c r="AC81" s="32">
        <f t="shared" si="17"/>
        <v>1555.1999999999998</v>
      </c>
      <c r="AD81" s="33">
        <f t="shared" si="18"/>
        <v>1.8514285714285712</v>
      </c>
      <c r="AF81">
        <v>105</v>
      </c>
      <c r="AG81">
        <v>134</v>
      </c>
      <c r="AH81">
        <v>134</v>
      </c>
      <c r="AI81">
        <v>16</v>
      </c>
      <c r="AJ81">
        <f t="shared" si="19"/>
        <v>150</v>
      </c>
      <c r="AK81">
        <v>162</v>
      </c>
      <c r="AL81">
        <v>0</v>
      </c>
      <c r="AM81">
        <v>16</v>
      </c>
      <c r="AN81">
        <v>144</v>
      </c>
      <c r="AQ81">
        <v>6</v>
      </c>
      <c r="AR81">
        <v>6</v>
      </c>
      <c r="AS81">
        <v>0</v>
      </c>
      <c r="AT81">
        <v>4</v>
      </c>
      <c r="BB81">
        <v>2</v>
      </c>
      <c r="BC81">
        <v>1</v>
      </c>
    </row>
    <row r="82" spans="2:55" x14ac:dyDescent="0.3">
      <c r="B82" s="29">
        <v>963</v>
      </c>
      <c r="C82" s="35">
        <v>45098</v>
      </c>
      <c r="D82" s="23">
        <f t="shared" si="10"/>
        <v>4</v>
      </c>
      <c r="E82" s="23">
        <v>3</v>
      </c>
      <c r="F82" s="23">
        <v>119</v>
      </c>
      <c r="G82" s="23">
        <v>556</v>
      </c>
      <c r="H82" s="23">
        <v>556</v>
      </c>
      <c r="I82" s="23">
        <v>77</v>
      </c>
      <c r="J82" s="23">
        <f t="shared" si="11"/>
        <v>633</v>
      </c>
      <c r="K82" s="23">
        <v>1049.9999999999998</v>
      </c>
      <c r="L82" s="23">
        <v>0</v>
      </c>
      <c r="M82" s="23">
        <v>77</v>
      </c>
      <c r="N82" s="23">
        <v>588</v>
      </c>
      <c r="O82" s="23">
        <f t="shared" si="12"/>
        <v>45</v>
      </c>
      <c r="P82" s="23">
        <f t="shared" si="13"/>
        <v>-77</v>
      </c>
      <c r="Q82" s="30">
        <f t="shared" si="14"/>
        <v>0.92890995260663511</v>
      </c>
      <c r="R82" s="32">
        <f>N82*VLOOKUP(F82,'Other Lists'!$B$12:$N$15,7,FALSE)</f>
        <v>18816</v>
      </c>
      <c r="S82" s="36">
        <f>SUM(VLOOKUP(F82,'Other Lists'!$B$12:$N$15,5,FALSE),VLOOKUP(F82,'Other Lists'!$B$12:$N$15,6,FALSE))*'Inspect DM'!G82</f>
        <v>16012.800000000001</v>
      </c>
      <c r="T82" s="32">
        <f t="shared" si="15"/>
        <v>2803.1999999999989</v>
      </c>
      <c r="U82" s="32">
        <f>(VLOOKUP(F82,'Other Lists'!$B$12:$N$15,5,FALSE)+VLOOKUP(F82,'Other Lists'!$B$12:$N$15,6,FALSE))*O82</f>
        <v>1296</v>
      </c>
      <c r="V82" s="23">
        <v>6</v>
      </c>
      <c r="W82" s="23">
        <v>0</v>
      </c>
      <c r="X82" s="23">
        <v>3</v>
      </c>
      <c r="Y82" s="23">
        <f t="shared" si="16"/>
        <v>3</v>
      </c>
      <c r="Z82" s="32">
        <f>VLOOKUP(E82,'Other Lists'!$B$27:$H$32,7,FALSE)*8*W82</f>
        <v>0</v>
      </c>
      <c r="AA82" s="32">
        <f>VLOOKUP(E82,'Other Lists'!$B$27:$H$32,7,FALSE)*8*X82</f>
        <v>777.59999999999991</v>
      </c>
      <c r="AB82" s="32">
        <f>VLOOKUP(E82,'Other Lists'!$B$27:$H$32,7,FALSE)*8*Y82</f>
        <v>777.59999999999991</v>
      </c>
      <c r="AC82" s="32">
        <f t="shared" si="17"/>
        <v>1555.1999999999998</v>
      </c>
      <c r="AD82" s="33">
        <f t="shared" si="18"/>
        <v>2.797122302158273</v>
      </c>
      <c r="AF82">
        <v>105</v>
      </c>
      <c r="AG82">
        <v>150</v>
      </c>
      <c r="AH82">
        <v>128</v>
      </c>
      <c r="AI82">
        <v>11</v>
      </c>
      <c r="AJ82">
        <f t="shared" si="19"/>
        <v>139</v>
      </c>
      <c r="AK82">
        <v>162</v>
      </c>
      <c r="AL82">
        <v>0</v>
      </c>
      <c r="AM82">
        <v>11</v>
      </c>
      <c r="AN82">
        <v>132</v>
      </c>
      <c r="AQ82">
        <v>6</v>
      </c>
      <c r="AR82">
        <v>5</v>
      </c>
      <c r="AS82">
        <v>0</v>
      </c>
      <c r="AT82">
        <v>4</v>
      </c>
      <c r="BB82">
        <v>2</v>
      </c>
      <c r="BC82">
        <v>1</v>
      </c>
    </row>
    <row r="83" spans="2:55" x14ac:dyDescent="0.3">
      <c r="B83" s="29">
        <v>964</v>
      </c>
      <c r="C83" s="35">
        <v>45099</v>
      </c>
      <c r="D83" s="23">
        <f t="shared" si="10"/>
        <v>5</v>
      </c>
      <c r="E83" s="23">
        <v>3</v>
      </c>
      <c r="F83" s="23">
        <v>201</v>
      </c>
      <c r="G83" s="23">
        <v>373</v>
      </c>
      <c r="H83" s="23">
        <v>373</v>
      </c>
      <c r="I83" s="23">
        <v>0</v>
      </c>
      <c r="J83" s="23">
        <f t="shared" si="11"/>
        <v>373</v>
      </c>
      <c r="K83" s="23">
        <v>420</v>
      </c>
      <c r="L83" s="23">
        <v>0</v>
      </c>
      <c r="M83" s="23">
        <v>0</v>
      </c>
      <c r="N83" s="23">
        <v>365</v>
      </c>
      <c r="O83" s="23">
        <f t="shared" si="12"/>
        <v>8</v>
      </c>
      <c r="P83" s="23">
        <f t="shared" si="13"/>
        <v>0</v>
      </c>
      <c r="Q83" s="30">
        <f t="shared" si="14"/>
        <v>0.97855227882037532</v>
      </c>
      <c r="R83" s="32">
        <f>N83*VLOOKUP(F83,'Other Lists'!$B$12:$N$15,7,FALSE)</f>
        <v>25915</v>
      </c>
      <c r="S83" s="36">
        <f>SUM(VLOOKUP(F83,'Other Lists'!$B$12:$N$15,5,FALSE),VLOOKUP(F83,'Other Lists'!$B$12:$N$15,6,FALSE))*'Inspect DM'!G83</f>
        <v>18314.3</v>
      </c>
      <c r="T83" s="32">
        <f t="shared" si="15"/>
        <v>7600.7000000000007</v>
      </c>
      <c r="U83" s="32">
        <f>(VLOOKUP(F83,'Other Lists'!$B$12:$N$15,5,FALSE)+VLOOKUP(F83,'Other Lists'!$B$12:$N$15,6,FALSE))*O83</f>
        <v>392.8</v>
      </c>
      <c r="V83" s="23">
        <v>6</v>
      </c>
      <c r="W83" s="23">
        <v>0</v>
      </c>
      <c r="X83" s="23">
        <v>3</v>
      </c>
      <c r="Y83" s="23">
        <f t="shared" si="16"/>
        <v>3</v>
      </c>
      <c r="Z83" s="32">
        <f>VLOOKUP(E83,'Other Lists'!$B$27:$H$32,7,FALSE)*8*W83</f>
        <v>0</v>
      </c>
      <c r="AA83" s="32">
        <f>VLOOKUP(E83,'Other Lists'!$B$27:$H$32,7,FALSE)*8*X83</f>
        <v>777.59999999999991</v>
      </c>
      <c r="AB83" s="32">
        <f>VLOOKUP(E83,'Other Lists'!$B$27:$H$32,7,FALSE)*8*Y83</f>
        <v>777.59999999999991</v>
      </c>
      <c r="AC83" s="32">
        <f t="shared" si="17"/>
        <v>1555.1999999999998</v>
      </c>
      <c r="AD83" s="33">
        <f t="shared" si="18"/>
        <v>4.1694369973190346</v>
      </c>
      <c r="AF83">
        <v>105</v>
      </c>
      <c r="AG83">
        <v>186</v>
      </c>
      <c r="AH83">
        <v>135</v>
      </c>
      <c r="AI83">
        <v>0</v>
      </c>
      <c r="AJ83">
        <f t="shared" si="19"/>
        <v>135</v>
      </c>
      <c r="AK83">
        <v>162</v>
      </c>
      <c r="AL83">
        <v>0</v>
      </c>
      <c r="AM83">
        <v>0</v>
      </c>
      <c r="AN83">
        <v>125</v>
      </c>
      <c r="AQ83">
        <v>6</v>
      </c>
      <c r="AR83">
        <v>5</v>
      </c>
      <c r="AS83">
        <v>0</v>
      </c>
      <c r="AT83">
        <v>4</v>
      </c>
      <c r="BB83">
        <v>2</v>
      </c>
      <c r="BC83">
        <v>1</v>
      </c>
    </row>
    <row r="84" spans="2:55" x14ac:dyDescent="0.3">
      <c r="B84" s="29">
        <v>965</v>
      </c>
      <c r="C84" s="35">
        <v>45100</v>
      </c>
      <c r="D84" s="23">
        <f t="shared" si="10"/>
        <v>6</v>
      </c>
      <c r="E84" s="23">
        <v>3</v>
      </c>
      <c r="F84" s="23">
        <v>201</v>
      </c>
      <c r="G84" s="23">
        <v>369</v>
      </c>
      <c r="H84" s="23">
        <v>369</v>
      </c>
      <c r="I84" s="23">
        <v>93</v>
      </c>
      <c r="J84" s="23">
        <f t="shared" si="11"/>
        <v>462</v>
      </c>
      <c r="K84" s="23">
        <v>420</v>
      </c>
      <c r="L84" s="23">
        <v>58</v>
      </c>
      <c r="M84" s="23">
        <v>151</v>
      </c>
      <c r="N84" s="23">
        <v>448</v>
      </c>
      <c r="O84" s="23">
        <f t="shared" si="12"/>
        <v>14</v>
      </c>
      <c r="P84" s="23">
        <f t="shared" si="13"/>
        <v>-93</v>
      </c>
      <c r="Q84" s="30">
        <f t="shared" si="14"/>
        <v>0.96969696969696972</v>
      </c>
      <c r="R84" s="32">
        <f>N84*VLOOKUP(F84,'Other Lists'!$B$12:$N$15,7,FALSE)</f>
        <v>31808</v>
      </c>
      <c r="S84" s="36">
        <f>SUM(VLOOKUP(F84,'Other Lists'!$B$12:$N$15,5,FALSE),VLOOKUP(F84,'Other Lists'!$B$12:$N$15,6,FALSE))*'Inspect DM'!G84</f>
        <v>18117.900000000001</v>
      </c>
      <c r="T84" s="32">
        <f t="shared" si="15"/>
        <v>13690.099999999999</v>
      </c>
      <c r="U84" s="32">
        <f>(VLOOKUP(F84,'Other Lists'!$B$12:$N$15,5,FALSE)+VLOOKUP(F84,'Other Lists'!$B$12:$N$15,6,FALSE))*O84</f>
        <v>687.4</v>
      </c>
      <c r="V84" s="23">
        <v>6</v>
      </c>
      <c r="W84" s="23">
        <v>0</v>
      </c>
      <c r="X84" s="23">
        <v>4</v>
      </c>
      <c r="Y84" s="23">
        <f t="shared" si="16"/>
        <v>2</v>
      </c>
      <c r="Z84" s="32">
        <f>VLOOKUP(E84,'Other Lists'!$B$27:$H$32,7,FALSE)*8*W84</f>
        <v>0</v>
      </c>
      <c r="AA84" s="32">
        <f>VLOOKUP(E84,'Other Lists'!$B$27:$H$32,7,FALSE)*8*X84</f>
        <v>1036.8</v>
      </c>
      <c r="AB84" s="32">
        <f>VLOOKUP(E84,'Other Lists'!$B$27:$H$32,7,FALSE)*8*Y84</f>
        <v>518.4</v>
      </c>
      <c r="AC84" s="32">
        <f t="shared" si="17"/>
        <v>1555.1999999999998</v>
      </c>
      <c r="AD84" s="33">
        <f t="shared" si="18"/>
        <v>4.2146341463414627</v>
      </c>
      <c r="AF84">
        <v>105</v>
      </c>
      <c r="AG84">
        <v>179</v>
      </c>
      <c r="AH84">
        <v>160</v>
      </c>
      <c r="AI84">
        <v>18</v>
      </c>
      <c r="AJ84">
        <f t="shared" si="19"/>
        <v>178</v>
      </c>
      <c r="AK84">
        <v>162</v>
      </c>
      <c r="AL84">
        <v>35</v>
      </c>
      <c r="AM84">
        <v>53</v>
      </c>
      <c r="AN84">
        <v>174</v>
      </c>
      <c r="AQ84">
        <v>6</v>
      </c>
      <c r="AR84">
        <v>6</v>
      </c>
      <c r="AS84">
        <v>0</v>
      </c>
      <c r="AT84">
        <v>3</v>
      </c>
      <c r="BB84">
        <v>2</v>
      </c>
      <c r="BC84">
        <v>1</v>
      </c>
    </row>
    <row r="85" spans="2:55" x14ac:dyDescent="0.3">
      <c r="B85" s="29">
        <v>966</v>
      </c>
      <c r="C85" s="35">
        <v>45101</v>
      </c>
      <c r="D85" s="23">
        <f t="shared" si="10"/>
        <v>7</v>
      </c>
      <c r="E85" s="23">
        <v>3</v>
      </c>
      <c r="F85" s="23">
        <v>119</v>
      </c>
      <c r="G85" s="23">
        <v>766</v>
      </c>
      <c r="H85" s="23">
        <v>766</v>
      </c>
      <c r="I85" s="23">
        <v>235</v>
      </c>
      <c r="J85" s="23">
        <f t="shared" si="11"/>
        <v>1001</v>
      </c>
      <c r="K85" s="23">
        <v>1049.9999999999998</v>
      </c>
      <c r="L85" s="23">
        <v>0</v>
      </c>
      <c r="M85" s="23">
        <v>235</v>
      </c>
      <c r="N85" s="23">
        <v>980</v>
      </c>
      <c r="O85" s="23">
        <f t="shared" si="12"/>
        <v>21</v>
      </c>
      <c r="P85" s="23">
        <f t="shared" si="13"/>
        <v>-235</v>
      </c>
      <c r="Q85" s="30">
        <f t="shared" si="14"/>
        <v>0.97902097902097907</v>
      </c>
      <c r="R85" s="32">
        <f>N85*VLOOKUP(F85,'Other Lists'!$B$12:$N$15,7,FALSE)</f>
        <v>31360</v>
      </c>
      <c r="S85" s="36">
        <f>SUM(VLOOKUP(F85,'Other Lists'!$B$12:$N$15,5,FALSE),VLOOKUP(F85,'Other Lists'!$B$12:$N$15,6,FALSE))*'Inspect DM'!G85</f>
        <v>22060.799999999999</v>
      </c>
      <c r="T85" s="32">
        <f t="shared" si="15"/>
        <v>9299.2000000000007</v>
      </c>
      <c r="U85" s="32">
        <f>(VLOOKUP(F85,'Other Lists'!$B$12:$N$15,5,FALSE)+VLOOKUP(F85,'Other Lists'!$B$12:$N$15,6,FALSE))*O85</f>
        <v>604.80000000000007</v>
      </c>
      <c r="V85" s="23">
        <v>6</v>
      </c>
      <c r="W85" s="23">
        <v>0</v>
      </c>
      <c r="X85" s="23">
        <v>3</v>
      </c>
      <c r="Y85" s="23">
        <f t="shared" si="16"/>
        <v>3</v>
      </c>
      <c r="Z85" s="32">
        <f>VLOOKUP(E85,'Other Lists'!$B$27:$H$32,7,FALSE)*8*W85</f>
        <v>0</v>
      </c>
      <c r="AA85" s="32">
        <f>VLOOKUP(E85,'Other Lists'!$B$27:$H$32,7,FALSE)*8*X85</f>
        <v>777.59999999999991</v>
      </c>
      <c r="AB85" s="32">
        <f>VLOOKUP(E85,'Other Lists'!$B$27:$H$32,7,FALSE)*8*Y85</f>
        <v>777.59999999999991</v>
      </c>
      <c r="AC85" s="32">
        <f t="shared" si="17"/>
        <v>1555.1999999999998</v>
      </c>
      <c r="AD85" s="33">
        <f t="shared" si="18"/>
        <v>2.0302872062663182</v>
      </c>
      <c r="AF85">
        <v>105</v>
      </c>
      <c r="AG85">
        <v>179</v>
      </c>
      <c r="AH85">
        <v>166</v>
      </c>
      <c r="AI85">
        <v>12</v>
      </c>
      <c r="AJ85">
        <f t="shared" si="19"/>
        <v>178</v>
      </c>
      <c r="AK85">
        <v>162</v>
      </c>
      <c r="AL85">
        <v>33</v>
      </c>
      <c r="AM85">
        <v>45</v>
      </c>
      <c r="AN85">
        <v>165</v>
      </c>
      <c r="AQ85">
        <v>6</v>
      </c>
      <c r="AR85">
        <v>6</v>
      </c>
      <c r="AS85">
        <v>0</v>
      </c>
      <c r="AT85">
        <v>3</v>
      </c>
      <c r="BB85">
        <v>2</v>
      </c>
      <c r="BC85">
        <v>1</v>
      </c>
    </row>
    <row r="86" spans="2:55" x14ac:dyDescent="0.3">
      <c r="B86" s="29">
        <v>967</v>
      </c>
      <c r="C86" s="35">
        <v>45102</v>
      </c>
      <c r="D86" s="23">
        <f t="shared" si="10"/>
        <v>1</v>
      </c>
      <c r="E86" s="23">
        <v>3</v>
      </c>
      <c r="F86" s="23">
        <v>201</v>
      </c>
      <c r="G86" s="23">
        <v>0</v>
      </c>
      <c r="H86" s="23">
        <v>0</v>
      </c>
      <c r="I86" s="23">
        <v>0</v>
      </c>
      <c r="J86" s="23">
        <f t="shared" si="11"/>
        <v>0</v>
      </c>
      <c r="K86" s="23">
        <v>0</v>
      </c>
      <c r="L86" s="23">
        <v>35</v>
      </c>
      <c r="M86" s="23">
        <v>35</v>
      </c>
      <c r="N86" s="23">
        <v>0</v>
      </c>
      <c r="O86" s="23">
        <f t="shared" si="12"/>
        <v>0</v>
      </c>
      <c r="P86" s="23">
        <f t="shared" si="13"/>
        <v>0</v>
      </c>
      <c r="Q86" s="30" t="e">
        <f t="shared" si="14"/>
        <v>#DIV/0!</v>
      </c>
      <c r="R86" s="32">
        <f>N86*VLOOKUP(F86,'Other Lists'!$B$12:$N$15,7,FALSE)</f>
        <v>0</v>
      </c>
      <c r="S86" s="36">
        <f>SUM(VLOOKUP(F86,'Other Lists'!$B$12:$N$15,5,FALSE),VLOOKUP(F86,'Other Lists'!$B$12:$N$15,6,FALSE))*'Inspect DM'!G86</f>
        <v>0</v>
      </c>
      <c r="T86" s="32">
        <f t="shared" si="15"/>
        <v>0</v>
      </c>
      <c r="U86" s="32">
        <f>(VLOOKUP(F86,'Other Lists'!$B$12:$N$15,5,FALSE)+VLOOKUP(F86,'Other Lists'!$B$12:$N$15,6,FALSE))*O86</f>
        <v>0</v>
      </c>
      <c r="V86" s="23">
        <v>0</v>
      </c>
      <c r="W86" s="23">
        <v>0</v>
      </c>
      <c r="X86" s="23">
        <v>0</v>
      </c>
      <c r="Y86" s="23">
        <f t="shared" si="16"/>
        <v>0</v>
      </c>
      <c r="Z86" s="32">
        <f>VLOOKUP(E86,'Other Lists'!$B$27:$H$32,7,FALSE)*8*W86</f>
        <v>0</v>
      </c>
      <c r="AA86" s="32">
        <f>VLOOKUP(E86,'Other Lists'!$B$27:$H$32,7,FALSE)*8*X86</f>
        <v>0</v>
      </c>
      <c r="AB86" s="32">
        <f>VLOOKUP(E86,'Other Lists'!$B$27:$H$32,7,FALSE)*8*Y86</f>
        <v>0</v>
      </c>
      <c r="AC86" s="32">
        <f t="shared" si="17"/>
        <v>0</v>
      </c>
      <c r="AD86" s="33" t="e">
        <f t="shared" si="18"/>
        <v>#DIV/0!</v>
      </c>
      <c r="AF86">
        <v>105</v>
      </c>
      <c r="AG86">
        <v>0</v>
      </c>
      <c r="AH86">
        <v>0</v>
      </c>
      <c r="AI86">
        <v>0</v>
      </c>
      <c r="AJ86">
        <f t="shared" si="19"/>
        <v>0</v>
      </c>
      <c r="AK86">
        <v>0</v>
      </c>
      <c r="AL86">
        <v>6</v>
      </c>
      <c r="AM86">
        <v>6</v>
      </c>
      <c r="AN86">
        <v>0</v>
      </c>
      <c r="AQ86">
        <v>0</v>
      </c>
      <c r="AR86">
        <v>0</v>
      </c>
      <c r="AS86">
        <v>0</v>
      </c>
      <c r="AT86">
        <v>0</v>
      </c>
      <c r="BB86">
        <v>0</v>
      </c>
      <c r="BC86">
        <v>-1</v>
      </c>
    </row>
    <row r="87" spans="2:55" x14ac:dyDescent="0.3">
      <c r="B87" s="29">
        <v>968</v>
      </c>
      <c r="C87" s="35">
        <v>45103</v>
      </c>
      <c r="D87" s="23">
        <f t="shared" si="10"/>
        <v>2</v>
      </c>
      <c r="E87" s="23">
        <v>3</v>
      </c>
      <c r="F87" s="23">
        <v>201</v>
      </c>
      <c r="G87" s="23">
        <v>0</v>
      </c>
      <c r="H87" s="23">
        <v>0</v>
      </c>
      <c r="I87" s="23">
        <v>0</v>
      </c>
      <c r="J87" s="23">
        <f t="shared" si="11"/>
        <v>0</v>
      </c>
      <c r="K87" s="23">
        <v>0</v>
      </c>
      <c r="L87" s="23">
        <v>4</v>
      </c>
      <c r="M87" s="23">
        <v>4</v>
      </c>
      <c r="N87" s="23">
        <v>0</v>
      </c>
      <c r="O87" s="23">
        <f t="shared" si="12"/>
        <v>0</v>
      </c>
      <c r="P87" s="23">
        <f t="shared" si="13"/>
        <v>0</v>
      </c>
      <c r="Q87" s="30" t="e">
        <f t="shared" si="14"/>
        <v>#DIV/0!</v>
      </c>
      <c r="R87" s="32">
        <f>N87*VLOOKUP(F87,'Other Lists'!$B$12:$N$15,7,FALSE)</f>
        <v>0</v>
      </c>
      <c r="S87" s="36">
        <f>SUM(VLOOKUP(F87,'Other Lists'!$B$12:$N$15,5,FALSE),VLOOKUP(F87,'Other Lists'!$B$12:$N$15,6,FALSE))*'Inspect DM'!G87</f>
        <v>0</v>
      </c>
      <c r="T87" s="32">
        <f t="shared" si="15"/>
        <v>0</v>
      </c>
      <c r="U87" s="32">
        <f>(VLOOKUP(F87,'Other Lists'!$B$12:$N$15,5,FALSE)+VLOOKUP(F87,'Other Lists'!$B$12:$N$15,6,FALSE))*O87</f>
        <v>0</v>
      </c>
      <c r="V87" s="23">
        <v>0</v>
      </c>
      <c r="W87" s="23">
        <v>0</v>
      </c>
      <c r="X87" s="23">
        <v>0</v>
      </c>
      <c r="Y87" s="23">
        <f t="shared" si="16"/>
        <v>0</v>
      </c>
      <c r="Z87" s="32">
        <f>VLOOKUP(E87,'Other Lists'!$B$27:$H$32,7,FALSE)*8*W87</f>
        <v>0</v>
      </c>
      <c r="AA87" s="32">
        <f>VLOOKUP(E87,'Other Lists'!$B$27:$H$32,7,FALSE)*8*X87</f>
        <v>0</v>
      </c>
      <c r="AB87" s="32">
        <f>VLOOKUP(E87,'Other Lists'!$B$27:$H$32,7,FALSE)*8*Y87</f>
        <v>0</v>
      </c>
      <c r="AC87" s="32">
        <f t="shared" si="17"/>
        <v>0</v>
      </c>
      <c r="AD87" s="33" t="e">
        <f t="shared" si="18"/>
        <v>#DIV/0!</v>
      </c>
      <c r="AF87">
        <v>105</v>
      </c>
      <c r="AG87">
        <v>0</v>
      </c>
      <c r="AH87">
        <v>0</v>
      </c>
      <c r="AI87">
        <v>0</v>
      </c>
      <c r="AJ87">
        <f t="shared" si="19"/>
        <v>0</v>
      </c>
      <c r="AK87">
        <v>0</v>
      </c>
      <c r="AL87">
        <v>10</v>
      </c>
      <c r="AM87">
        <v>10</v>
      </c>
      <c r="AN87">
        <v>0</v>
      </c>
      <c r="AQ87">
        <v>0</v>
      </c>
      <c r="AR87">
        <v>0</v>
      </c>
      <c r="AS87">
        <v>0</v>
      </c>
      <c r="AT87">
        <v>0</v>
      </c>
      <c r="BB87">
        <v>0</v>
      </c>
      <c r="BC87">
        <v>0</v>
      </c>
    </row>
    <row r="88" spans="2:55" x14ac:dyDescent="0.3">
      <c r="B88" s="29">
        <v>969</v>
      </c>
      <c r="C88" s="35">
        <v>45104</v>
      </c>
      <c r="D88" s="23">
        <f t="shared" si="10"/>
        <v>3</v>
      </c>
      <c r="E88" s="23">
        <v>3</v>
      </c>
      <c r="F88" s="23">
        <v>119</v>
      </c>
      <c r="G88" s="23">
        <v>819</v>
      </c>
      <c r="H88" s="23">
        <v>819</v>
      </c>
      <c r="I88" s="23">
        <v>17</v>
      </c>
      <c r="J88" s="23">
        <f t="shared" si="11"/>
        <v>836</v>
      </c>
      <c r="K88" s="23">
        <v>1049.9999999999998</v>
      </c>
      <c r="L88" s="23">
        <v>0</v>
      </c>
      <c r="M88" s="23">
        <v>17</v>
      </c>
      <c r="N88" s="23">
        <v>802</v>
      </c>
      <c r="O88" s="23">
        <f t="shared" si="12"/>
        <v>34</v>
      </c>
      <c r="P88" s="23">
        <f t="shared" si="13"/>
        <v>-17</v>
      </c>
      <c r="Q88" s="30">
        <f t="shared" si="14"/>
        <v>0.95933014354066981</v>
      </c>
      <c r="R88" s="32">
        <f>N88*VLOOKUP(F88,'Other Lists'!$B$12:$N$15,7,FALSE)</f>
        <v>25664</v>
      </c>
      <c r="S88" s="36">
        <f>SUM(VLOOKUP(F88,'Other Lists'!$B$12:$N$15,5,FALSE),VLOOKUP(F88,'Other Lists'!$B$12:$N$15,6,FALSE))*'Inspect DM'!G88</f>
        <v>23587.200000000001</v>
      </c>
      <c r="T88" s="32">
        <f t="shared" si="15"/>
        <v>2076.7999999999993</v>
      </c>
      <c r="U88" s="32">
        <f>(VLOOKUP(F88,'Other Lists'!$B$12:$N$15,5,FALSE)+VLOOKUP(F88,'Other Lists'!$B$12:$N$15,6,FALSE))*O88</f>
        <v>979.2</v>
      </c>
      <c r="V88" s="23">
        <v>6</v>
      </c>
      <c r="W88" s="23">
        <v>0</v>
      </c>
      <c r="X88" s="23">
        <v>3</v>
      </c>
      <c r="Y88" s="23">
        <f t="shared" si="16"/>
        <v>3</v>
      </c>
      <c r="Z88" s="32">
        <f>VLOOKUP(E88,'Other Lists'!$B$27:$H$32,7,FALSE)*8*W88</f>
        <v>0</v>
      </c>
      <c r="AA88" s="32">
        <f>VLOOKUP(E88,'Other Lists'!$B$27:$H$32,7,FALSE)*8*X88</f>
        <v>777.59999999999991</v>
      </c>
      <c r="AB88" s="32">
        <f>VLOOKUP(E88,'Other Lists'!$B$27:$H$32,7,FALSE)*8*Y88</f>
        <v>777.59999999999991</v>
      </c>
      <c r="AC88" s="32">
        <f t="shared" si="17"/>
        <v>1555.1999999999998</v>
      </c>
      <c r="AD88" s="33">
        <f t="shared" si="18"/>
        <v>1.8989010989010986</v>
      </c>
      <c r="AF88">
        <v>105</v>
      </c>
      <c r="AG88">
        <v>142</v>
      </c>
      <c r="AH88">
        <v>142</v>
      </c>
      <c r="AI88">
        <v>36</v>
      </c>
      <c r="AJ88">
        <f t="shared" si="19"/>
        <v>178</v>
      </c>
      <c r="AK88">
        <v>162</v>
      </c>
      <c r="AL88">
        <v>1</v>
      </c>
      <c r="AM88">
        <v>37</v>
      </c>
      <c r="AN88">
        <v>169</v>
      </c>
      <c r="AQ88">
        <v>6</v>
      </c>
      <c r="AR88">
        <v>6</v>
      </c>
      <c r="AS88">
        <v>0</v>
      </c>
      <c r="AT88">
        <v>3</v>
      </c>
      <c r="BB88">
        <v>2</v>
      </c>
      <c r="BC88">
        <v>1</v>
      </c>
    </row>
    <row r="89" spans="2:55" x14ac:dyDescent="0.3">
      <c r="B89" s="29">
        <v>970</v>
      </c>
      <c r="C89" s="35">
        <v>45105</v>
      </c>
      <c r="D89" s="23">
        <f t="shared" si="10"/>
        <v>4</v>
      </c>
      <c r="E89" s="23">
        <v>3</v>
      </c>
      <c r="F89" s="23">
        <v>201</v>
      </c>
      <c r="G89" s="23">
        <v>247</v>
      </c>
      <c r="H89" s="23">
        <v>247</v>
      </c>
      <c r="I89" s="23">
        <v>215</v>
      </c>
      <c r="J89" s="23">
        <f t="shared" si="11"/>
        <v>462</v>
      </c>
      <c r="K89" s="23">
        <v>420</v>
      </c>
      <c r="L89" s="23">
        <v>205</v>
      </c>
      <c r="M89" s="23">
        <v>420</v>
      </c>
      <c r="N89" s="23">
        <v>448</v>
      </c>
      <c r="O89" s="23">
        <f t="shared" si="12"/>
        <v>14</v>
      </c>
      <c r="P89" s="23">
        <f t="shared" si="13"/>
        <v>-215</v>
      </c>
      <c r="Q89" s="30">
        <f t="shared" si="14"/>
        <v>0.96969696969696972</v>
      </c>
      <c r="R89" s="32">
        <f>N89*VLOOKUP(F89,'Other Lists'!$B$12:$N$15,7,FALSE)</f>
        <v>31808</v>
      </c>
      <c r="S89" s="36">
        <f>SUM(VLOOKUP(F89,'Other Lists'!$B$12:$N$15,5,FALSE),VLOOKUP(F89,'Other Lists'!$B$12:$N$15,6,FALSE))*'Inspect DM'!G89</f>
        <v>12127.7</v>
      </c>
      <c r="T89" s="32">
        <f t="shared" si="15"/>
        <v>19680.3</v>
      </c>
      <c r="U89" s="32">
        <f>(VLOOKUP(F89,'Other Lists'!$B$12:$N$15,5,FALSE)+VLOOKUP(F89,'Other Lists'!$B$12:$N$15,6,FALSE))*O89</f>
        <v>687.4</v>
      </c>
      <c r="V89" s="23">
        <v>6</v>
      </c>
      <c r="W89" s="23">
        <v>0</v>
      </c>
      <c r="X89" s="23">
        <v>3</v>
      </c>
      <c r="Y89" s="23">
        <f t="shared" si="16"/>
        <v>3</v>
      </c>
      <c r="Z89" s="32">
        <f>VLOOKUP(E89,'Other Lists'!$B$27:$H$32,7,FALSE)*8*W89</f>
        <v>0</v>
      </c>
      <c r="AA89" s="32">
        <f>VLOOKUP(E89,'Other Lists'!$B$27:$H$32,7,FALSE)*8*X89</f>
        <v>777.59999999999991</v>
      </c>
      <c r="AB89" s="32">
        <f>VLOOKUP(E89,'Other Lists'!$B$27:$H$32,7,FALSE)*8*Y89</f>
        <v>777.59999999999991</v>
      </c>
      <c r="AC89" s="32">
        <f t="shared" si="17"/>
        <v>1555.1999999999998</v>
      </c>
      <c r="AD89" s="33">
        <f t="shared" si="18"/>
        <v>6.2963562753036433</v>
      </c>
      <c r="AF89">
        <v>105</v>
      </c>
      <c r="AG89">
        <v>139</v>
      </c>
      <c r="AH89">
        <v>139</v>
      </c>
      <c r="AI89">
        <v>8</v>
      </c>
      <c r="AJ89">
        <f t="shared" si="19"/>
        <v>147</v>
      </c>
      <c r="AK89">
        <v>162</v>
      </c>
      <c r="AL89">
        <v>0</v>
      </c>
      <c r="AM89">
        <v>8</v>
      </c>
      <c r="AN89">
        <v>141</v>
      </c>
      <c r="AQ89">
        <v>6</v>
      </c>
      <c r="AR89">
        <v>6</v>
      </c>
      <c r="AS89">
        <v>0</v>
      </c>
      <c r="AT89">
        <v>3</v>
      </c>
      <c r="BB89">
        <v>2</v>
      </c>
      <c r="BC89">
        <v>1</v>
      </c>
    </row>
    <row r="90" spans="2:55" x14ac:dyDescent="0.3">
      <c r="B90" s="29">
        <v>971</v>
      </c>
      <c r="C90" s="35">
        <v>45106</v>
      </c>
      <c r="D90" s="23">
        <f t="shared" si="10"/>
        <v>5</v>
      </c>
      <c r="E90" s="23">
        <v>3</v>
      </c>
      <c r="F90" s="23">
        <v>119</v>
      </c>
      <c r="G90" s="23">
        <v>934</v>
      </c>
      <c r="H90" s="23">
        <v>934</v>
      </c>
      <c r="I90" s="23">
        <v>56</v>
      </c>
      <c r="J90" s="23">
        <f t="shared" si="11"/>
        <v>990</v>
      </c>
      <c r="K90" s="23">
        <v>1049.9999999999998</v>
      </c>
      <c r="L90" s="23">
        <v>0</v>
      </c>
      <c r="M90" s="23">
        <v>56</v>
      </c>
      <c r="N90" s="23">
        <v>930</v>
      </c>
      <c r="O90" s="23">
        <f t="shared" si="12"/>
        <v>60</v>
      </c>
      <c r="P90" s="23">
        <f t="shared" si="13"/>
        <v>-56</v>
      </c>
      <c r="Q90" s="30">
        <f t="shared" si="14"/>
        <v>0.93939393939393945</v>
      </c>
      <c r="R90" s="32">
        <f>N90*VLOOKUP(F90,'Other Lists'!$B$12:$N$15,7,FALSE)</f>
        <v>29760</v>
      </c>
      <c r="S90" s="36">
        <f>SUM(VLOOKUP(F90,'Other Lists'!$B$12:$N$15,5,FALSE),VLOOKUP(F90,'Other Lists'!$B$12:$N$15,6,FALSE))*'Inspect DM'!G90</f>
        <v>26899.200000000001</v>
      </c>
      <c r="T90" s="32">
        <f t="shared" si="15"/>
        <v>2860.7999999999993</v>
      </c>
      <c r="U90" s="32">
        <f>(VLOOKUP(F90,'Other Lists'!$B$12:$N$15,5,FALSE)+VLOOKUP(F90,'Other Lists'!$B$12:$N$15,6,FALSE))*O90</f>
        <v>1728</v>
      </c>
      <c r="V90" s="23">
        <v>6</v>
      </c>
      <c r="W90" s="23">
        <v>0</v>
      </c>
      <c r="X90" s="23">
        <v>3</v>
      </c>
      <c r="Y90" s="23">
        <f t="shared" si="16"/>
        <v>3</v>
      </c>
      <c r="Z90" s="32">
        <f>VLOOKUP(E90,'Other Lists'!$B$27:$H$32,7,FALSE)*8*W90</f>
        <v>0</v>
      </c>
      <c r="AA90" s="32">
        <f>VLOOKUP(E90,'Other Lists'!$B$27:$H$32,7,FALSE)*8*X90</f>
        <v>777.59999999999991</v>
      </c>
      <c r="AB90" s="32">
        <f>VLOOKUP(E90,'Other Lists'!$B$27:$H$32,7,FALSE)*8*Y90</f>
        <v>777.59999999999991</v>
      </c>
      <c r="AC90" s="32">
        <f t="shared" si="17"/>
        <v>1555.1999999999998</v>
      </c>
      <c r="AD90" s="33">
        <f t="shared" si="18"/>
        <v>1.6650963597430406</v>
      </c>
      <c r="AF90">
        <v>105</v>
      </c>
      <c r="AG90">
        <v>140</v>
      </c>
      <c r="AH90">
        <v>140</v>
      </c>
      <c r="AI90">
        <v>25</v>
      </c>
      <c r="AJ90">
        <f t="shared" si="19"/>
        <v>165</v>
      </c>
      <c r="AK90">
        <v>162</v>
      </c>
      <c r="AL90">
        <v>0</v>
      </c>
      <c r="AM90">
        <v>25</v>
      </c>
      <c r="AN90">
        <v>155</v>
      </c>
      <c r="AQ90">
        <v>6</v>
      </c>
      <c r="AR90">
        <v>6</v>
      </c>
      <c r="AS90">
        <v>0</v>
      </c>
      <c r="AT90">
        <v>4</v>
      </c>
      <c r="BB90">
        <v>2</v>
      </c>
      <c r="BC90">
        <v>1</v>
      </c>
    </row>
    <row r="91" spans="2:55" x14ac:dyDescent="0.3">
      <c r="B91" s="29">
        <v>972</v>
      </c>
      <c r="C91" s="35">
        <v>45107</v>
      </c>
      <c r="D91" s="23">
        <f t="shared" si="10"/>
        <v>6</v>
      </c>
      <c r="E91" s="23">
        <v>3</v>
      </c>
      <c r="F91" s="23">
        <v>119</v>
      </c>
      <c r="G91" s="23">
        <v>598</v>
      </c>
      <c r="H91" s="23">
        <v>598</v>
      </c>
      <c r="I91" s="23">
        <v>0</v>
      </c>
      <c r="J91" s="23">
        <f t="shared" si="11"/>
        <v>598</v>
      </c>
      <c r="K91" s="23">
        <v>1049.9999999999998</v>
      </c>
      <c r="L91" s="23">
        <v>0</v>
      </c>
      <c r="M91" s="23">
        <v>0</v>
      </c>
      <c r="N91" s="23">
        <v>562</v>
      </c>
      <c r="O91" s="23">
        <f t="shared" si="12"/>
        <v>36</v>
      </c>
      <c r="P91" s="23">
        <f t="shared" si="13"/>
        <v>0</v>
      </c>
      <c r="Q91" s="30">
        <f t="shared" si="14"/>
        <v>0.93979933110367897</v>
      </c>
      <c r="R91" s="32">
        <f>N91*VLOOKUP(F91,'Other Lists'!$B$12:$N$15,7,FALSE)</f>
        <v>17984</v>
      </c>
      <c r="S91" s="36">
        <f>SUM(VLOOKUP(F91,'Other Lists'!$B$12:$N$15,5,FALSE),VLOOKUP(F91,'Other Lists'!$B$12:$N$15,6,FALSE))*'Inspect DM'!G91</f>
        <v>17222.400000000001</v>
      </c>
      <c r="T91" s="32">
        <f t="shared" si="15"/>
        <v>761.59999999999854</v>
      </c>
      <c r="U91" s="32">
        <f>(VLOOKUP(F91,'Other Lists'!$B$12:$N$15,5,FALSE)+VLOOKUP(F91,'Other Lists'!$B$12:$N$15,6,FALSE))*O91</f>
        <v>1036.8</v>
      </c>
      <c r="V91" s="23">
        <v>6</v>
      </c>
      <c r="W91" s="23">
        <v>0</v>
      </c>
      <c r="X91" s="23">
        <v>4</v>
      </c>
      <c r="Y91" s="23">
        <f t="shared" si="16"/>
        <v>2</v>
      </c>
      <c r="Z91" s="32">
        <f>VLOOKUP(E91,'Other Lists'!$B$27:$H$32,7,FALSE)*8*W91</f>
        <v>0</v>
      </c>
      <c r="AA91" s="32">
        <f>VLOOKUP(E91,'Other Lists'!$B$27:$H$32,7,FALSE)*8*X91</f>
        <v>1036.8</v>
      </c>
      <c r="AB91" s="32">
        <f>VLOOKUP(E91,'Other Lists'!$B$27:$H$32,7,FALSE)*8*Y91</f>
        <v>518.4</v>
      </c>
      <c r="AC91" s="32">
        <f t="shared" si="17"/>
        <v>1555.1999999999998</v>
      </c>
      <c r="AD91" s="33">
        <f t="shared" si="18"/>
        <v>2.60066889632107</v>
      </c>
      <c r="AF91">
        <v>105</v>
      </c>
      <c r="AG91">
        <v>178</v>
      </c>
      <c r="AH91">
        <v>136</v>
      </c>
      <c r="AI91">
        <v>0</v>
      </c>
      <c r="AJ91">
        <f t="shared" si="19"/>
        <v>136</v>
      </c>
      <c r="AK91">
        <v>162</v>
      </c>
      <c r="AL91">
        <v>0</v>
      </c>
      <c r="AM91">
        <v>0</v>
      </c>
      <c r="AN91">
        <v>127</v>
      </c>
      <c r="AQ91">
        <v>6</v>
      </c>
      <c r="AR91">
        <v>5</v>
      </c>
      <c r="AS91">
        <v>0</v>
      </c>
      <c r="AT91">
        <v>4</v>
      </c>
      <c r="BB91">
        <v>2</v>
      </c>
      <c r="BC91">
        <v>1</v>
      </c>
    </row>
    <row r="92" spans="2:55" x14ac:dyDescent="0.3">
      <c r="B92" s="29">
        <v>973</v>
      </c>
      <c r="C92" s="35">
        <v>45108</v>
      </c>
      <c r="D92" s="23">
        <f t="shared" si="10"/>
        <v>7</v>
      </c>
      <c r="E92" s="23">
        <v>3</v>
      </c>
      <c r="F92" s="23">
        <v>201</v>
      </c>
      <c r="G92" s="23">
        <v>260</v>
      </c>
      <c r="H92" s="23">
        <v>260</v>
      </c>
      <c r="I92" s="23">
        <v>60</v>
      </c>
      <c r="J92" s="23">
        <f t="shared" si="11"/>
        <v>320</v>
      </c>
      <c r="K92" s="23">
        <v>420</v>
      </c>
      <c r="L92" s="23">
        <v>0</v>
      </c>
      <c r="M92" s="23">
        <v>60</v>
      </c>
      <c r="N92" s="23">
        <v>300</v>
      </c>
      <c r="O92" s="23">
        <f t="shared" si="12"/>
        <v>20</v>
      </c>
      <c r="P92" s="23">
        <f t="shared" si="13"/>
        <v>-60</v>
      </c>
      <c r="Q92" s="30">
        <f t="shared" si="14"/>
        <v>0.9375</v>
      </c>
      <c r="R92" s="32">
        <f>N92*VLOOKUP(F92,'Other Lists'!$B$12:$N$15,7,FALSE)</f>
        <v>21300</v>
      </c>
      <c r="S92" s="36">
        <f>SUM(VLOOKUP(F92,'Other Lists'!$B$12:$N$15,5,FALSE),VLOOKUP(F92,'Other Lists'!$B$12:$N$15,6,FALSE))*'Inspect DM'!G92</f>
        <v>12766</v>
      </c>
      <c r="T92" s="32">
        <f t="shared" si="15"/>
        <v>8534</v>
      </c>
      <c r="U92" s="32">
        <f>(VLOOKUP(F92,'Other Lists'!$B$12:$N$15,5,FALSE)+VLOOKUP(F92,'Other Lists'!$B$12:$N$15,6,FALSE))*O92</f>
        <v>982</v>
      </c>
      <c r="V92" s="23">
        <v>5</v>
      </c>
      <c r="W92" s="23">
        <v>0</v>
      </c>
      <c r="X92" s="23">
        <v>4</v>
      </c>
      <c r="Y92" s="23">
        <f t="shared" si="16"/>
        <v>1</v>
      </c>
      <c r="Z92" s="32">
        <f>VLOOKUP(E92,'Other Lists'!$B$27:$H$32,7,FALSE)*8*W92</f>
        <v>0</v>
      </c>
      <c r="AA92" s="32">
        <f>VLOOKUP(E92,'Other Lists'!$B$27:$H$32,7,FALSE)*8*X92</f>
        <v>1036.8</v>
      </c>
      <c r="AB92" s="32">
        <f>VLOOKUP(E92,'Other Lists'!$B$27:$H$32,7,FALSE)*8*Y92</f>
        <v>259.2</v>
      </c>
      <c r="AC92" s="32">
        <f t="shared" si="17"/>
        <v>1296</v>
      </c>
      <c r="AD92" s="33">
        <f t="shared" si="18"/>
        <v>4.9846153846153847</v>
      </c>
      <c r="AF92">
        <v>105</v>
      </c>
      <c r="AG92">
        <v>145</v>
      </c>
      <c r="AH92">
        <v>145</v>
      </c>
      <c r="AI92">
        <v>33</v>
      </c>
      <c r="AJ92">
        <f t="shared" si="19"/>
        <v>178</v>
      </c>
      <c r="AK92">
        <v>162</v>
      </c>
      <c r="AL92">
        <v>36</v>
      </c>
      <c r="AM92">
        <v>69</v>
      </c>
      <c r="AN92">
        <v>167</v>
      </c>
      <c r="AQ92">
        <v>6</v>
      </c>
      <c r="AR92">
        <v>6</v>
      </c>
      <c r="AS92">
        <v>0</v>
      </c>
      <c r="AT92">
        <v>3</v>
      </c>
      <c r="BB92">
        <v>2</v>
      </c>
      <c r="BC92">
        <v>1</v>
      </c>
    </row>
    <row r="93" spans="2:55" x14ac:dyDescent="0.3">
      <c r="B93" s="29">
        <v>974</v>
      </c>
      <c r="C93" s="35">
        <v>45109</v>
      </c>
      <c r="D93" s="23">
        <f t="shared" si="10"/>
        <v>1</v>
      </c>
      <c r="E93" s="23">
        <v>3</v>
      </c>
      <c r="F93" s="23">
        <v>119</v>
      </c>
      <c r="G93" s="23">
        <v>0</v>
      </c>
      <c r="H93" s="23">
        <v>0</v>
      </c>
      <c r="I93" s="23">
        <v>0</v>
      </c>
      <c r="J93" s="23">
        <f t="shared" si="11"/>
        <v>0</v>
      </c>
      <c r="K93" s="23">
        <v>0</v>
      </c>
      <c r="L93" s="23">
        <v>24</v>
      </c>
      <c r="M93" s="23">
        <v>24</v>
      </c>
      <c r="N93" s="23">
        <v>0</v>
      </c>
      <c r="O93" s="23">
        <f t="shared" si="12"/>
        <v>0</v>
      </c>
      <c r="P93" s="23">
        <f t="shared" si="13"/>
        <v>0</v>
      </c>
      <c r="Q93" s="30" t="e">
        <f t="shared" si="14"/>
        <v>#DIV/0!</v>
      </c>
      <c r="R93" s="32">
        <f>N93*VLOOKUP(F93,'Other Lists'!$B$12:$N$15,7,FALSE)</f>
        <v>0</v>
      </c>
      <c r="S93" s="36">
        <f>SUM(VLOOKUP(F93,'Other Lists'!$B$12:$N$15,5,FALSE),VLOOKUP(F93,'Other Lists'!$B$12:$N$15,6,FALSE))*'Inspect DM'!G93</f>
        <v>0</v>
      </c>
      <c r="T93" s="32">
        <f t="shared" si="15"/>
        <v>0</v>
      </c>
      <c r="U93" s="32">
        <f>(VLOOKUP(F93,'Other Lists'!$B$12:$N$15,5,FALSE)+VLOOKUP(F93,'Other Lists'!$B$12:$N$15,6,FALSE))*O93</f>
        <v>0</v>
      </c>
      <c r="V93" s="23">
        <v>0</v>
      </c>
      <c r="W93" s="23">
        <v>0</v>
      </c>
      <c r="X93" s="23">
        <v>0</v>
      </c>
      <c r="Y93" s="23">
        <f t="shared" si="16"/>
        <v>0</v>
      </c>
      <c r="Z93" s="32">
        <f>VLOOKUP(E93,'Other Lists'!$B$27:$H$32,7,FALSE)*8*W93</f>
        <v>0</v>
      </c>
      <c r="AA93" s="32">
        <f>VLOOKUP(E93,'Other Lists'!$B$27:$H$32,7,FALSE)*8*X93</f>
        <v>0</v>
      </c>
      <c r="AB93" s="32">
        <f>VLOOKUP(E93,'Other Lists'!$B$27:$H$32,7,FALSE)*8*Y93</f>
        <v>0</v>
      </c>
      <c r="AC93" s="32">
        <f t="shared" si="17"/>
        <v>0</v>
      </c>
      <c r="AD93" s="33" t="e">
        <f t="shared" si="18"/>
        <v>#DIV/0!</v>
      </c>
      <c r="AF93">
        <v>105</v>
      </c>
      <c r="AG93">
        <v>0</v>
      </c>
      <c r="AH93">
        <v>0</v>
      </c>
      <c r="AI93">
        <v>0</v>
      </c>
      <c r="AJ93">
        <f t="shared" si="19"/>
        <v>0</v>
      </c>
      <c r="AK93">
        <v>0</v>
      </c>
      <c r="AL93">
        <v>8</v>
      </c>
      <c r="AM93">
        <v>8</v>
      </c>
      <c r="AN93">
        <v>0</v>
      </c>
      <c r="AQ93">
        <v>0</v>
      </c>
      <c r="AR93">
        <v>0</v>
      </c>
      <c r="AS93">
        <v>0</v>
      </c>
      <c r="AT93">
        <v>0</v>
      </c>
      <c r="BB93">
        <v>0</v>
      </c>
      <c r="BC93">
        <v>0</v>
      </c>
    </row>
    <row r="94" spans="2:55" x14ac:dyDescent="0.3">
      <c r="B94" s="29">
        <v>975</v>
      </c>
      <c r="C94" s="35">
        <v>45110</v>
      </c>
      <c r="D94" s="23">
        <f t="shared" si="10"/>
        <v>2</v>
      </c>
      <c r="E94" s="23">
        <v>3</v>
      </c>
      <c r="F94" s="23">
        <v>201</v>
      </c>
      <c r="G94" s="23">
        <v>0</v>
      </c>
      <c r="H94" s="23">
        <v>0</v>
      </c>
      <c r="I94" s="23">
        <v>0</v>
      </c>
      <c r="J94" s="23">
        <f t="shared" si="11"/>
        <v>0</v>
      </c>
      <c r="K94" s="23">
        <v>0</v>
      </c>
      <c r="L94" s="23">
        <v>129</v>
      </c>
      <c r="M94" s="23">
        <v>129</v>
      </c>
      <c r="N94" s="23">
        <v>0</v>
      </c>
      <c r="O94" s="23">
        <f t="shared" si="12"/>
        <v>0</v>
      </c>
      <c r="P94" s="23">
        <f t="shared" si="13"/>
        <v>0</v>
      </c>
      <c r="Q94" s="30" t="e">
        <f t="shared" si="14"/>
        <v>#DIV/0!</v>
      </c>
      <c r="R94" s="32">
        <f>N94*VLOOKUP(F94,'Other Lists'!$B$12:$N$15,7,FALSE)</f>
        <v>0</v>
      </c>
      <c r="S94" s="36">
        <f>SUM(VLOOKUP(F94,'Other Lists'!$B$12:$N$15,5,FALSE),VLOOKUP(F94,'Other Lists'!$B$12:$N$15,6,FALSE))*'Inspect DM'!G94</f>
        <v>0</v>
      </c>
      <c r="T94" s="32">
        <f t="shared" si="15"/>
        <v>0</v>
      </c>
      <c r="U94" s="32">
        <f>(VLOOKUP(F94,'Other Lists'!$B$12:$N$15,5,FALSE)+VLOOKUP(F94,'Other Lists'!$B$12:$N$15,6,FALSE))*O94</f>
        <v>0</v>
      </c>
      <c r="V94" s="23">
        <v>0</v>
      </c>
      <c r="W94" s="23">
        <v>0</v>
      </c>
      <c r="X94" s="23">
        <v>0</v>
      </c>
      <c r="Y94" s="23">
        <f t="shared" si="16"/>
        <v>0</v>
      </c>
      <c r="Z94" s="32">
        <f>VLOOKUP(E94,'Other Lists'!$B$27:$H$32,7,FALSE)*8*W94</f>
        <v>0</v>
      </c>
      <c r="AA94" s="32">
        <f>VLOOKUP(E94,'Other Lists'!$B$27:$H$32,7,FALSE)*8*X94</f>
        <v>0</v>
      </c>
      <c r="AB94" s="32">
        <f>VLOOKUP(E94,'Other Lists'!$B$27:$H$32,7,FALSE)*8*Y94</f>
        <v>0</v>
      </c>
      <c r="AC94" s="32">
        <f t="shared" si="17"/>
        <v>0</v>
      </c>
      <c r="AD94" s="33" t="e">
        <f t="shared" si="18"/>
        <v>#DIV/0!</v>
      </c>
      <c r="AF94">
        <v>105</v>
      </c>
      <c r="AG94">
        <v>0</v>
      </c>
      <c r="AH94">
        <v>0</v>
      </c>
      <c r="AI94">
        <v>0</v>
      </c>
      <c r="AJ94">
        <f t="shared" si="19"/>
        <v>0</v>
      </c>
      <c r="AK94">
        <v>0</v>
      </c>
      <c r="AL94">
        <v>10</v>
      </c>
      <c r="AM94">
        <v>10</v>
      </c>
      <c r="AN94">
        <v>0</v>
      </c>
      <c r="AQ94">
        <v>0</v>
      </c>
      <c r="AR94">
        <v>0</v>
      </c>
      <c r="AS94">
        <v>0</v>
      </c>
      <c r="AT94">
        <v>0</v>
      </c>
      <c r="BB94">
        <v>0</v>
      </c>
      <c r="BC94">
        <v>0</v>
      </c>
    </row>
    <row r="95" spans="2:55" x14ac:dyDescent="0.3">
      <c r="B95" s="24">
        <v>976</v>
      </c>
      <c r="C95" s="37">
        <v>45111</v>
      </c>
      <c r="D95" s="38">
        <f t="shared" si="10"/>
        <v>3</v>
      </c>
      <c r="E95" s="38">
        <v>3</v>
      </c>
      <c r="F95" s="38">
        <v>201</v>
      </c>
      <c r="G95" s="38">
        <v>344</v>
      </c>
      <c r="H95" s="38">
        <v>344</v>
      </c>
      <c r="I95" s="38">
        <v>96</v>
      </c>
      <c r="J95" s="38">
        <f t="shared" si="11"/>
        <v>440</v>
      </c>
      <c r="K95" s="38">
        <v>420</v>
      </c>
      <c r="L95" s="38">
        <v>0</v>
      </c>
      <c r="M95" s="38">
        <v>96</v>
      </c>
      <c r="N95" s="38">
        <v>413</v>
      </c>
      <c r="O95" s="38">
        <f t="shared" si="12"/>
        <v>27</v>
      </c>
      <c r="P95" s="38">
        <f t="shared" si="13"/>
        <v>-96</v>
      </c>
      <c r="Q95" s="39">
        <f t="shared" si="14"/>
        <v>0.9386363636363636</v>
      </c>
      <c r="R95" s="40">
        <f>N95*VLOOKUP(F95,'Other Lists'!$B$12:$N$15,7,FALSE)</f>
        <v>29323</v>
      </c>
      <c r="S95" s="41">
        <f>SUM(VLOOKUP(F95,'Other Lists'!$B$12:$N$15,5,FALSE),VLOOKUP(F95,'Other Lists'!$B$12:$N$15,6,FALSE))*'Inspect DM'!G95</f>
        <v>16890.400000000001</v>
      </c>
      <c r="T95" s="40">
        <f t="shared" si="15"/>
        <v>12432.599999999999</v>
      </c>
      <c r="U95" s="40">
        <f>(VLOOKUP(F95,'Other Lists'!$B$12:$N$15,5,FALSE)+VLOOKUP(F95,'Other Lists'!$B$12:$N$15,6,FALSE))*O95</f>
        <v>1325.7</v>
      </c>
      <c r="V95" s="38">
        <v>6</v>
      </c>
      <c r="W95" s="38">
        <v>0</v>
      </c>
      <c r="X95" s="38">
        <v>3</v>
      </c>
      <c r="Y95" s="38">
        <f t="shared" si="16"/>
        <v>3</v>
      </c>
      <c r="Z95" s="40">
        <f>VLOOKUP(E95,'Other Lists'!$B$27:$H$32,7,FALSE)*8*W95</f>
        <v>0</v>
      </c>
      <c r="AA95" s="40">
        <f>VLOOKUP(E95,'Other Lists'!$B$27:$H$32,7,FALSE)*8*X95</f>
        <v>777.59999999999991</v>
      </c>
      <c r="AB95" s="40">
        <f>VLOOKUP(E95,'Other Lists'!$B$27:$H$32,7,FALSE)*8*Y95</f>
        <v>777.59999999999991</v>
      </c>
      <c r="AC95" s="40">
        <f t="shared" si="17"/>
        <v>1555.1999999999998</v>
      </c>
      <c r="AD95" s="34">
        <f t="shared" si="18"/>
        <v>4.5209302325581389</v>
      </c>
      <c r="AF95">
        <v>105</v>
      </c>
      <c r="AG95">
        <v>178</v>
      </c>
      <c r="AH95">
        <v>155</v>
      </c>
      <c r="AI95">
        <v>15</v>
      </c>
      <c r="AJ95">
        <f t="shared" si="19"/>
        <v>170</v>
      </c>
      <c r="AK95">
        <v>162</v>
      </c>
      <c r="AL95">
        <v>0</v>
      </c>
      <c r="AM95">
        <v>15</v>
      </c>
      <c r="AN95">
        <v>158</v>
      </c>
      <c r="AQ95">
        <v>6</v>
      </c>
      <c r="AR95">
        <v>6</v>
      </c>
      <c r="AS95">
        <v>0</v>
      </c>
      <c r="AT95">
        <v>3</v>
      </c>
      <c r="BB95">
        <v>2</v>
      </c>
      <c r="BC95">
        <v>1</v>
      </c>
    </row>
  </sheetData>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A270B-5908-41EF-A718-B4209E4CB9D6}">
  <dimension ref="A1:X95"/>
  <sheetViews>
    <sheetView workbookViewId="0"/>
  </sheetViews>
  <sheetFormatPr defaultRowHeight="14.4" x14ac:dyDescent="0.3"/>
  <cols>
    <col min="3" max="3" width="11.6640625" customWidth="1"/>
    <col min="7" max="7" width="14.5546875" customWidth="1"/>
    <col min="10" max="10" width="14.5546875" customWidth="1"/>
    <col min="13" max="13" width="14.109375" customWidth="1"/>
    <col min="16" max="16" width="15" customWidth="1"/>
    <col min="19" max="19" width="13.88671875" customWidth="1"/>
    <col min="22" max="22" width="13.5546875" customWidth="1"/>
  </cols>
  <sheetData>
    <row r="1" spans="1:24" ht="21" x14ac:dyDescent="0.4">
      <c r="A1" t="s">
        <v>183</v>
      </c>
      <c r="G1" s="14" t="str">
        <f>ReadMeFirst!D1&amp;" "&amp;ReadMeFirst!E1</f>
        <v>Data Set L</v>
      </c>
    </row>
    <row r="7" spans="1:24" s="7" customFormat="1" ht="30.75" customHeight="1" x14ac:dyDescent="0.3">
      <c r="B7" t="s">
        <v>184</v>
      </c>
      <c r="C7" s="16" t="s">
        <v>188</v>
      </c>
      <c r="D7" s="7" t="s">
        <v>189</v>
      </c>
      <c r="E7" s="7" t="s">
        <v>190</v>
      </c>
      <c r="F7" s="7" t="s">
        <v>191</v>
      </c>
      <c r="G7" s="7" t="s">
        <v>201</v>
      </c>
      <c r="H7" s="7" t="s">
        <v>202</v>
      </c>
      <c r="I7" s="7" t="s">
        <v>203</v>
      </c>
      <c r="J7" s="7" t="s">
        <v>204</v>
      </c>
      <c r="K7" s="7" t="s">
        <v>205</v>
      </c>
      <c r="L7" s="7" t="s">
        <v>206</v>
      </c>
      <c r="M7" s="7" t="s">
        <v>207</v>
      </c>
      <c r="N7" s="7" t="s">
        <v>208</v>
      </c>
      <c r="O7" s="7" t="s">
        <v>209</v>
      </c>
      <c r="P7" s="7" t="s">
        <v>210</v>
      </c>
      <c r="Q7" s="7" t="s">
        <v>211</v>
      </c>
      <c r="R7" s="7" t="s">
        <v>212</v>
      </c>
      <c r="S7" s="7" t="s">
        <v>213</v>
      </c>
      <c r="T7" s="7" t="s">
        <v>214</v>
      </c>
      <c r="U7" s="7" t="s">
        <v>215</v>
      </c>
      <c r="V7" s="7" t="s">
        <v>216</v>
      </c>
      <c r="W7" s="7" t="s">
        <v>217</v>
      </c>
      <c r="X7" s="7" t="s">
        <v>218</v>
      </c>
    </row>
    <row r="8" spans="1:24" x14ac:dyDescent="0.3">
      <c r="B8">
        <v>880</v>
      </c>
      <c r="C8" s="13">
        <v>45083</v>
      </c>
      <c r="D8">
        <v>1</v>
      </c>
      <c r="E8">
        <v>201</v>
      </c>
      <c r="F8">
        <v>470</v>
      </c>
      <c r="G8" t="s">
        <v>185</v>
      </c>
      <c r="H8">
        <v>0</v>
      </c>
      <c r="I8">
        <v>0</v>
      </c>
      <c r="J8" t="s">
        <v>358</v>
      </c>
      <c r="K8">
        <v>156</v>
      </c>
      <c r="L8">
        <v>149</v>
      </c>
      <c r="M8" t="s">
        <v>359</v>
      </c>
      <c r="N8">
        <v>156</v>
      </c>
      <c r="O8">
        <v>152</v>
      </c>
      <c r="P8" t="s">
        <v>360</v>
      </c>
      <c r="Q8">
        <v>156</v>
      </c>
      <c r="R8">
        <v>151</v>
      </c>
      <c r="S8" t="s">
        <v>185</v>
      </c>
      <c r="T8">
        <v>0</v>
      </c>
      <c r="U8">
        <v>0</v>
      </c>
      <c r="V8" t="s">
        <v>185</v>
      </c>
      <c r="W8">
        <v>0</v>
      </c>
      <c r="X8">
        <v>0</v>
      </c>
    </row>
    <row r="9" spans="1:24" x14ac:dyDescent="0.3">
      <c r="B9">
        <v>881</v>
      </c>
      <c r="C9" s="13">
        <v>45084</v>
      </c>
      <c r="D9">
        <v>1</v>
      </c>
      <c r="E9">
        <v>201</v>
      </c>
      <c r="F9">
        <v>378</v>
      </c>
      <c r="G9" t="s">
        <v>361</v>
      </c>
      <c r="H9">
        <v>95</v>
      </c>
      <c r="I9">
        <v>88</v>
      </c>
      <c r="J9" t="s">
        <v>362</v>
      </c>
      <c r="K9">
        <v>98</v>
      </c>
      <c r="L9">
        <v>92</v>
      </c>
      <c r="M9" t="s">
        <v>363</v>
      </c>
      <c r="N9">
        <v>92</v>
      </c>
      <c r="O9">
        <v>85</v>
      </c>
      <c r="P9" t="s">
        <v>364</v>
      </c>
      <c r="Q9">
        <v>93</v>
      </c>
      <c r="R9">
        <v>87</v>
      </c>
      <c r="S9" t="s">
        <v>185</v>
      </c>
      <c r="T9">
        <v>0</v>
      </c>
      <c r="U9">
        <v>0</v>
      </c>
      <c r="V9" t="s">
        <v>185</v>
      </c>
      <c r="W9">
        <v>0</v>
      </c>
      <c r="X9">
        <v>0</v>
      </c>
    </row>
    <row r="10" spans="1:24" x14ac:dyDescent="0.3">
      <c r="B10">
        <v>882</v>
      </c>
      <c r="C10" s="13">
        <v>45085</v>
      </c>
      <c r="D10">
        <v>1</v>
      </c>
      <c r="E10">
        <v>119</v>
      </c>
      <c r="F10">
        <v>882</v>
      </c>
      <c r="G10" t="s">
        <v>220</v>
      </c>
      <c r="H10">
        <v>148</v>
      </c>
      <c r="I10">
        <v>136</v>
      </c>
      <c r="J10" t="s">
        <v>221</v>
      </c>
      <c r="K10">
        <v>152</v>
      </c>
      <c r="L10">
        <v>141</v>
      </c>
      <c r="M10" t="s">
        <v>222</v>
      </c>
      <c r="N10">
        <v>147</v>
      </c>
      <c r="O10">
        <v>135</v>
      </c>
      <c r="P10" t="s">
        <v>223</v>
      </c>
      <c r="Q10">
        <v>151</v>
      </c>
      <c r="R10">
        <v>143</v>
      </c>
      <c r="S10" t="s">
        <v>224</v>
      </c>
      <c r="T10">
        <v>147</v>
      </c>
      <c r="U10">
        <v>135</v>
      </c>
      <c r="V10" t="s">
        <v>225</v>
      </c>
      <c r="W10">
        <v>137</v>
      </c>
      <c r="X10">
        <v>127</v>
      </c>
    </row>
    <row r="11" spans="1:24" x14ac:dyDescent="0.3">
      <c r="B11">
        <v>883</v>
      </c>
      <c r="C11" s="13">
        <v>45086</v>
      </c>
      <c r="D11">
        <v>1</v>
      </c>
      <c r="E11">
        <v>119</v>
      </c>
      <c r="F11">
        <v>1197</v>
      </c>
      <c r="G11" t="s">
        <v>365</v>
      </c>
      <c r="H11">
        <v>232</v>
      </c>
      <c r="I11">
        <v>215</v>
      </c>
      <c r="J11" t="s">
        <v>185</v>
      </c>
      <c r="K11">
        <v>0</v>
      </c>
      <c r="L11">
        <v>0</v>
      </c>
      <c r="M11" t="s">
        <v>366</v>
      </c>
      <c r="N11">
        <v>246</v>
      </c>
      <c r="O11">
        <v>228</v>
      </c>
      <c r="P11" t="s">
        <v>367</v>
      </c>
      <c r="Q11">
        <v>246</v>
      </c>
      <c r="R11">
        <v>228</v>
      </c>
      <c r="S11" t="s">
        <v>368</v>
      </c>
      <c r="T11">
        <v>246</v>
      </c>
      <c r="U11">
        <v>231</v>
      </c>
      <c r="V11" t="s">
        <v>369</v>
      </c>
      <c r="W11">
        <v>227</v>
      </c>
      <c r="X11">
        <v>208</v>
      </c>
    </row>
    <row r="12" spans="1:24" x14ac:dyDescent="0.3">
      <c r="B12">
        <v>884</v>
      </c>
      <c r="C12" s="13">
        <v>45087</v>
      </c>
      <c r="D12">
        <v>1</v>
      </c>
      <c r="E12">
        <v>119</v>
      </c>
      <c r="F12">
        <v>1081</v>
      </c>
      <c r="G12" t="s">
        <v>226</v>
      </c>
      <c r="H12">
        <v>227</v>
      </c>
      <c r="I12">
        <v>224</v>
      </c>
      <c r="J12" t="s">
        <v>227</v>
      </c>
      <c r="K12">
        <v>205</v>
      </c>
      <c r="L12">
        <v>200</v>
      </c>
      <c r="M12" t="s">
        <v>228</v>
      </c>
      <c r="N12">
        <v>218</v>
      </c>
      <c r="O12">
        <v>215</v>
      </c>
      <c r="P12" t="s">
        <v>229</v>
      </c>
      <c r="Q12">
        <v>214</v>
      </c>
      <c r="R12">
        <v>207</v>
      </c>
      <c r="S12" t="s">
        <v>185</v>
      </c>
      <c r="T12">
        <v>0</v>
      </c>
      <c r="U12">
        <v>0</v>
      </c>
      <c r="V12" t="s">
        <v>230</v>
      </c>
      <c r="W12">
        <v>217</v>
      </c>
      <c r="X12">
        <v>214</v>
      </c>
    </row>
    <row r="13" spans="1:24" x14ac:dyDescent="0.3">
      <c r="B13">
        <v>885</v>
      </c>
      <c r="C13" s="13">
        <v>45088</v>
      </c>
      <c r="D13">
        <v>1</v>
      </c>
      <c r="E13">
        <v>201</v>
      </c>
      <c r="F13">
        <v>228</v>
      </c>
      <c r="G13" t="s">
        <v>370</v>
      </c>
      <c r="H13">
        <v>55</v>
      </c>
      <c r="I13">
        <v>53</v>
      </c>
      <c r="J13" t="s">
        <v>371</v>
      </c>
      <c r="K13">
        <v>56</v>
      </c>
      <c r="L13">
        <v>53</v>
      </c>
      <c r="M13" t="s">
        <v>372</v>
      </c>
      <c r="N13">
        <v>58</v>
      </c>
      <c r="O13">
        <v>55</v>
      </c>
      <c r="P13" t="s">
        <v>373</v>
      </c>
      <c r="Q13">
        <v>55</v>
      </c>
      <c r="R13">
        <v>53</v>
      </c>
      <c r="S13" t="s">
        <v>185</v>
      </c>
      <c r="T13">
        <v>0</v>
      </c>
      <c r="U13">
        <v>0</v>
      </c>
      <c r="V13" t="s">
        <v>185</v>
      </c>
      <c r="W13">
        <v>0</v>
      </c>
      <c r="X13">
        <v>0</v>
      </c>
    </row>
    <row r="14" spans="1:24" x14ac:dyDescent="0.3">
      <c r="B14">
        <v>886</v>
      </c>
      <c r="C14" s="13">
        <v>45089</v>
      </c>
      <c r="D14">
        <v>1</v>
      </c>
      <c r="E14">
        <v>201</v>
      </c>
      <c r="F14">
        <v>207</v>
      </c>
      <c r="G14" t="s">
        <v>231</v>
      </c>
      <c r="H14">
        <v>51</v>
      </c>
      <c r="I14">
        <v>49</v>
      </c>
      <c r="J14" t="s">
        <v>232</v>
      </c>
      <c r="K14">
        <v>53</v>
      </c>
      <c r="L14">
        <v>50</v>
      </c>
      <c r="M14" t="s">
        <v>233</v>
      </c>
      <c r="N14">
        <v>53</v>
      </c>
      <c r="O14">
        <v>50</v>
      </c>
      <c r="P14" t="s">
        <v>234</v>
      </c>
      <c r="Q14">
        <v>53</v>
      </c>
      <c r="R14">
        <v>51</v>
      </c>
      <c r="S14" t="s">
        <v>185</v>
      </c>
      <c r="T14">
        <v>0</v>
      </c>
      <c r="U14">
        <v>0</v>
      </c>
      <c r="V14" t="s">
        <v>185</v>
      </c>
      <c r="W14">
        <v>0</v>
      </c>
      <c r="X14">
        <v>0</v>
      </c>
    </row>
    <row r="15" spans="1:24" x14ac:dyDescent="0.3">
      <c r="B15">
        <v>887</v>
      </c>
      <c r="C15" s="13">
        <v>45090</v>
      </c>
      <c r="D15">
        <v>1</v>
      </c>
      <c r="E15">
        <v>119</v>
      </c>
      <c r="F15">
        <v>1081</v>
      </c>
      <c r="G15" t="s">
        <v>374</v>
      </c>
      <c r="H15">
        <v>181</v>
      </c>
      <c r="I15">
        <v>171</v>
      </c>
      <c r="J15" t="s">
        <v>375</v>
      </c>
      <c r="K15">
        <v>189</v>
      </c>
      <c r="L15">
        <v>183</v>
      </c>
      <c r="M15" t="s">
        <v>376</v>
      </c>
      <c r="N15">
        <v>181</v>
      </c>
      <c r="O15">
        <v>171</v>
      </c>
      <c r="P15" t="s">
        <v>377</v>
      </c>
      <c r="Q15">
        <v>180</v>
      </c>
      <c r="R15">
        <v>176</v>
      </c>
      <c r="S15" t="s">
        <v>378</v>
      </c>
      <c r="T15">
        <v>172</v>
      </c>
      <c r="U15">
        <v>166</v>
      </c>
      <c r="V15" t="s">
        <v>379</v>
      </c>
      <c r="W15">
        <v>178</v>
      </c>
      <c r="X15">
        <v>174</v>
      </c>
    </row>
    <row r="16" spans="1:24" x14ac:dyDescent="0.3">
      <c r="B16">
        <v>888</v>
      </c>
      <c r="C16" s="13">
        <v>45091</v>
      </c>
      <c r="D16">
        <v>1</v>
      </c>
      <c r="E16">
        <v>119</v>
      </c>
      <c r="F16">
        <v>871</v>
      </c>
      <c r="G16" t="s">
        <v>235</v>
      </c>
      <c r="H16">
        <v>143</v>
      </c>
      <c r="I16">
        <v>137</v>
      </c>
      <c r="J16" t="s">
        <v>236</v>
      </c>
      <c r="K16">
        <v>139</v>
      </c>
      <c r="L16">
        <v>130</v>
      </c>
      <c r="M16" t="s">
        <v>237</v>
      </c>
      <c r="N16">
        <v>140</v>
      </c>
      <c r="O16">
        <v>131</v>
      </c>
      <c r="P16" t="s">
        <v>238</v>
      </c>
      <c r="Q16">
        <v>152</v>
      </c>
      <c r="R16">
        <v>147</v>
      </c>
      <c r="S16" t="s">
        <v>239</v>
      </c>
      <c r="T16">
        <v>139</v>
      </c>
      <c r="U16">
        <v>132</v>
      </c>
      <c r="V16" t="s">
        <v>240</v>
      </c>
      <c r="W16">
        <v>158</v>
      </c>
      <c r="X16">
        <v>150</v>
      </c>
    </row>
    <row r="17" spans="2:24" x14ac:dyDescent="0.3">
      <c r="B17">
        <v>889</v>
      </c>
      <c r="C17" s="13">
        <v>45092</v>
      </c>
      <c r="D17">
        <v>1</v>
      </c>
      <c r="E17">
        <v>201</v>
      </c>
      <c r="F17">
        <v>478</v>
      </c>
      <c r="G17" t="s">
        <v>380</v>
      </c>
      <c r="H17">
        <v>154</v>
      </c>
      <c r="I17">
        <v>146</v>
      </c>
      <c r="J17" t="s">
        <v>185</v>
      </c>
      <c r="K17">
        <v>0</v>
      </c>
      <c r="L17">
        <v>0</v>
      </c>
      <c r="M17" t="s">
        <v>381</v>
      </c>
      <c r="N17">
        <v>160</v>
      </c>
      <c r="O17">
        <v>148</v>
      </c>
      <c r="P17" t="s">
        <v>382</v>
      </c>
      <c r="Q17">
        <v>160</v>
      </c>
      <c r="R17">
        <v>148</v>
      </c>
      <c r="S17" t="s">
        <v>185</v>
      </c>
      <c r="T17">
        <v>0</v>
      </c>
      <c r="U17">
        <v>0</v>
      </c>
      <c r="V17" t="s">
        <v>185</v>
      </c>
      <c r="W17">
        <v>0</v>
      </c>
      <c r="X17">
        <v>0</v>
      </c>
    </row>
    <row r="18" spans="2:24" x14ac:dyDescent="0.3">
      <c r="B18">
        <v>890</v>
      </c>
      <c r="C18" s="13">
        <v>45093</v>
      </c>
      <c r="D18">
        <v>1</v>
      </c>
      <c r="E18">
        <v>119</v>
      </c>
      <c r="F18">
        <v>1008</v>
      </c>
      <c r="G18" t="s">
        <v>383</v>
      </c>
      <c r="H18">
        <v>169</v>
      </c>
      <c r="I18">
        <v>160</v>
      </c>
      <c r="J18" t="s">
        <v>384</v>
      </c>
      <c r="K18">
        <v>166</v>
      </c>
      <c r="L18">
        <v>161</v>
      </c>
      <c r="M18" t="s">
        <v>385</v>
      </c>
      <c r="N18">
        <v>173</v>
      </c>
      <c r="O18">
        <v>167</v>
      </c>
      <c r="P18" t="s">
        <v>386</v>
      </c>
      <c r="Q18">
        <v>162</v>
      </c>
      <c r="R18">
        <v>152</v>
      </c>
      <c r="S18" t="s">
        <v>387</v>
      </c>
      <c r="T18">
        <v>166</v>
      </c>
      <c r="U18">
        <v>156</v>
      </c>
      <c r="V18" t="s">
        <v>388</v>
      </c>
      <c r="W18">
        <v>172</v>
      </c>
      <c r="X18">
        <v>166</v>
      </c>
    </row>
    <row r="19" spans="2:24" x14ac:dyDescent="0.3">
      <c r="B19">
        <v>891</v>
      </c>
      <c r="C19" s="13">
        <v>45094</v>
      </c>
      <c r="D19">
        <v>1</v>
      </c>
      <c r="E19">
        <v>201</v>
      </c>
      <c r="F19">
        <v>411</v>
      </c>
      <c r="G19" t="s">
        <v>389</v>
      </c>
      <c r="H19">
        <v>97</v>
      </c>
      <c r="I19">
        <v>90</v>
      </c>
      <c r="J19" t="s">
        <v>390</v>
      </c>
      <c r="K19">
        <v>104</v>
      </c>
      <c r="L19">
        <v>96</v>
      </c>
      <c r="M19" t="s">
        <v>391</v>
      </c>
      <c r="N19">
        <v>97</v>
      </c>
      <c r="O19">
        <v>90</v>
      </c>
      <c r="P19" t="s">
        <v>392</v>
      </c>
      <c r="Q19">
        <v>100</v>
      </c>
      <c r="R19">
        <v>95</v>
      </c>
      <c r="S19" t="s">
        <v>185</v>
      </c>
      <c r="T19">
        <v>0</v>
      </c>
      <c r="U19">
        <v>0</v>
      </c>
      <c r="V19" t="s">
        <v>185</v>
      </c>
      <c r="W19">
        <v>0</v>
      </c>
      <c r="X19">
        <v>0</v>
      </c>
    </row>
    <row r="20" spans="2:24" x14ac:dyDescent="0.3">
      <c r="B20">
        <v>892</v>
      </c>
      <c r="C20" s="13">
        <v>45095</v>
      </c>
      <c r="D20">
        <v>1</v>
      </c>
      <c r="E20">
        <v>119</v>
      </c>
      <c r="F20">
        <v>477</v>
      </c>
      <c r="G20" t="s">
        <v>185</v>
      </c>
      <c r="H20">
        <v>0</v>
      </c>
      <c r="I20">
        <v>0</v>
      </c>
      <c r="J20" t="s">
        <v>241</v>
      </c>
      <c r="K20">
        <v>96</v>
      </c>
      <c r="L20">
        <v>95</v>
      </c>
      <c r="M20" t="s">
        <v>393</v>
      </c>
      <c r="N20">
        <v>98</v>
      </c>
      <c r="O20">
        <v>96</v>
      </c>
      <c r="P20" t="s">
        <v>242</v>
      </c>
      <c r="Q20">
        <v>90</v>
      </c>
      <c r="R20">
        <v>87</v>
      </c>
      <c r="S20" t="s">
        <v>243</v>
      </c>
      <c r="T20">
        <v>93</v>
      </c>
      <c r="U20">
        <v>89</v>
      </c>
      <c r="V20" t="s">
        <v>244</v>
      </c>
      <c r="W20">
        <v>100</v>
      </c>
      <c r="X20">
        <v>98</v>
      </c>
    </row>
    <row r="21" spans="2:24" x14ac:dyDescent="0.3">
      <c r="B21">
        <v>893</v>
      </c>
      <c r="C21" s="13">
        <v>45096</v>
      </c>
      <c r="D21">
        <v>1</v>
      </c>
      <c r="E21">
        <v>119</v>
      </c>
      <c r="F21">
        <v>624</v>
      </c>
      <c r="G21" t="s">
        <v>245</v>
      </c>
      <c r="H21">
        <v>104</v>
      </c>
      <c r="I21">
        <v>98</v>
      </c>
      <c r="J21" t="s">
        <v>246</v>
      </c>
      <c r="K21">
        <v>107</v>
      </c>
      <c r="L21">
        <v>99</v>
      </c>
      <c r="M21" t="s">
        <v>247</v>
      </c>
      <c r="N21">
        <v>99</v>
      </c>
      <c r="O21">
        <v>92</v>
      </c>
      <c r="P21" t="s">
        <v>248</v>
      </c>
      <c r="Q21">
        <v>107</v>
      </c>
      <c r="R21">
        <v>100</v>
      </c>
      <c r="S21" t="s">
        <v>249</v>
      </c>
      <c r="T21">
        <v>99</v>
      </c>
      <c r="U21">
        <v>93</v>
      </c>
      <c r="V21" t="s">
        <v>250</v>
      </c>
      <c r="W21">
        <v>108</v>
      </c>
      <c r="X21">
        <v>102</v>
      </c>
    </row>
    <row r="22" spans="2:24" x14ac:dyDescent="0.3">
      <c r="B22">
        <v>894</v>
      </c>
      <c r="C22" s="13">
        <v>45097</v>
      </c>
      <c r="D22">
        <v>1</v>
      </c>
      <c r="E22">
        <v>201</v>
      </c>
      <c r="F22">
        <v>445</v>
      </c>
      <c r="G22" t="s">
        <v>185</v>
      </c>
      <c r="H22">
        <v>0</v>
      </c>
      <c r="I22">
        <v>0</v>
      </c>
      <c r="J22" t="s">
        <v>251</v>
      </c>
      <c r="K22">
        <v>142</v>
      </c>
      <c r="L22">
        <v>133</v>
      </c>
      <c r="M22" t="s">
        <v>252</v>
      </c>
      <c r="N22">
        <v>143</v>
      </c>
      <c r="O22">
        <v>130</v>
      </c>
      <c r="P22" t="s">
        <v>253</v>
      </c>
      <c r="Q22">
        <v>151</v>
      </c>
      <c r="R22">
        <v>140</v>
      </c>
      <c r="S22" t="s">
        <v>185</v>
      </c>
      <c r="T22">
        <v>0</v>
      </c>
      <c r="U22">
        <v>0</v>
      </c>
      <c r="V22" t="s">
        <v>185</v>
      </c>
      <c r="W22">
        <v>0</v>
      </c>
      <c r="X22">
        <v>0</v>
      </c>
    </row>
    <row r="23" spans="2:24" x14ac:dyDescent="0.3">
      <c r="B23">
        <v>895</v>
      </c>
      <c r="C23" s="13">
        <v>45098</v>
      </c>
      <c r="D23">
        <v>1</v>
      </c>
      <c r="E23">
        <v>119</v>
      </c>
      <c r="F23">
        <v>861</v>
      </c>
      <c r="G23" t="s">
        <v>185</v>
      </c>
      <c r="H23">
        <v>0</v>
      </c>
      <c r="I23">
        <v>0</v>
      </c>
      <c r="J23" t="s">
        <v>394</v>
      </c>
      <c r="K23">
        <v>167</v>
      </c>
      <c r="L23">
        <v>163</v>
      </c>
      <c r="M23" t="s">
        <v>395</v>
      </c>
      <c r="N23">
        <v>168</v>
      </c>
      <c r="O23">
        <v>164</v>
      </c>
      <c r="P23" t="s">
        <v>396</v>
      </c>
      <c r="Q23">
        <v>180</v>
      </c>
      <c r="R23">
        <v>174</v>
      </c>
      <c r="S23" t="s">
        <v>397</v>
      </c>
      <c r="T23">
        <v>172</v>
      </c>
      <c r="U23">
        <v>170</v>
      </c>
      <c r="V23" t="s">
        <v>398</v>
      </c>
      <c r="W23">
        <v>174</v>
      </c>
      <c r="X23">
        <v>167</v>
      </c>
    </row>
    <row r="24" spans="2:24" x14ac:dyDescent="0.3">
      <c r="B24">
        <v>896</v>
      </c>
      <c r="C24" s="13">
        <v>45099</v>
      </c>
      <c r="D24">
        <v>1</v>
      </c>
      <c r="E24">
        <v>201</v>
      </c>
      <c r="F24">
        <v>352</v>
      </c>
      <c r="G24" t="s">
        <v>399</v>
      </c>
      <c r="H24">
        <v>84</v>
      </c>
      <c r="I24">
        <v>80</v>
      </c>
      <c r="J24" t="s">
        <v>400</v>
      </c>
      <c r="K24">
        <v>87</v>
      </c>
      <c r="L24">
        <v>84</v>
      </c>
      <c r="M24" t="s">
        <v>401</v>
      </c>
      <c r="N24">
        <v>89</v>
      </c>
      <c r="O24">
        <v>85</v>
      </c>
      <c r="P24" t="s">
        <v>402</v>
      </c>
      <c r="Q24">
        <v>86</v>
      </c>
      <c r="R24">
        <v>82</v>
      </c>
      <c r="S24" t="s">
        <v>185</v>
      </c>
      <c r="T24">
        <v>0</v>
      </c>
      <c r="U24">
        <v>0</v>
      </c>
      <c r="V24" t="s">
        <v>185</v>
      </c>
      <c r="W24">
        <v>0</v>
      </c>
      <c r="X24">
        <v>0</v>
      </c>
    </row>
    <row r="25" spans="2:24" x14ac:dyDescent="0.3">
      <c r="B25">
        <v>897</v>
      </c>
      <c r="C25" s="13">
        <v>45100</v>
      </c>
      <c r="D25">
        <v>1</v>
      </c>
      <c r="E25">
        <v>119</v>
      </c>
      <c r="F25">
        <v>1018</v>
      </c>
      <c r="G25" t="s">
        <v>403</v>
      </c>
      <c r="H25">
        <v>199</v>
      </c>
      <c r="I25">
        <v>195</v>
      </c>
      <c r="J25" t="s">
        <v>404</v>
      </c>
      <c r="K25">
        <v>213</v>
      </c>
      <c r="L25">
        <v>206</v>
      </c>
      <c r="M25" t="s">
        <v>185</v>
      </c>
      <c r="N25">
        <v>0</v>
      </c>
      <c r="O25">
        <v>0</v>
      </c>
      <c r="P25" t="s">
        <v>405</v>
      </c>
      <c r="Q25">
        <v>203</v>
      </c>
      <c r="R25">
        <v>196</v>
      </c>
      <c r="S25" t="s">
        <v>406</v>
      </c>
      <c r="T25">
        <v>207</v>
      </c>
      <c r="U25">
        <v>198</v>
      </c>
      <c r="V25" t="s">
        <v>407</v>
      </c>
      <c r="W25">
        <v>196</v>
      </c>
      <c r="X25">
        <v>188</v>
      </c>
    </row>
    <row r="26" spans="2:24" x14ac:dyDescent="0.3">
      <c r="B26">
        <v>898</v>
      </c>
      <c r="C26" s="13">
        <v>45101</v>
      </c>
      <c r="D26">
        <v>1</v>
      </c>
      <c r="E26">
        <v>119</v>
      </c>
      <c r="F26">
        <v>1249</v>
      </c>
      <c r="G26" t="s">
        <v>408</v>
      </c>
      <c r="H26">
        <v>204</v>
      </c>
      <c r="I26">
        <v>199</v>
      </c>
      <c r="J26" t="s">
        <v>409</v>
      </c>
      <c r="K26">
        <v>201</v>
      </c>
      <c r="L26">
        <v>194</v>
      </c>
      <c r="M26" t="s">
        <v>410</v>
      </c>
      <c r="N26">
        <v>206</v>
      </c>
      <c r="O26">
        <v>203</v>
      </c>
      <c r="P26" t="s">
        <v>411</v>
      </c>
      <c r="Q26">
        <v>208</v>
      </c>
      <c r="R26">
        <v>203</v>
      </c>
      <c r="S26" t="s">
        <v>412</v>
      </c>
      <c r="T26">
        <v>197</v>
      </c>
      <c r="U26">
        <v>191</v>
      </c>
      <c r="V26" t="s">
        <v>413</v>
      </c>
      <c r="W26">
        <v>233</v>
      </c>
      <c r="X26">
        <v>223</v>
      </c>
    </row>
    <row r="27" spans="2:24" x14ac:dyDescent="0.3">
      <c r="B27">
        <v>899</v>
      </c>
      <c r="C27" s="13">
        <v>45102</v>
      </c>
      <c r="D27">
        <v>1</v>
      </c>
      <c r="E27">
        <v>201</v>
      </c>
      <c r="F27">
        <v>172</v>
      </c>
      <c r="G27" t="s">
        <v>414</v>
      </c>
      <c r="H27">
        <v>43</v>
      </c>
      <c r="I27">
        <v>42</v>
      </c>
      <c r="J27" t="s">
        <v>415</v>
      </c>
      <c r="K27">
        <v>45</v>
      </c>
      <c r="L27">
        <v>44</v>
      </c>
      <c r="M27" t="s">
        <v>416</v>
      </c>
      <c r="N27">
        <v>43</v>
      </c>
      <c r="O27">
        <v>42</v>
      </c>
      <c r="P27" t="s">
        <v>417</v>
      </c>
      <c r="Q27">
        <v>41</v>
      </c>
      <c r="R27">
        <v>39</v>
      </c>
      <c r="S27" t="s">
        <v>185</v>
      </c>
      <c r="T27">
        <v>0</v>
      </c>
      <c r="U27">
        <v>0</v>
      </c>
      <c r="V27" t="s">
        <v>185</v>
      </c>
      <c r="W27">
        <v>0</v>
      </c>
      <c r="X27">
        <v>0</v>
      </c>
    </row>
    <row r="28" spans="2:24" x14ac:dyDescent="0.3">
      <c r="B28">
        <v>900</v>
      </c>
      <c r="C28" s="13">
        <v>45103</v>
      </c>
      <c r="D28">
        <v>1</v>
      </c>
      <c r="E28">
        <v>119</v>
      </c>
      <c r="F28">
        <v>435</v>
      </c>
      <c r="G28" t="s">
        <v>418</v>
      </c>
      <c r="H28">
        <v>71</v>
      </c>
      <c r="I28">
        <v>64</v>
      </c>
      <c r="J28" t="s">
        <v>419</v>
      </c>
      <c r="K28">
        <v>71</v>
      </c>
      <c r="L28">
        <v>65</v>
      </c>
      <c r="M28" t="s">
        <v>420</v>
      </c>
      <c r="N28">
        <v>73</v>
      </c>
      <c r="O28">
        <v>67</v>
      </c>
      <c r="P28" t="s">
        <v>421</v>
      </c>
      <c r="Q28">
        <v>70</v>
      </c>
      <c r="R28">
        <v>65</v>
      </c>
      <c r="S28" t="s">
        <v>422</v>
      </c>
      <c r="T28">
        <v>71</v>
      </c>
      <c r="U28">
        <v>66</v>
      </c>
      <c r="V28" t="s">
        <v>423</v>
      </c>
      <c r="W28">
        <v>79</v>
      </c>
      <c r="X28">
        <v>72</v>
      </c>
    </row>
    <row r="29" spans="2:24" x14ac:dyDescent="0.3">
      <c r="B29">
        <v>901</v>
      </c>
      <c r="C29" s="13">
        <v>45104</v>
      </c>
      <c r="D29">
        <v>1</v>
      </c>
      <c r="E29">
        <v>201</v>
      </c>
      <c r="F29">
        <v>441</v>
      </c>
      <c r="G29" t="s">
        <v>424</v>
      </c>
      <c r="H29">
        <v>108</v>
      </c>
      <c r="I29">
        <v>101</v>
      </c>
      <c r="J29" t="s">
        <v>425</v>
      </c>
      <c r="K29">
        <v>110</v>
      </c>
      <c r="L29">
        <v>105</v>
      </c>
      <c r="M29" t="s">
        <v>426</v>
      </c>
      <c r="N29">
        <v>115</v>
      </c>
      <c r="O29">
        <v>109</v>
      </c>
      <c r="P29" t="s">
        <v>427</v>
      </c>
      <c r="Q29">
        <v>115</v>
      </c>
      <c r="R29">
        <v>110</v>
      </c>
      <c r="S29" t="s">
        <v>185</v>
      </c>
      <c r="T29">
        <v>0</v>
      </c>
      <c r="U29">
        <v>0</v>
      </c>
      <c r="V29" t="s">
        <v>185</v>
      </c>
      <c r="W29">
        <v>0</v>
      </c>
      <c r="X29">
        <v>0</v>
      </c>
    </row>
    <row r="30" spans="2:24" x14ac:dyDescent="0.3">
      <c r="B30">
        <v>902</v>
      </c>
      <c r="C30" s="13">
        <v>45105</v>
      </c>
      <c r="D30">
        <v>1</v>
      </c>
      <c r="E30">
        <v>119</v>
      </c>
      <c r="F30">
        <v>1155</v>
      </c>
      <c r="G30" t="s">
        <v>254</v>
      </c>
      <c r="H30">
        <v>200</v>
      </c>
      <c r="I30">
        <v>196</v>
      </c>
      <c r="J30" t="s">
        <v>428</v>
      </c>
      <c r="K30">
        <v>196</v>
      </c>
      <c r="L30">
        <v>188</v>
      </c>
      <c r="M30" t="s">
        <v>255</v>
      </c>
      <c r="N30">
        <v>192</v>
      </c>
      <c r="O30">
        <v>186</v>
      </c>
      <c r="P30" t="s">
        <v>256</v>
      </c>
      <c r="Q30">
        <v>182</v>
      </c>
      <c r="R30">
        <v>178</v>
      </c>
      <c r="S30" t="s">
        <v>257</v>
      </c>
      <c r="T30">
        <v>188</v>
      </c>
      <c r="U30">
        <v>182</v>
      </c>
      <c r="V30" t="s">
        <v>258</v>
      </c>
      <c r="W30">
        <v>197</v>
      </c>
      <c r="X30">
        <v>187</v>
      </c>
    </row>
    <row r="31" spans="2:24" x14ac:dyDescent="0.3">
      <c r="B31">
        <v>903</v>
      </c>
      <c r="C31" s="13">
        <v>45106</v>
      </c>
      <c r="D31">
        <v>1</v>
      </c>
      <c r="E31">
        <v>119</v>
      </c>
      <c r="F31">
        <v>987</v>
      </c>
      <c r="G31" t="s">
        <v>429</v>
      </c>
      <c r="H31">
        <v>199</v>
      </c>
      <c r="I31">
        <v>189</v>
      </c>
      <c r="J31" t="s">
        <v>185</v>
      </c>
      <c r="K31">
        <v>0</v>
      </c>
      <c r="L31">
        <v>0</v>
      </c>
      <c r="M31" t="s">
        <v>430</v>
      </c>
      <c r="N31">
        <v>195</v>
      </c>
      <c r="O31">
        <v>187</v>
      </c>
      <c r="P31" t="s">
        <v>431</v>
      </c>
      <c r="Q31">
        <v>193</v>
      </c>
      <c r="R31">
        <v>183</v>
      </c>
      <c r="S31" t="s">
        <v>432</v>
      </c>
      <c r="T31">
        <v>189</v>
      </c>
      <c r="U31">
        <v>175</v>
      </c>
      <c r="V31" t="s">
        <v>433</v>
      </c>
      <c r="W31">
        <v>211</v>
      </c>
      <c r="X31">
        <v>202</v>
      </c>
    </row>
    <row r="32" spans="2:24" x14ac:dyDescent="0.3">
      <c r="B32">
        <v>904</v>
      </c>
      <c r="C32" s="13">
        <v>45107</v>
      </c>
      <c r="D32">
        <v>1</v>
      </c>
      <c r="E32">
        <v>201</v>
      </c>
      <c r="F32">
        <v>411</v>
      </c>
      <c r="G32" t="s">
        <v>259</v>
      </c>
      <c r="H32">
        <v>106</v>
      </c>
      <c r="I32">
        <v>100</v>
      </c>
      <c r="J32" t="s">
        <v>260</v>
      </c>
      <c r="K32">
        <v>101</v>
      </c>
      <c r="L32">
        <v>95</v>
      </c>
      <c r="M32" t="s">
        <v>261</v>
      </c>
      <c r="N32">
        <v>99</v>
      </c>
      <c r="O32">
        <v>97</v>
      </c>
      <c r="P32" t="s">
        <v>262</v>
      </c>
      <c r="Q32">
        <v>104</v>
      </c>
      <c r="R32">
        <v>100</v>
      </c>
      <c r="S32" t="s">
        <v>185</v>
      </c>
      <c r="T32">
        <v>0</v>
      </c>
      <c r="U32">
        <v>0</v>
      </c>
      <c r="V32" t="s">
        <v>185</v>
      </c>
      <c r="W32">
        <v>0</v>
      </c>
      <c r="X32">
        <v>0</v>
      </c>
    </row>
    <row r="33" spans="2:24" x14ac:dyDescent="0.3">
      <c r="B33">
        <v>905</v>
      </c>
      <c r="C33" s="13">
        <v>45108</v>
      </c>
      <c r="D33">
        <v>1</v>
      </c>
      <c r="E33">
        <v>119</v>
      </c>
      <c r="F33">
        <v>840</v>
      </c>
      <c r="G33" t="s">
        <v>263</v>
      </c>
      <c r="H33">
        <v>166</v>
      </c>
      <c r="I33">
        <v>156</v>
      </c>
      <c r="J33" t="s">
        <v>185</v>
      </c>
      <c r="K33">
        <v>0</v>
      </c>
      <c r="L33">
        <v>0</v>
      </c>
      <c r="M33" t="s">
        <v>264</v>
      </c>
      <c r="N33">
        <v>173</v>
      </c>
      <c r="O33">
        <v>157</v>
      </c>
      <c r="P33" t="s">
        <v>265</v>
      </c>
      <c r="Q33">
        <v>169</v>
      </c>
      <c r="R33">
        <v>157</v>
      </c>
      <c r="S33" t="s">
        <v>266</v>
      </c>
      <c r="T33">
        <v>164</v>
      </c>
      <c r="U33">
        <v>152</v>
      </c>
      <c r="V33" t="s">
        <v>267</v>
      </c>
      <c r="W33">
        <v>168</v>
      </c>
      <c r="X33">
        <v>154</v>
      </c>
    </row>
    <row r="34" spans="2:24" x14ac:dyDescent="0.3">
      <c r="B34">
        <v>906</v>
      </c>
      <c r="C34" s="13">
        <v>45109</v>
      </c>
      <c r="D34">
        <v>1</v>
      </c>
      <c r="E34">
        <v>119</v>
      </c>
      <c r="F34">
        <v>462</v>
      </c>
      <c r="G34" t="s">
        <v>268</v>
      </c>
      <c r="H34">
        <v>96</v>
      </c>
      <c r="I34">
        <v>94</v>
      </c>
      <c r="J34" t="s">
        <v>269</v>
      </c>
      <c r="K34">
        <v>97</v>
      </c>
      <c r="L34">
        <v>94</v>
      </c>
      <c r="M34" t="s">
        <v>185</v>
      </c>
      <c r="N34">
        <v>0</v>
      </c>
      <c r="O34">
        <v>0</v>
      </c>
      <c r="P34" t="s">
        <v>270</v>
      </c>
      <c r="Q34">
        <v>89</v>
      </c>
      <c r="R34">
        <v>84</v>
      </c>
      <c r="S34" t="s">
        <v>271</v>
      </c>
      <c r="T34">
        <v>89</v>
      </c>
      <c r="U34">
        <v>85</v>
      </c>
      <c r="V34" t="s">
        <v>272</v>
      </c>
      <c r="W34">
        <v>91</v>
      </c>
      <c r="X34">
        <v>86</v>
      </c>
    </row>
    <row r="35" spans="2:24" x14ac:dyDescent="0.3">
      <c r="B35">
        <v>907</v>
      </c>
      <c r="C35" s="13">
        <v>45110</v>
      </c>
      <c r="D35">
        <v>1</v>
      </c>
      <c r="E35">
        <v>119</v>
      </c>
      <c r="F35">
        <v>619</v>
      </c>
      <c r="G35" t="s">
        <v>185</v>
      </c>
      <c r="H35">
        <v>0</v>
      </c>
      <c r="I35">
        <v>0</v>
      </c>
      <c r="J35" t="s">
        <v>273</v>
      </c>
      <c r="K35">
        <v>121</v>
      </c>
      <c r="L35">
        <v>113</v>
      </c>
      <c r="M35" t="s">
        <v>274</v>
      </c>
      <c r="N35">
        <v>127</v>
      </c>
      <c r="O35">
        <v>116</v>
      </c>
      <c r="P35" t="s">
        <v>275</v>
      </c>
      <c r="Q35">
        <v>120</v>
      </c>
      <c r="R35">
        <v>110</v>
      </c>
      <c r="S35" t="s">
        <v>276</v>
      </c>
      <c r="T35">
        <v>123</v>
      </c>
      <c r="U35">
        <v>114</v>
      </c>
      <c r="V35" t="s">
        <v>277</v>
      </c>
      <c r="W35">
        <v>128</v>
      </c>
      <c r="X35">
        <v>119</v>
      </c>
    </row>
    <row r="36" spans="2:24" x14ac:dyDescent="0.3">
      <c r="B36">
        <v>908</v>
      </c>
      <c r="C36" s="13">
        <v>45111</v>
      </c>
      <c r="D36">
        <v>1</v>
      </c>
      <c r="E36">
        <v>201</v>
      </c>
      <c r="F36">
        <v>340</v>
      </c>
      <c r="G36" t="s">
        <v>434</v>
      </c>
      <c r="H36">
        <v>82</v>
      </c>
      <c r="I36">
        <v>77</v>
      </c>
      <c r="J36" t="s">
        <v>278</v>
      </c>
      <c r="K36">
        <v>89</v>
      </c>
      <c r="L36">
        <v>82</v>
      </c>
      <c r="M36" t="s">
        <v>279</v>
      </c>
      <c r="N36">
        <v>86</v>
      </c>
      <c r="O36">
        <v>81</v>
      </c>
      <c r="P36" t="s">
        <v>280</v>
      </c>
      <c r="Q36">
        <v>87</v>
      </c>
      <c r="R36">
        <v>81</v>
      </c>
      <c r="S36" t="s">
        <v>185</v>
      </c>
      <c r="T36">
        <v>0</v>
      </c>
      <c r="U36">
        <v>0</v>
      </c>
      <c r="V36" t="s">
        <v>185</v>
      </c>
      <c r="W36">
        <v>0</v>
      </c>
      <c r="X36">
        <v>0</v>
      </c>
    </row>
    <row r="37" spans="2:24" x14ac:dyDescent="0.3">
      <c r="B37">
        <v>909</v>
      </c>
      <c r="C37" s="13">
        <v>45083</v>
      </c>
      <c r="D37">
        <v>2</v>
      </c>
      <c r="E37">
        <v>201</v>
      </c>
      <c r="F37">
        <v>374</v>
      </c>
      <c r="G37" t="s">
        <v>435</v>
      </c>
      <c r="H37">
        <v>98</v>
      </c>
      <c r="I37">
        <v>92</v>
      </c>
      <c r="J37" t="s">
        <v>436</v>
      </c>
      <c r="K37">
        <v>93</v>
      </c>
      <c r="L37">
        <v>90</v>
      </c>
      <c r="M37" t="s">
        <v>437</v>
      </c>
      <c r="N37">
        <v>91</v>
      </c>
      <c r="O37">
        <v>86</v>
      </c>
      <c r="P37" t="s">
        <v>438</v>
      </c>
      <c r="Q37">
        <v>95</v>
      </c>
      <c r="R37">
        <v>90</v>
      </c>
      <c r="S37" t="s">
        <v>185</v>
      </c>
      <c r="T37">
        <v>0</v>
      </c>
      <c r="U37">
        <v>0</v>
      </c>
      <c r="V37" t="s">
        <v>185</v>
      </c>
      <c r="W37">
        <v>0</v>
      </c>
      <c r="X37">
        <v>0</v>
      </c>
    </row>
    <row r="38" spans="2:24" x14ac:dyDescent="0.3">
      <c r="B38">
        <v>910</v>
      </c>
      <c r="C38" s="13">
        <v>45084</v>
      </c>
      <c r="D38">
        <v>2</v>
      </c>
      <c r="E38">
        <v>201</v>
      </c>
      <c r="F38">
        <v>322</v>
      </c>
      <c r="G38" t="s">
        <v>439</v>
      </c>
      <c r="H38">
        <v>76</v>
      </c>
      <c r="I38">
        <v>73</v>
      </c>
      <c r="J38" t="s">
        <v>440</v>
      </c>
      <c r="K38">
        <v>77</v>
      </c>
      <c r="L38">
        <v>73</v>
      </c>
      <c r="M38" t="s">
        <v>441</v>
      </c>
      <c r="N38">
        <v>77</v>
      </c>
      <c r="O38">
        <v>73</v>
      </c>
      <c r="P38" t="s">
        <v>442</v>
      </c>
      <c r="Q38">
        <v>79</v>
      </c>
      <c r="R38">
        <v>77</v>
      </c>
      <c r="S38" t="s">
        <v>185</v>
      </c>
      <c r="T38">
        <v>0</v>
      </c>
      <c r="U38">
        <v>0</v>
      </c>
      <c r="V38" t="s">
        <v>185</v>
      </c>
      <c r="W38">
        <v>0</v>
      </c>
      <c r="X38">
        <v>0</v>
      </c>
    </row>
    <row r="39" spans="2:24" x14ac:dyDescent="0.3">
      <c r="B39">
        <v>911</v>
      </c>
      <c r="C39" s="13">
        <v>45085</v>
      </c>
      <c r="D39">
        <v>2</v>
      </c>
      <c r="E39">
        <v>201</v>
      </c>
      <c r="F39">
        <v>350</v>
      </c>
      <c r="G39" t="s">
        <v>443</v>
      </c>
      <c r="H39">
        <v>84</v>
      </c>
      <c r="I39">
        <v>78</v>
      </c>
      <c r="J39" t="s">
        <v>444</v>
      </c>
      <c r="K39">
        <v>86</v>
      </c>
      <c r="L39">
        <v>80</v>
      </c>
      <c r="M39" t="s">
        <v>445</v>
      </c>
      <c r="N39">
        <v>91</v>
      </c>
      <c r="O39">
        <v>87</v>
      </c>
      <c r="P39" t="s">
        <v>446</v>
      </c>
      <c r="Q39">
        <v>87</v>
      </c>
      <c r="R39">
        <v>83</v>
      </c>
      <c r="S39" t="s">
        <v>185</v>
      </c>
      <c r="T39">
        <v>0</v>
      </c>
      <c r="U39">
        <v>0</v>
      </c>
      <c r="V39" t="s">
        <v>185</v>
      </c>
      <c r="W39">
        <v>0</v>
      </c>
      <c r="X39">
        <v>0</v>
      </c>
    </row>
    <row r="40" spans="2:24" x14ac:dyDescent="0.3">
      <c r="B40">
        <v>912</v>
      </c>
      <c r="C40" s="13">
        <v>45086</v>
      </c>
      <c r="D40">
        <v>2</v>
      </c>
      <c r="E40">
        <v>201</v>
      </c>
      <c r="F40">
        <v>308</v>
      </c>
      <c r="G40" t="s">
        <v>447</v>
      </c>
      <c r="H40">
        <v>76</v>
      </c>
      <c r="I40">
        <v>73</v>
      </c>
      <c r="J40" t="s">
        <v>448</v>
      </c>
      <c r="K40">
        <v>80</v>
      </c>
      <c r="L40">
        <v>78</v>
      </c>
      <c r="M40" t="s">
        <v>449</v>
      </c>
      <c r="N40">
        <v>77</v>
      </c>
      <c r="O40">
        <v>75</v>
      </c>
      <c r="P40" t="s">
        <v>450</v>
      </c>
      <c r="Q40">
        <v>73</v>
      </c>
      <c r="R40">
        <v>71</v>
      </c>
      <c r="S40" t="s">
        <v>185</v>
      </c>
      <c r="T40">
        <v>0</v>
      </c>
      <c r="U40">
        <v>0</v>
      </c>
      <c r="V40" t="s">
        <v>185</v>
      </c>
      <c r="W40">
        <v>0</v>
      </c>
      <c r="X40">
        <v>0</v>
      </c>
    </row>
    <row r="41" spans="2:24" x14ac:dyDescent="0.3">
      <c r="B41">
        <v>913</v>
      </c>
      <c r="C41" s="13">
        <v>45087</v>
      </c>
      <c r="D41">
        <v>2</v>
      </c>
      <c r="E41">
        <v>201</v>
      </c>
      <c r="F41">
        <v>416</v>
      </c>
      <c r="G41" t="s">
        <v>451</v>
      </c>
      <c r="H41">
        <v>135</v>
      </c>
      <c r="I41">
        <v>128</v>
      </c>
      <c r="J41" t="s">
        <v>185</v>
      </c>
      <c r="K41">
        <v>0</v>
      </c>
      <c r="L41">
        <v>0</v>
      </c>
      <c r="M41" t="s">
        <v>452</v>
      </c>
      <c r="N41">
        <v>141</v>
      </c>
      <c r="O41">
        <v>131</v>
      </c>
      <c r="P41" t="s">
        <v>453</v>
      </c>
      <c r="Q41">
        <v>137</v>
      </c>
      <c r="R41">
        <v>131</v>
      </c>
      <c r="S41" t="s">
        <v>185</v>
      </c>
      <c r="T41">
        <v>0</v>
      </c>
      <c r="U41">
        <v>0</v>
      </c>
      <c r="V41" t="s">
        <v>185</v>
      </c>
      <c r="W41">
        <v>0</v>
      </c>
      <c r="X41">
        <v>0</v>
      </c>
    </row>
    <row r="42" spans="2:24" x14ac:dyDescent="0.3">
      <c r="B42">
        <v>914</v>
      </c>
      <c r="C42" s="13">
        <v>45088</v>
      </c>
      <c r="D42">
        <v>2</v>
      </c>
      <c r="E42">
        <v>201</v>
      </c>
      <c r="F42">
        <v>148</v>
      </c>
      <c r="G42" t="s">
        <v>185</v>
      </c>
      <c r="H42">
        <v>0</v>
      </c>
      <c r="I42">
        <v>0</v>
      </c>
      <c r="J42" t="s">
        <v>454</v>
      </c>
      <c r="K42">
        <v>50</v>
      </c>
      <c r="L42">
        <v>46</v>
      </c>
      <c r="M42" t="s">
        <v>455</v>
      </c>
      <c r="N42">
        <v>47</v>
      </c>
      <c r="O42">
        <v>44</v>
      </c>
      <c r="P42" t="s">
        <v>456</v>
      </c>
      <c r="Q42">
        <v>47</v>
      </c>
      <c r="R42">
        <v>42</v>
      </c>
      <c r="S42" t="s">
        <v>185</v>
      </c>
      <c r="T42">
        <v>0</v>
      </c>
      <c r="U42">
        <v>0</v>
      </c>
      <c r="V42" t="s">
        <v>185</v>
      </c>
      <c r="W42">
        <v>0</v>
      </c>
      <c r="X42">
        <v>0</v>
      </c>
    </row>
    <row r="43" spans="2:24" x14ac:dyDescent="0.3">
      <c r="B43">
        <v>915</v>
      </c>
      <c r="C43" s="13">
        <v>45089</v>
      </c>
      <c r="D43">
        <v>2</v>
      </c>
      <c r="E43">
        <v>119</v>
      </c>
      <c r="F43">
        <v>339</v>
      </c>
      <c r="G43" t="s">
        <v>457</v>
      </c>
      <c r="H43">
        <v>69</v>
      </c>
      <c r="I43">
        <v>64</v>
      </c>
      <c r="J43" t="s">
        <v>185</v>
      </c>
      <c r="K43">
        <v>0</v>
      </c>
      <c r="L43">
        <v>0</v>
      </c>
      <c r="M43" t="s">
        <v>458</v>
      </c>
      <c r="N43">
        <v>70</v>
      </c>
      <c r="O43">
        <v>65</v>
      </c>
      <c r="P43" t="s">
        <v>459</v>
      </c>
      <c r="Q43">
        <v>66</v>
      </c>
      <c r="R43">
        <v>60</v>
      </c>
      <c r="S43" t="s">
        <v>460</v>
      </c>
      <c r="T43">
        <v>71</v>
      </c>
      <c r="U43">
        <v>66</v>
      </c>
      <c r="V43" t="s">
        <v>461</v>
      </c>
      <c r="W43">
        <v>63</v>
      </c>
      <c r="X43">
        <v>58</v>
      </c>
    </row>
    <row r="44" spans="2:24" x14ac:dyDescent="0.3">
      <c r="B44">
        <v>916</v>
      </c>
      <c r="C44" s="13">
        <v>45090</v>
      </c>
      <c r="D44">
        <v>2</v>
      </c>
      <c r="E44">
        <v>119</v>
      </c>
      <c r="F44">
        <v>840</v>
      </c>
      <c r="G44" t="s">
        <v>462</v>
      </c>
      <c r="H44">
        <v>140</v>
      </c>
      <c r="I44">
        <v>131</v>
      </c>
      <c r="J44" t="s">
        <v>463</v>
      </c>
      <c r="K44">
        <v>138</v>
      </c>
      <c r="L44">
        <v>129</v>
      </c>
      <c r="M44" t="s">
        <v>464</v>
      </c>
      <c r="N44">
        <v>144</v>
      </c>
      <c r="O44">
        <v>135</v>
      </c>
      <c r="P44" t="s">
        <v>465</v>
      </c>
      <c r="Q44">
        <v>135</v>
      </c>
      <c r="R44">
        <v>125</v>
      </c>
      <c r="S44" t="s">
        <v>466</v>
      </c>
      <c r="T44">
        <v>134</v>
      </c>
      <c r="U44">
        <v>124</v>
      </c>
      <c r="V44" t="s">
        <v>467</v>
      </c>
      <c r="W44">
        <v>149</v>
      </c>
      <c r="X44">
        <v>137</v>
      </c>
    </row>
    <row r="45" spans="2:24" x14ac:dyDescent="0.3">
      <c r="B45">
        <v>917</v>
      </c>
      <c r="C45" s="13">
        <v>45091</v>
      </c>
      <c r="D45">
        <v>2</v>
      </c>
      <c r="E45">
        <v>119</v>
      </c>
      <c r="F45">
        <v>805</v>
      </c>
      <c r="G45" t="s">
        <v>468</v>
      </c>
      <c r="H45">
        <v>134</v>
      </c>
      <c r="I45">
        <v>123</v>
      </c>
      <c r="J45" t="s">
        <v>469</v>
      </c>
      <c r="K45">
        <v>135</v>
      </c>
      <c r="L45">
        <v>124</v>
      </c>
      <c r="M45" t="s">
        <v>470</v>
      </c>
      <c r="N45">
        <v>127</v>
      </c>
      <c r="O45">
        <v>119</v>
      </c>
      <c r="P45" t="s">
        <v>471</v>
      </c>
      <c r="Q45">
        <v>131</v>
      </c>
      <c r="R45">
        <v>124</v>
      </c>
      <c r="S45" t="s">
        <v>472</v>
      </c>
      <c r="T45">
        <v>139</v>
      </c>
      <c r="U45">
        <v>129</v>
      </c>
      <c r="V45" t="s">
        <v>473</v>
      </c>
      <c r="W45">
        <v>139</v>
      </c>
      <c r="X45">
        <v>127</v>
      </c>
    </row>
    <row r="46" spans="2:24" x14ac:dyDescent="0.3">
      <c r="B46">
        <v>918</v>
      </c>
      <c r="C46" s="13">
        <v>45092</v>
      </c>
      <c r="D46">
        <v>2</v>
      </c>
      <c r="E46">
        <v>119</v>
      </c>
      <c r="F46">
        <v>787</v>
      </c>
      <c r="G46" t="s">
        <v>474</v>
      </c>
      <c r="H46">
        <v>157</v>
      </c>
      <c r="I46">
        <v>153</v>
      </c>
      <c r="J46" t="s">
        <v>185</v>
      </c>
      <c r="K46">
        <v>0</v>
      </c>
      <c r="L46">
        <v>0</v>
      </c>
      <c r="M46" t="s">
        <v>475</v>
      </c>
      <c r="N46">
        <v>160</v>
      </c>
      <c r="O46">
        <v>152</v>
      </c>
      <c r="P46" t="s">
        <v>476</v>
      </c>
      <c r="Q46">
        <v>149</v>
      </c>
      <c r="R46">
        <v>144</v>
      </c>
      <c r="S46" t="s">
        <v>477</v>
      </c>
      <c r="T46">
        <v>151</v>
      </c>
      <c r="U46">
        <v>146</v>
      </c>
      <c r="V46" t="s">
        <v>478</v>
      </c>
      <c r="W46">
        <v>170</v>
      </c>
      <c r="X46">
        <v>166</v>
      </c>
    </row>
    <row r="47" spans="2:24" x14ac:dyDescent="0.3">
      <c r="B47">
        <v>919</v>
      </c>
      <c r="C47" s="13">
        <v>45093</v>
      </c>
      <c r="D47">
        <v>2</v>
      </c>
      <c r="E47">
        <v>119</v>
      </c>
      <c r="F47">
        <v>796</v>
      </c>
      <c r="G47" t="s">
        <v>479</v>
      </c>
      <c r="H47">
        <v>126</v>
      </c>
      <c r="I47">
        <v>119</v>
      </c>
      <c r="J47" t="s">
        <v>480</v>
      </c>
      <c r="K47">
        <v>126</v>
      </c>
      <c r="L47">
        <v>122</v>
      </c>
      <c r="M47" t="s">
        <v>481</v>
      </c>
      <c r="N47">
        <v>127</v>
      </c>
      <c r="O47">
        <v>121</v>
      </c>
      <c r="P47" t="s">
        <v>482</v>
      </c>
      <c r="Q47">
        <v>127</v>
      </c>
      <c r="R47">
        <v>121</v>
      </c>
      <c r="S47" t="s">
        <v>483</v>
      </c>
      <c r="T47">
        <v>130</v>
      </c>
      <c r="U47">
        <v>124</v>
      </c>
      <c r="V47" t="s">
        <v>484</v>
      </c>
      <c r="W47">
        <v>160</v>
      </c>
      <c r="X47">
        <v>150</v>
      </c>
    </row>
    <row r="48" spans="2:24" x14ac:dyDescent="0.3">
      <c r="B48">
        <v>920</v>
      </c>
      <c r="C48" s="13">
        <v>45094</v>
      </c>
      <c r="D48">
        <v>2</v>
      </c>
      <c r="E48">
        <v>201</v>
      </c>
      <c r="F48">
        <v>364</v>
      </c>
      <c r="G48" t="s">
        <v>485</v>
      </c>
      <c r="H48">
        <v>86</v>
      </c>
      <c r="I48">
        <v>79</v>
      </c>
      <c r="J48" t="s">
        <v>486</v>
      </c>
      <c r="K48">
        <v>89</v>
      </c>
      <c r="L48">
        <v>83</v>
      </c>
      <c r="M48" t="s">
        <v>487</v>
      </c>
      <c r="N48">
        <v>94</v>
      </c>
      <c r="O48">
        <v>86</v>
      </c>
      <c r="P48" t="s">
        <v>488</v>
      </c>
      <c r="Q48">
        <v>87</v>
      </c>
      <c r="R48">
        <v>80</v>
      </c>
      <c r="S48" t="s">
        <v>185</v>
      </c>
      <c r="T48">
        <v>0</v>
      </c>
      <c r="U48">
        <v>0</v>
      </c>
      <c r="V48" t="s">
        <v>185</v>
      </c>
      <c r="W48">
        <v>0</v>
      </c>
      <c r="X48">
        <v>0</v>
      </c>
    </row>
    <row r="49" spans="2:24" x14ac:dyDescent="0.3">
      <c r="B49">
        <v>921</v>
      </c>
      <c r="C49" s="13">
        <v>45095</v>
      </c>
      <c r="D49">
        <v>2</v>
      </c>
      <c r="E49">
        <v>119</v>
      </c>
      <c r="F49">
        <v>371</v>
      </c>
      <c r="G49" t="s">
        <v>489</v>
      </c>
      <c r="H49">
        <v>76</v>
      </c>
      <c r="I49">
        <v>74</v>
      </c>
      <c r="J49" t="s">
        <v>490</v>
      </c>
      <c r="K49">
        <v>77</v>
      </c>
      <c r="L49">
        <v>73</v>
      </c>
      <c r="M49" t="s">
        <v>491</v>
      </c>
      <c r="N49">
        <v>71</v>
      </c>
      <c r="O49">
        <v>68</v>
      </c>
      <c r="P49" t="s">
        <v>492</v>
      </c>
      <c r="Q49">
        <v>73</v>
      </c>
      <c r="R49">
        <v>70</v>
      </c>
      <c r="S49" t="s">
        <v>185</v>
      </c>
      <c r="T49">
        <v>0</v>
      </c>
      <c r="U49">
        <v>0</v>
      </c>
      <c r="V49" t="s">
        <v>493</v>
      </c>
      <c r="W49">
        <v>74</v>
      </c>
      <c r="X49">
        <v>70</v>
      </c>
    </row>
    <row r="50" spans="2:24" x14ac:dyDescent="0.3">
      <c r="B50">
        <v>922</v>
      </c>
      <c r="C50" s="13">
        <v>45096</v>
      </c>
      <c r="D50">
        <v>2</v>
      </c>
      <c r="E50">
        <v>119</v>
      </c>
      <c r="F50">
        <v>322</v>
      </c>
      <c r="G50" t="s">
        <v>494</v>
      </c>
      <c r="H50">
        <v>52</v>
      </c>
      <c r="I50">
        <v>49</v>
      </c>
      <c r="J50" t="s">
        <v>495</v>
      </c>
      <c r="K50">
        <v>52</v>
      </c>
      <c r="L50">
        <v>48</v>
      </c>
      <c r="M50" t="s">
        <v>496</v>
      </c>
      <c r="N50">
        <v>51</v>
      </c>
      <c r="O50">
        <v>48</v>
      </c>
      <c r="P50" t="s">
        <v>497</v>
      </c>
      <c r="Q50">
        <v>51</v>
      </c>
      <c r="R50">
        <v>47</v>
      </c>
      <c r="S50" t="s">
        <v>498</v>
      </c>
      <c r="T50">
        <v>53</v>
      </c>
      <c r="U50">
        <v>50</v>
      </c>
      <c r="V50" t="s">
        <v>499</v>
      </c>
      <c r="W50">
        <v>63</v>
      </c>
      <c r="X50">
        <v>58</v>
      </c>
    </row>
    <row r="51" spans="2:24" x14ac:dyDescent="0.3">
      <c r="B51">
        <v>923</v>
      </c>
      <c r="C51" s="13">
        <v>45097</v>
      </c>
      <c r="D51">
        <v>2</v>
      </c>
      <c r="E51">
        <v>201</v>
      </c>
      <c r="F51">
        <v>332</v>
      </c>
      <c r="G51" t="s">
        <v>500</v>
      </c>
      <c r="H51">
        <v>80</v>
      </c>
      <c r="I51">
        <v>77</v>
      </c>
      <c r="J51" t="s">
        <v>501</v>
      </c>
      <c r="K51">
        <v>79</v>
      </c>
      <c r="L51">
        <v>78</v>
      </c>
      <c r="M51" t="s">
        <v>502</v>
      </c>
      <c r="N51">
        <v>84</v>
      </c>
      <c r="O51">
        <v>82</v>
      </c>
      <c r="P51" t="s">
        <v>503</v>
      </c>
      <c r="Q51">
        <v>86</v>
      </c>
      <c r="R51">
        <v>85</v>
      </c>
      <c r="S51" t="s">
        <v>185</v>
      </c>
      <c r="T51">
        <v>0</v>
      </c>
      <c r="U51">
        <v>0</v>
      </c>
      <c r="V51" t="s">
        <v>185</v>
      </c>
      <c r="W51">
        <v>0</v>
      </c>
      <c r="X51">
        <v>0</v>
      </c>
    </row>
    <row r="52" spans="2:24" x14ac:dyDescent="0.3">
      <c r="B52">
        <v>924</v>
      </c>
      <c r="C52" s="13">
        <v>45098</v>
      </c>
      <c r="D52">
        <v>2</v>
      </c>
      <c r="E52">
        <v>201</v>
      </c>
      <c r="F52">
        <v>409</v>
      </c>
      <c r="G52" t="s">
        <v>504</v>
      </c>
      <c r="H52">
        <v>104</v>
      </c>
      <c r="I52">
        <v>99</v>
      </c>
      <c r="J52" t="s">
        <v>505</v>
      </c>
      <c r="K52">
        <v>101</v>
      </c>
      <c r="L52">
        <v>97</v>
      </c>
      <c r="M52" t="s">
        <v>506</v>
      </c>
      <c r="N52">
        <v>101</v>
      </c>
      <c r="O52">
        <v>97</v>
      </c>
      <c r="P52" t="s">
        <v>507</v>
      </c>
      <c r="Q52">
        <v>102</v>
      </c>
      <c r="R52">
        <v>96</v>
      </c>
      <c r="S52" t="s">
        <v>185</v>
      </c>
      <c r="T52">
        <v>0</v>
      </c>
      <c r="U52">
        <v>0</v>
      </c>
      <c r="V52" t="s">
        <v>185</v>
      </c>
      <c r="W52">
        <v>0</v>
      </c>
      <c r="X52">
        <v>0</v>
      </c>
    </row>
    <row r="53" spans="2:24" x14ac:dyDescent="0.3">
      <c r="B53">
        <v>925</v>
      </c>
      <c r="C53" s="13">
        <v>45099</v>
      </c>
      <c r="D53">
        <v>2</v>
      </c>
      <c r="E53">
        <v>119</v>
      </c>
      <c r="F53">
        <v>735</v>
      </c>
      <c r="G53" t="s">
        <v>508</v>
      </c>
      <c r="H53">
        <v>121</v>
      </c>
      <c r="I53">
        <v>114</v>
      </c>
      <c r="J53" t="s">
        <v>509</v>
      </c>
      <c r="K53">
        <v>127</v>
      </c>
      <c r="L53">
        <v>119</v>
      </c>
      <c r="M53" t="s">
        <v>510</v>
      </c>
      <c r="N53">
        <v>116</v>
      </c>
      <c r="O53">
        <v>109</v>
      </c>
      <c r="P53" t="s">
        <v>511</v>
      </c>
      <c r="Q53">
        <v>126</v>
      </c>
      <c r="R53">
        <v>119</v>
      </c>
      <c r="S53" t="s">
        <v>512</v>
      </c>
      <c r="T53">
        <v>128</v>
      </c>
      <c r="U53">
        <v>122</v>
      </c>
      <c r="V53" t="s">
        <v>513</v>
      </c>
      <c r="W53">
        <v>117</v>
      </c>
      <c r="X53">
        <v>112</v>
      </c>
    </row>
    <row r="54" spans="2:24" x14ac:dyDescent="0.3">
      <c r="B54">
        <v>926</v>
      </c>
      <c r="C54" s="13">
        <v>45100</v>
      </c>
      <c r="D54">
        <v>2</v>
      </c>
      <c r="E54">
        <v>201</v>
      </c>
      <c r="F54">
        <v>399</v>
      </c>
      <c r="G54" t="s">
        <v>514</v>
      </c>
      <c r="H54">
        <v>103</v>
      </c>
      <c r="I54">
        <v>97</v>
      </c>
      <c r="J54" t="s">
        <v>515</v>
      </c>
      <c r="K54">
        <v>101</v>
      </c>
      <c r="L54">
        <v>96</v>
      </c>
      <c r="M54" t="s">
        <v>516</v>
      </c>
      <c r="N54">
        <v>94</v>
      </c>
      <c r="O54">
        <v>90</v>
      </c>
      <c r="P54" t="s">
        <v>517</v>
      </c>
      <c r="Q54">
        <v>103</v>
      </c>
      <c r="R54">
        <v>97</v>
      </c>
      <c r="S54" t="s">
        <v>185</v>
      </c>
      <c r="T54">
        <v>0</v>
      </c>
      <c r="U54">
        <v>0</v>
      </c>
      <c r="V54" t="s">
        <v>185</v>
      </c>
      <c r="W54">
        <v>0</v>
      </c>
      <c r="X54">
        <v>0</v>
      </c>
    </row>
    <row r="55" spans="2:24" x14ac:dyDescent="0.3">
      <c r="B55">
        <v>927</v>
      </c>
      <c r="C55" s="13">
        <v>45101</v>
      </c>
      <c r="D55">
        <v>2</v>
      </c>
      <c r="E55">
        <v>201</v>
      </c>
      <c r="F55">
        <v>399</v>
      </c>
      <c r="G55" t="s">
        <v>185</v>
      </c>
      <c r="H55">
        <v>0</v>
      </c>
      <c r="I55">
        <v>0</v>
      </c>
      <c r="J55" t="s">
        <v>518</v>
      </c>
      <c r="K55">
        <v>135</v>
      </c>
      <c r="L55">
        <v>125</v>
      </c>
      <c r="M55" t="s">
        <v>519</v>
      </c>
      <c r="N55">
        <v>131</v>
      </c>
      <c r="O55">
        <v>124</v>
      </c>
      <c r="P55" t="s">
        <v>520</v>
      </c>
      <c r="Q55">
        <v>134</v>
      </c>
      <c r="R55">
        <v>125</v>
      </c>
      <c r="S55" t="s">
        <v>185</v>
      </c>
      <c r="T55">
        <v>0</v>
      </c>
      <c r="U55">
        <v>0</v>
      </c>
      <c r="V55" t="s">
        <v>185</v>
      </c>
      <c r="W55">
        <v>0</v>
      </c>
      <c r="X55">
        <v>0</v>
      </c>
    </row>
    <row r="56" spans="2:24" x14ac:dyDescent="0.3">
      <c r="B56">
        <v>928</v>
      </c>
      <c r="C56" s="13">
        <v>45102</v>
      </c>
      <c r="D56">
        <v>2</v>
      </c>
      <c r="E56">
        <v>119</v>
      </c>
      <c r="F56">
        <v>385</v>
      </c>
      <c r="G56" t="s">
        <v>521</v>
      </c>
      <c r="H56">
        <v>62</v>
      </c>
      <c r="I56">
        <v>61</v>
      </c>
      <c r="J56" t="s">
        <v>522</v>
      </c>
      <c r="K56">
        <v>65</v>
      </c>
      <c r="L56">
        <v>64</v>
      </c>
      <c r="M56" t="s">
        <v>523</v>
      </c>
      <c r="N56">
        <v>61</v>
      </c>
      <c r="O56">
        <v>58</v>
      </c>
      <c r="P56" t="s">
        <v>524</v>
      </c>
      <c r="Q56">
        <v>64</v>
      </c>
      <c r="R56">
        <v>61</v>
      </c>
      <c r="S56" t="s">
        <v>525</v>
      </c>
      <c r="T56">
        <v>64</v>
      </c>
      <c r="U56">
        <v>62</v>
      </c>
      <c r="V56" t="s">
        <v>526</v>
      </c>
      <c r="W56">
        <v>69</v>
      </c>
      <c r="X56">
        <v>66</v>
      </c>
    </row>
    <row r="57" spans="2:24" x14ac:dyDescent="0.3">
      <c r="B57">
        <v>929</v>
      </c>
      <c r="C57" s="13">
        <v>45103</v>
      </c>
      <c r="D57">
        <v>2</v>
      </c>
      <c r="E57">
        <v>201</v>
      </c>
      <c r="F57">
        <v>149</v>
      </c>
      <c r="G57" t="s">
        <v>527</v>
      </c>
      <c r="H57">
        <v>37</v>
      </c>
      <c r="I57">
        <v>34</v>
      </c>
      <c r="J57" t="s">
        <v>528</v>
      </c>
      <c r="K57">
        <v>35</v>
      </c>
      <c r="L57">
        <v>31</v>
      </c>
      <c r="M57" t="s">
        <v>529</v>
      </c>
      <c r="N57">
        <v>38</v>
      </c>
      <c r="O57">
        <v>35</v>
      </c>
      <c r="P57" t="s">
        <v>530</v>
      </c>
      <c r="Q57">
        <v>36</v>
      </c>
      <c r="R57">
        <v>33</v>
      </c>
      <c r="S57" t="s">
        <v>185</v>
      </c>
      <c r="T57">
        <v>0</v>
      </c>
      <c r="U57">
        <v>0</v>
      </c>
      <c r="V57" t="s">
        <v>185</v>
      </c>
      <c r="W57">
        <v>0</v>
      </c>
      <c r="X57">
        <v>0</v>
      </c>
    </row>
    <row r="58" spans="2:24" x14ac:dyDescent="0.3">
      <c r="B58">
        <v>930</v>
      </c>
      <c r="C58" s="13">
        <v>45104</v>
      </c>
      <c r="D58">
        <v>2</v>
      </c>
      <c r="E58">
        <v>201</v>
      </c>
      <c r="F58">
        <v>367</v>
      </c>
      <c r="G58" t="s">
        <v>531</v>
      </c>
      <c r="H58">
        <v>92</v>
      </c>
      <c r="I58">
        <v>85</v>
      </c>
      <c r="J58" t="s">
        <v>532</v>
      </c>
      <c r="K58">
        <v>89</v>
      </c>
      <c r="L58">
        <v>80</v>
      </c>
      <c r="M58" t="s">
        <v>533</v>
      </c>
      <c r="N58">
        <v>90</v>
      </c>
      <c r="O58">
        <v>82</v>
      </c>
      <c r="P58" t="s">
        <v>534</v>
      </c>
      <c r="Q58">
        <v>93</v>
      </c>
      <c r="R58">
        <v>84</v>
      </c>
      <c r="S58" t="s">
        <v>185</v>
      </c>
      <c r="T58">
        <v>0</v>
      </c>
      <c r="U58">
        <v>0</v>
      </c>
      <c r="V58" t="s">
        <v>185</v>
      </c>
      <c r="W58">
        <v>0</v>
      </c>
      <c r="X58">
        <v>0</v>
      </c>
    </row>
    <row r="59" spans="2:24" x14ac:dyDescent="0.3">
      <c r="B59">
        <v>931</v>
      </c>
      <c r="C59" s="13">
        <v>45105</v>
      </c>
      <c r="D59">
        <v>2</v>
      </c>
      <c r="E59">
        <v>119</v>
      </c>
      <c r="F59">
        <v>901</v>
      </c>
      <c r="G59" t="s">
        <v>535</v>
      </c>
      <c r="H59">
        <v>142</v>
      </c>
      <c r="I59">
        <v>140</v>
      </c>
      <c r="J59" t="s">
        <v>536</v>
      </c>
      <c r="K59">
        <v>148</v>
      </c>
      <c r="L59">
        <v>146</v>
      </c>
      <c r="M59" t="s">
        <v>537</v>
      </c>
      <c r="N59">
        <v>142</v>
      </c>
      <c r="O59">
        <v>139</v>
      </c>
      <c r="P59" t="s">
        <v>538</v>
      </c>
      <c r="Q59">
        <v>151</v>
      </c>
      <c r="R59">
        <v>149</v>
      </c>
      <c r="S59" t="s">
        <v>539</v>
      </c>
      <c r="T59">
        <v>147</v>
      </c>
      <c r="U59">
        <v>141</v>
      </c>
      <c r="V59" t="s">
        <v>540</v>
      </c>
      <c r="W59">
        <v>171</v>
      </c>
      <c r="X59">
        <v>167</v>
      </c>
    </row>
    <row r="60" spans="2:24" x14ac:dyDescent="0.3">
      <c r="B60">
        <v>932</v>
      </c>
      <c r="C60" s="13">
        <v>45106</v>
      </c>
      <c r="D60">
        <v>2</v>
      </c>
      <c r="E60">
        <v>201</v>
      </c>
      <c r="F60">
        <v>395</v>
      </c>
      <c r="G60" t="s">
        <v>541</v>
      </c>
      <c r="H60">
        <v>99</v>
      </c>
      <c r="I60">
        <v>94</v>
      </c>
      <c r="J60" t="s">
        <v>542</v>
      </c>
      <c r="K60">
        <v>100</v>
      </c>
      <c r="L60">
        <v>95</v>
      </c>
      <c r="M60" t="s">
        <v>543</v>
      </c>
      <c r="N60">
        <v>98</v>
      </c>
      <c r="O60">
        <v>91</v>
      </c>
      <c r="P60" t="s">
        <v>544</v>
      </c>
      <c r="Q60">
        <v>102</v>
      </c>
      <c r="R60">
        <v>96</v>
      </c>
      <c r="S60" t="s">
        <v>185</v>
      </c>
      <c r="T60">
        <v>0</v>
      </c>
      <c r="U60">
        <v>0</v>
      </c>
      <c r="V60" t="s">
        <v>185</v>
      </c>
      <c r="W60">
        <v>0</v>
      </c>
      <c r="X60">
        <v>0</v>
      </c>
    </row>
    <row r="61" spans="2:24" x14ac:dyDescent="0.3">
      <c r="B61">
        <v>933</v>
      </c>
      <c r="C61" s="13">
        <v>45107</v>
      </c>
      <c r="D61">
        <v>2</v>
      </c>
      <c r="E61">
        <v>119</v>
      </c>
      <c r="F61">
        <v>778</v>
      </c>
      <c r="G61" t="s">
        <v>545</v>
      </c>
      <c r="H61">
        <v>134</v>
      </c>
      <c r="I61">
        <v>131</v>
      </c>
      <c r="J61" t="s">
        <v>546</v>
      </c>
      <c r="K61">
        <v>133</v>
      </c>
      <c r="L61">
        <v>126</v>
      </c>
      <c r="M61" t="s">
        <v>547</v>
      </c>
      <c r="N61">
        <v>127</v>
      </c>
      <c r="O61">
        <v>123</v>
      </c>
      <c r="P61" t="s">
        <v>548</v>
      </c>
      <c r="Q61">
        <v>125</v>
      </c>
      <c r="R61">
        <v>121</v>
      </c>
      <c r="S61" t="s">
        <v>549</v>
      </c>
      <c r="T61">
        <v>134</v>
      </c>
      <c r="U61">
        <v>131</v>
      </c>
      <c r="V61" t="s">
        <v>550</v>
      </c>
      <c r="W61">
        <v>125</v>
      </c>
      <c r="X61">
        <v>121</v>
      </c>
    </row>
    <row r="62" spans="2:24" x14ac:dyDescent="0.3">
      <c r="B62">
        <v>934</v>
      </c>
      <c r="C62" s="13">
        <v>45108</v>
      </c>
      <c r="D62">
        <v>2</v>
      </c>
      <c r="E62">
        <v>201</v>
      </c>
      <c r="F62">
        <v>399</v>
      </c>
      <c r="G62" t="s">
        <v>551</v>
      </c>
      <c r="H62">
        <v>100</v>
      </c>
      <c r="I62">
        <v>92</v>
      </c>
      <c r="J62" t="s">
        <v>552</v>
      </c>
      <c r="K62">
        <v>101</v>
      </c>
      <c r="L62">
        <v>93</v>
      </c>
      <c r="M62" t="s">
        <v>553</v>
      </c>
      <c r="N62">
        <v>99</v>
      </c>
      <c r="O62">
        <v>91</v>
      </c>
      <c r="P62" t="s">
        <v>554</v>
      </c>
      <c r="Q62">
        <v>94</v>
      </c>
      <c r="R62">
        <v>89</v>
      </c>
      <c r="S62" t="s">
        <v>185</v>
      </c>
      <c r="T62">
        <v>0</v>
      </c>
      <c r="U62">
        <v>0</v>
      </c>
      <c r="V62" t="s">
        <v>185</v>
      </c>
      <c r="W62">
        <v>0</v>
      </c>
      <c r="X62">
        <v>0</v>
      </c>
    </row>
    <row r="63" spans="2:24" x14ac:dyDescent="0.3">
      <c r="B63">
        <v>935</v>
      </c>
      <c r="C63" s="13">
        <v>45109</v>
      </c>
      <c r="D63">
        <v>2</v>
      </c>
      <c r="E63">
        <v>201</v>
      </c>
      <c r="F63">
        <v>159</v>
      </c>
      <c r="G63" t="s">
        <v>555</v>
      </c>
      <c r="H63">
        <v>53</v>
      </c>
      <c r="I63">
        <v>48</v>
      </c>
      <c r="J63" t="s">
        <v>556</v>
      </c>
      <c r="K63">
        <v>55</v>
      </c>
      <c r="L63">
        <v>51</v>
      </c>
      <c r="M63" t="s">
        <v>185</v>
      </c>
      <c r="N63">
        <v>0</v>
      </c>
      <c r="O63">
        <v>0</v>
      </c>
      <c r="P63" t="s">
        <v>557</v>
      </c>
      <c r="Q63">
        <v>51</v>
      </c>
      <c r="R63">
        <v>46</v>
      </c>
      <c r="S63" t="s">
        <v>185</v>
      </c>
      <c r="T63">
        <v>0</v>
      </c>
      <c r="U63">
        <v>0</v>
      </c>
      <c r="V63" t="s">
        <v>185</v>
      </c>
      <c r="W63">
        <v>0</v>
      </c>
      <c r="X63">
        <v>0</v>
      </c>
    </row>
    <row r="64" spans="2:24" x14ac:dyDescent="0.3">
      <c r="B64">
        <v>936</v>
      </c>
      <c r="C64" s="13">
        <v>45110</v>
      </c>
      <c r="D64">
        <v>2</v>
      </c>
      <c r="E64">
        <v>119</v>
      </c>
      <c r="F64">
        <v>388</v>
      </c>
      <c r="G64" t="s">
        <v>558</v>
      </c>
      <c r="H64">
        <v>79</v>
      </c>
      <c r="I64">
        <v>78</v>
      </c>
      <c r="J64" t="s">
        <v>559</v>
      </c>
      <c r="K64">
        <v>80</v>
      </c>
      <c r="L64">
        <v>77</v>
      </c>
      <c r="M64" t="s">
        <v>185</v>
      </c>
      <c r="N64">
        <v>0</v>
      </c>
      <c r="O64">
        <v>0</v>
      </c>
      <c r="P64" t="s">
        <v>560</v>
      </c>
      <c r="Q64">
        <v>77</v>
      </c>
      <c r="R64">
        <v>74</v>
      </c>
      <c r="S64" t="s">
        <v>561</v>
      </c>
      <c r="T64">
        <v>73</v>
      </c>
      <c r="U64">
        <v>70</v>
      </c>
      <c r="V64" t="s">
        <v>562</v>
      </c>
      <c r="W64">
        <v>79</v>
      </c>
      <c r="X64">
        <v>77</v>
      </c>
    </row>
    <row r="65" spans="2:24" x14ac:dyDescent="0.3">
      <c r="B65">
        <v>937</v>
      </c>
      <c r="C65" s="13">
        <v>45111</v>
      </c>
      <c r="D65">
        <v>2</v>
      </c>
      <c r="E65">
        <v>119</v>
      </c>
      <c r="F65">
        <v>953</v>
      </c>
      <c r="G65" t="s">
        <v>185</v>
      </c>
      <c r="H65">
        <v>0</v>
      </c>
      <c r="I65">
        <v>0</v>
      </c>
      <c r="J65" t="s">
        <v>563</v>
      </c>
      <c r="K65">
        <v>194</v>
      </c>
      <c r="L65">
        <v>178</v>
      </c>
      <c r="M65" t="s">
        <v>564</v>
      </c>
      <c r="N65">
        <v>200</v>
      </c>
      <c r="O65">
        <v>184</v>
      </c>
      <c r="P65" t="s">
        <v>565</v>
      </c>
      <c r="Q65">
        <v>181</v>
      </c>
      <c r="R65">
        <v>170</v>
      </c>
      <c r="S65" t="s">
        <v>566</v>
      </c>
      <c r="T65">
        <v>196</v>
      </c>
      <c r="U65">
        <v>182</v>
      </c>
      <c r="V65" t="s">
        <v>567</v>
      </c>
      <c r="W65">
        <v>182</v>
      </c>
      <c r="X65">
        <v>167</v>
      </c>
    </row>
    <row r="66" spans="2:24" x14ac:dyDescent="0.3">
      <c r="B66">
        <v>938</v>
      </c>
      <c r="C66" s="13">
        <v>45083</v>
      </c>
      <c r="D66">
        <v>3</v>
      </c>
      <c r="E66">
        <v>119</v>
      </c>
      <c r="F66">
        <v>651</v>
      </c>
      <c r="G66" t="s">
        <v>568</v>
      </c>
      <c r="H66">
        <v>113</v>
      </c>
      <c r="I66">
        <v>107</v>
      </c>
      <c r="J66" t="s">
        <v>569</v>
      </c>
      <c r="K66">
        <v>110</v>
      </c>
      <c r="L66">
        <v>104</v>
      </c>
      <c r="M66" t="s">
        <v>570</v>
      </c>
      <c r="N66">
        <v>108</v>
      </c>
      <c r="O66">
        <v>103</v>
      </c>
      <c r="P66" t="s">
        <v>571</v>
      </c>
      <c r="Q66">
        <v>113</v>
      </c>
      <c r="R66">
        <v>106</v>
      </c>
      <c r="S66" t="s">
        <v>572</v>
      </c>
      <c r="T66">
        <v>110</v>
      </c>
      <c r="U66">
        <v>105</v>
      </c>
      <c r="V66" t="s">
        <v>573</v>
      </c>
      <c r="W66">
        <v>97</v>
      </c>
      <c r="X66">
        <v>93</v>
      </c>
    </row>
    <row r="67" spans="2:24" x14ac:dyDescent="0.3">
      <c r="B67">
        <v>939</v>
      </c>
      <c r="C67" s="13">
        <v>45084</v>
      </c>
      <c r="D67">
        <v>3</v>
      </c>
      <c r="E67">
        <v>201</v>
      </c>
      <c r="F67">
        <v>336</v>
      </c>
      <c r="G67" t="s">
        <v>574</v>
      </c>
      <c r="H67">
        <v>112</v>
      </c>
      <c r="I67">
        <v>104</v>
      </c>
      <c r="J67" t="s">
        <v>575</v>
      </c>
      <c r="K67">
        <v>110</v>
      </c>
      <c r="L67">
        <v>101</v>
      </c>
      <c r="M67" t="s">
        <v>185</v>
      </c>
      <c r="N67">
        <v>0</v>
      </c>
      <c r="O67">
        <v>0</v>
      </c>
      <c r="P67" t="s">
        <v>576</v>
      </c>
      <c r="Q67">
        <v>112</v>
      </c>
      <c r="R67">
        <v>103</v>
      </c>
      <c r="S67" t="s">
        <v>185</v>
      </c>
      <c r="T67">
        <v>0</v>
      </c>
      <c r="U67">
        <v>0</v>
      </c>
      <c r="V67" t="s">
        <v>185</v>
      </c>
      <c r="W67">
        <v>0</v>
      </c>
      <c r="X67">
        <v>0</v>
      </c>
    </row>
    <row r="68" spans="2:24" x14ac:dyDescent="0.3">
      <c r="B68">
        <v>940</v>
      </c>
      <c r="C68" s="13">
        <v>45085</v>
      </c>
      <c r="D68">
        <v>3</v>
      </c>
      <c r="E68">
        <v>201</v>
      </c>
      <c r="F68">
        <v>289</v>
      </c>
      <c r="G68" t="s">
        <v>185</v>
      </c>
      <c r="H68">
        <v>0</v>
      </c>
      <c r="I68">
        <v>0</v>
      </c>
      <c r="J68" t="s">
        <v>577</v>
      </c>
      <c r="K68">
        <v>92</v>
      </c>
      <c r="L68">
        <v>88</v>
      </c>
      <c r="M68" t="s">
        <v>578</v>
      </c>
      <c r="N68">
        <v>99</v>
      </c>
      <c r="O68">
        <v>97</v>
      </c>
      <c r="P68" t="s">
        <v>579</v>
      </c>
      <c r="Q68">
        <v>98</v>
      </c>
      <c r="R68">
        <v>97</v>
      </c>
      <c r="S68" t="s">
        <v>185</v>
      </c>
      <c r="T68">
        <v>0</v>
      </c>
      <c r="U68">
        <v>0</v>
      </c>
      <c r="V68" t="s">
        <v>185</v>
      </c>
      <c r="W68">
        <v>0</v>
      </c>
      <c r="X68">
        <v>0</v>
      </c>
    </row>
    <row r="69" spans="2:24" x14ac:dyDescent="0.3">
      <c r="B69">
        <v>941</v>
      </c>
      <c r="C69" s="13">
        <v>45086</v>
      </c>
      <c r="D69">
        <v>3</v>
      </c>
      <c r="E69">
        <v>201</v>
      </c>
      <c r="F69">
        <v>264</v>
      </c>
      <c r="G69" t="s">
        <v>580</v>
      </c>
      <c r="H69">
        <v>64</v>
      </c>
      <c r="I69">
        <v>60</v>
      </c>
      <c r="J69" t="s">
        <v>581</v>
      </c>
      <c r="K69">
        <v>64</v>
      </c>
      <c r="L69">
        <v>60</v>
      </c>
      <c r="M69" t="s">
        <v>582</v>
      </c>
      <c r="N69">
        <v>63</v>
      </c>
      <c r="O69">
        <v>59</v>
      </c>
      <c r="P69" t="s">
        <v>583</v>
      </c>
      <c r="Q69">
        <v>66</v>
      </c>
      <c r="R69">
        <v>64</v>
      </c>
      <c r="S69" t="s">
        <v>185</v>
      </c>
      <c r="T69">
        <v>0</v>
      </c>
      <c r="U69">
        <v>0</v>
      </c>
      <c r="V69" t="s">
        <v>185</v>
      </c>
      <c r="W69">
        <v>0</v>
      </c>
      <c r="X69">
        <v>0</v>
      </c>
    </row>
    <row r="70" spans="2:24" x14ac:dyDescent="0.3">
      <c r="B70">
        <v>942</v>
      </c>
      <c r="C70" s="13">
        <v>45087</v>
      </c>
      <c r="D70">
        <v>3</v>
      </c>
      <c r="E70">
        <v>119</v>
      </c>
      <c r="F70">
        <v>903</v>
      </c>
      <c r="G70" t="s">
        <v>584</v>
      </c>
      <c r="H70">
        <v>145</v>
      </c>
      <c r="I70">
        <v>134</v>
      </c>
      <c r="J70" t="s">
        <v>585</v>
      </c>
      <c r="K70">
        <v>150</v>
      </c>
      <c r="L70">
        <v>139</v>
      </c>
      <c r="M70" t="s">
        <v>586</v>
      </c>
      <c r="N70">
        <v>145</v>
      </c>
      <c r="O70">
        <v>133</v>
      </c>
      <c r="P70" t="s">
        <v>587</v>
      </c>
      <c r="Q70">
        <v>153</v>
      </c>
      <c r="R70">
        <v>143</v>
      </c>
      <c r="S70" t="s">
        <v>588</v>
      </c>
      <c r="T70">
        <v>142</v>
      </c>
      <c r="U70">
        <v>130</v>
      </c>
      <c r="V70" t="s">
        <v>589</v>
      </c>
      <c r="W70">
        <v>168</v>
      </c>
      <c r="X70">
        <v>154</v>
      </c>
    </row>
    <row r="71" spans="2:24" x14ac:dyDescent="0.3">
      <c r="B71">
        <v>943</v>
      </c>
      <c r="C71" s="13">
        <v>45088</v>
      </c>
      <c r="D71">
        <v>3</v>
      </c>
      <c r="E71">
        <v>119</v>
      </c>
      <c r="F71">
        <v>0</v>
      </c>
      <c r="G71" t="s">
        <v>185</v>
      </c>
      <c r="H71">
        <v>0</v>
      </c>
      <c r="I71">
        <v>0</v>
      </c>
      <c r="J71" t="s">
        <v>185</v>
      </c>
      <c r="K71">
        <v>0</v>
      </c>
      <c r="L71">
        <v>0</v>
      </c>
      <c r="M71" t="s">
        <v>185</v>
      </c>
      <c r="N71">
        <v>0</v>
      </c>
      <c r="O71">
        <v>0</v>
      </c>
      <c r="P71" t="s">
        <v>185</v>
      </c>
      <c r="Q71">
        <v>0</v>
      </c>
      <c r="R71">
        <v>0</v>
      </c>
      <c r="S71" t="s">
        <v>185</v>
      </c>
      <c r="T71">
        <v>0</v>
      </c>
      <c r="U71">
        <v>0</v>
      </c>
      <c r="V71" t="s">
        <v>185</v>
      </c>
      <c r="W71">
        <v>0</v>
      </c>
      <c r="X71">
        <v>0</v>
      </c>
    </row>
    <row r="72" spans="2:24" x14ac:dyDescent="0.3">
      <c r="B72">
        <v>944</v>
      </c>
      <c r="C72" s="13">
        <v>45089</v>
      </c>
      <c r="D72">
        <v>3</v>
      </c>
      <c r="E72">
        <v>201</v>
      </c>
      <c r="F72">
        <v>0</v>
      </c>
      <c r="G72" t="s">
        <v>185</v>
      </c>
      <c r="H72">
        <v>0</v>
      </c>
      <c r="I72">
        <v>0</v>
      </c>
      <c r="J72" t="s">
        <v>185</v>
      </c>
      <c r="K72">
        <v>0</v>
      </c>
      <c r="L72">
        <v>0</v>
      </c>
      <c r="M72" t="s">
        <v>185</v>
      </c>
      <c r="N72">
        <v>0</v>
      </c>
      <c r="O72">
        <v>0</v>
      </c>
      <c r="P72" t="s">
        <v>185</v>
      </c>
      <c r="Q72">
        <v>0</v>
      </c>
      <c r="R72">
        <v>0</v>
      </c>
      <c r="S72" t="s">
        <v>185</v>
      </c>
      <c r="T72">
        <v>0</v>
      </c>
      <c r="U72">
        <v>0</v>
      </c>
      <c r="V72" t="s">
        <v>185</v>
      </c>
      <c r="W72">
        <v>0</v>
      </c>
      <c r="X72">
        <v>0</v>
      </c>
    </row>
    <row r="73" spans="2:24" x14ac:dyDescent="0.3">
      <c r="B73">
        <v>945</v>
      </c>
      <c r="C73" s="13">
        <v>45090</v>
      </c>
      <c r="D73">
        <v>3</v>
      </c>
      <c r="E73">
        <v>119</v>
      </c>
      <c r="F73">
        <v>546</v>
      </c>
      <c r="G73" t="s">
        <v>185</v>
      </c>
      <c r="H73">
        <v>0</v>
      </c>
      <c r="I73">
        <v>0</v>
      </c>
      <c r="J73" t="s">
        <v>590</v>
      </c>
      <c r="K73">
        <v>113</v>
      </c>
      <c r="L73">
        <v>108</v>
      </c>
      <c r="M73" t="s">
        <v>591</v>
      </c>
      <c r="N73">
        <v>113</v>
      </c>
      <c r="O73">
        <v>107</v>
      </c>
      <c r="P73" t="s">
        <v>592</v>
      </c>
      <c r="Q73">
        <v>110</v>
      </c>
      <c r="R73">
        <v>104</v>
      </c>
      <c r="S73" t="s">
        <v>593</v>
      </c>
      <c r="T73">
        <v>110</v>
      </c>
      <c r="U73">
        <v>105</v>
      </c>
      <c r="V73" t="s">
        <v>594</v>
      </c>
      <c r="W73">
        <v>100</v>
      </c>
      <c r="X73">
        <v>94</v>
      </c>
    </row>
    <row r="74" spans="2:24" x14ac:dyDescent="0.3">
      <c r="B74">
        <v>946</v>
      </c>
      <c r="C74" s="13">
        <v>45091</v>
      </c>
      <c r="D74">
        <v>3</v>
      </c>
      <c r="E74">
        <v>119</v>
      </c>
      <c r="F74">
        <v>619</v>
      </c>
      <c r="G74" t="s">
        <v>595</v>
      </c>
      <c r="H74">
        <v>127</v>
      </c>
      <c r="I74">
        <v>121</v>
      </c>
      <c r="J74" t="s">
        <v>185</v>
      </c>
      <c r="K74">
        <v>0</v>
      </c>
      <c r="L74">
        <v>0</v>
      </c>
      <c r="M74" t="s">
        <v>596</v>
      </c>
      <c r="N74">
        <v>128</v>
      </c>
      <c r="O74">
        <v>122</v>
      </c>
      <c r="P74" t="s">
        <v>597</v>
      </c>
      <c r="Q74">
        <v>127</v>
      </c>
      <c r="R74">
        <v>120</v>
      </c>
      <c r="S74" t="s">
        <v>598</v>
      </c>
      <c r="T74">
        <v>117</v>
      </c>
      <c r="U74">
        <v>108</v>
      </c>
      <c r="V74" t="s">
        <v>599</v>
      </c>
      <c r="W74">
        <v>120</v>
      </c>
      <c r="X74">
        <v>112</v>
      </c>
    </row>
    <row r="75" spans="2:24" x14ac:dyDescent="0.3">
      <c r="B75">
        <v>947</v>
      </c>
      <c r="C75" s="13">
        <v>45092</v>
      </c>
      <c r="D75">
        <v>3</v>
      </c>
      <c r="E75">
        <v>201</v>
      </c>
      <c r="F75">
        <v>344</v>
      </c>
      <c r="G75" t="s">
        <v>185</v>
      </c>
      <c r="H75">
        <v>0</v>
      </c>
      <c r="I75">
        <v>0</v>
      </c>
      <c r="J75" t="s">
        <v>600</v>
      </c>
      <c r="K75">
        <v>118</v>
      </c>
      <c r="L75">
        <v>112</v>
      </c>
      <c r="M75" t="s">
        <v>601</v>
      </c>
      <c r="N75">
        <v>120</v>
      </c>
      <c r="O75">
        <v>111</v>
      </c>
      <c r="P75" t="s">
        <v>602</v>
      </c>
      <c r="Q75">
        <v>113</v>
      </c>
      <c r="R75">
        <v>107</v>
      </c>
      <c r="S75" t="s">
        <v>185</v>
      </c>
      <c r="T75">
        <v>0</v>
      </c>
      <c r="U75">
        <v>0</v>
      </c>
      <c r="V75" t="s">
        <v>185</v>
      </c>
      <c r="W75">
        <v>0</v>
      </c>
      <c r="X75">
        <v>0</v>
      </c>
    </row>
    <row r="76" spans="2:24" x14ac:dyDescent="0.3">
      <c r="B76">
        <v>948</v>
      </c>
      <c r="C76" s="13">
        <v>45093</v>
      </c>
      <c r="D76">
        <v>3</v>
      </c>
      <c r="E76">
        <v>201</v>
      </c>
      <c r="F76">
        <v>260</v>
      </c>
      <c r="G76" t="s">
        <v>603</v>
      </c>
      <c r="H76">
        <v>65</v>
      </c>
      <c r="I76">
        <v>60</v>
      </c>
      <c r="J76" t="s">
        <v>604</v>
      </c>
      <c r="K76">
        <v>62</v>
      </c>
      <c r="L76">
        <v>57</v>
      </c>
      <c r="M76" t="s">
        <v>605</v>
      </c>
      <c r="N76">
        <v>62</v>
      </c>
      <c r="O76">
        <v>57</v>
      </c>
      <c r="P76" t="s">
        <v>606</v>
      </c>
      <c r="Q76">
        <v>66</v>
      </c>
      <c r="R76">
        <v>61</v>
      </c>
      <c r="S76" t="s">
        <v>185</v>
      </c>
      <c r="T76">
        <v>0</v>
      </c>
      <c r="U76">
        <v>0</v>
      </c>
      <c r="V76" t="s">
        <v>185</v>
      </c>
      <c r="W76">
        <v>0</v>
      </c>
      <c r="X76">
        <v>0</v>
      </c>
    </row>
    <row r="77" spans="2:24" x14ac:dyDescent="0.3">
      <c r="B77">
        <v>949</v>
      </c>
      <c r="C77" s="13">
        <v>45094</v>
      </c>
      <c r="D77">
        <v>3</v>
      </c>
      <c r="E77">
        <v>119</v>
      </c>
      <c r="F77">
        <v>714</v>
      </c>
      <c r="G77" t="s">
        <v>607</v>
      </c>
      <c r="H77">
        <v>119</v>
      </c>
      <c r="I77">
        <v>115</v>
      </c>
      <c r="J77" t="s">
        <v>608</v>
      </c>
      <c r="K77">
        <v>123</v>
      </c>
      <c r="L77">
        <v>120</v>
      </c>
      <c r="M77" t="s">
        <v>609</v>
      </c>
      <c r="N77">
        <v>116</v>
      </c>
      <c r="O77">
        <v>112</v>
      </c>
      <c r="P77" t="s">
        <v>610</v>
      </c>
      <c r="Q77">
        <v>119</v>
      </c>
      <c r="R77">
        <v>117</v>
      </c>
      <c r="S77" t="s">
        <v>611</v>
      </c>
      <c r="T77">
        <v>120</v>
      </c>
      <c r="U77">
        <v>115</v>
      </c>
      <c r="V77" t="s">
        <v>612</v>
      </c>
      <c r="W77">
        <v>117</v>
      </c>
      <c r="X77">
        <v>112</v>
      </c>
    </row>
    <row r="78" spans="2:24" x14ac:dyDescent="0.3">
      <c r="B78">
        <v>950</v>
      </c>
      <c r="C78" s="13">
        <v>45095</v>
      </c>
      <c r="D78">
        <v>3</v>
      </c>
      <c r="E78">
        <v>201</v>
      </c>
      <c r="F78">
        <v>0</v>
      </c>
      <c r="G78" t="s">
        <v>185</v>
      </c>
      <c r="H78">
        <v>0</v>
      </c>
      <c r="I78">
        <v>0</v>
      </c>
      <c r="J78" t="s">
        <v>185</v>
      </c>
      <c r="K78">
        <v>0</v>
      </c>
      <c r="L78">
        <v>0</v>
      </c>
      <c r="M78" t="s">
        <v>185</v>
      </c>
      <c r="N78">
        <v>0</v>
      </c>
      <c r="O78">
        <v>0</v>
      </c>
      <c r="P78" t="s">
        <v>185</v>
      </c>
      <c r="Q78">
        <v>0</v>
      </c>
      <c r="R78">
        <v>0</v>
      </c>
      <c r="S78" t="s">
        <v>185</v>
      </c>
      <c r="T78">
        <v>0</v>
      </c>
      <c r="U78">
        <v>0</v>
      </c>
      <c r="V78" t="s">
        <v>185</v>
      </c>
      <c r="W78">
        <v>0</v>
      </c>
      <c r="X78">
        <v>0</v>
      </c>
    </row>
    <row r="79" spans="2:24" x14ac:dyDescent="0.3">
      <c r="B79">
        <v>951</v>
      </c>
      <c r="C79" s="13">
        <v>45096</v>
      </c>
      <c r="D79">
        <v>3</v>
      </c>
      <c r="E79">
        <v>201</v>
      </c>
      <c r="F79">
        <v>0</v>
      </c>
      <c r="G79" t="s">
        <v>185</v>
      </c>
      <c r="H79">
        <v>0</v>
      </c>
      <c r="I79">
        <v>0</v>
      </c>
      <c r="J79" t="s">
        <v>185</v>
      </c>
      <c r="K79">
        <v>0</v>
      </c>
      <c r="L79">
        <v>0</v>
      </c>
      <c r="M79" t="s">
        <v>185</v>
      </c>
      <c r="N79">
        <v>0</v>
      </c>
      <c r="O79">
        <v>0</v>
      </c>
      <c r="P79" t="s">
        <v>185</v>
      </c>
      <c r="Q79">
        <v>0</v>
      </c>
      <c r="R79">
        <v>0</v>
      </c>
      <c r="S79" t="s">
        <v>185</v>
      </c>
      <c r="T79">
        <v>0</v>
      </c>
      <c r="U79">
        <v>0</v>
      </c>
      <c r="V79" t="s">
        <v>185</v>
      </c>
      <c r="W79">
        <v>0</v>
      </c>
      <c r="X79">
        <v>0</v>
      </c>
    </row>
    <row r="80" spans="2:24" x14ac:dyDescent="0.3">
      <c r="B80">
        <v>952</v>
      </c>
      <c r="C80" s="13">
        <v>45097</v>
      </c>
      <c r="D80">
        <v>3</v>
      </c>
      <c r="E80">
        <v>119</v>
      </c>
      <c r="F80">
        <v>840</v>
      </c>
      <c r="G80" t="s">
        <v>613</v>
      </c>
      <c r="H80">
        <v>176</v>
      </c>
      <c r="I80">
        <v>170</v>
      </c>
      <c r="J80" t="s">
        <v>614</v>
      </c>
      <c r="K80">
        <v>173</v>
      </c>
      <c r="L80">
        <v>171</v>
      </c>
      <c r="M80" t="s">
        <v>615</v>
      </c>
      <c r="N80">
        <v>169</v>
      </c>
      <c r="O80">
        <v>167</v>
      </c>
      <c r="P80" t="s">
        <v>616</v>
      </c>
      <c r="Q80">
        <v>161</v>
      </c>
      <c r="R80">
        <v>156</v>
      </c>
      <c r="S80" t="s">
        <v>185</v>
      </c>
      <c r="T80">
        <v>0</v>
      </c>
      <c r="U80">
        <v>0</v>
      </c>
      <c r="V80" t="s">
        <v>617</v>
      </c>
      <c r="W80">
        <v>161</v>
      </c>
      <c r="X80">
        <v>157</v>
      </c>
    </row>
    <row r="81" spans="2:24" x14ac:dyDescent="0.3">
      <c r="B81">
        <v>953</v>
      </c>
      <c r="C81" s="13">
        <v>45098</v>
      </c>
      <c r="D81">
        <v>3</v>
      </c>
      <c r="E81">
        <v>119</v>
      </c>
      <c r="F81">
        <v>556</v>
      </c>
      <c r="G81" t="s">
        <v>618</v>
      </c>
      <c r="H81">
        <v>91</v>
      </c>
      <c r="I81">
        <v>84</v>
      </c>
      <c r="J81" t="s">
        <v>619</v>
      </c>
      <c r="K81">
        <v>88</v>
      </c>
      <c r="L81">
        <v>82</v>
      </c>
      <c r="M81" t="s">
        <v>620</v>
      </c>
      <c r="N81">
        <v>97</v>
      </c>
      <c r="O81">
        <v>91</v>
      </c>
      <c r="P81" t="s">
        <v>621</v>
      </c>
      <c r="Q81">
        <v>91</v>
      </c>
      <c r="R81">
        <v>85</v>
      </c>
      <c r="S81" t="s">
        <v>622</v>
      </c>
      <c r="T81">
        <v>93</v>
      </c>
      <c r="U81">
        <v>86</v>
      </c>
      <c r="V81" t="s">
        <v>623</v>
      </c>
      <c r="W81">
        <v>96</v>
      </c>
      <c r="X81">
        <v>88</v>
      </c>
    </row>
    <row r="82" spans="2:24" x14ac:dyDescent="0.3">
      <c r="B82">
        <v>954</v>
      </c>
      <c r="C82" s="13">
        <v>45099</v>
      </c>
      <c r="D82">
        <v>3</v>
      </c>
      <c r="E82">
        <v>201</v>
      </c>
      <c r="F82">
        <v>373</v>
      </c>
      <c r="G82" t="s">
        <v>624</v>
      </c>
      <c r="H82">
        <v>121</v>
      </c>
      <c r="I82">
        <v>119</v>
      </c>
      <c r="J82" t="s">
        <v>185</v>
      </c>
      <c r="K82">
        <v>0</v>
      </c>
      <c r="L82">
        <v>0</v>
      </c>
      <c r="M82" t="s">
        <v>625</v>
      </c>
      <c r="N82">
        <v>130</v>
      </c>
      <c r="O82">
        <v>126</v>
      </c>
      <c r="P82" t="s">
        <v>626</v>
      </c>
      <c r="Q82">
        <v>120</v>
      </c>
      <c r="R82">
        <v>116</v>
      </c>
      <c r="S82" t="s">
        <v>185</v>
      </c>
      <c r="T82">
        <v>0</v>
      </c>
      <c r="U82">
        <v>0</v>
      </c>
      <c r="V82" t="s">
        <v>185</v>
      </c>
      <c r="W82">
        <v>0</v>
      </c>
      <c r="X82">
        <v>0</v>
      </c>
    </row>
    <row r="83" spans="2:24" x14ac:dyDescent="0.3">
      <c r="B83">
        <v>955</v>
      </c>
      <c r="C83" s="13">
        <v>45100</v>
      </c>
      <c r="D83">
        <v>3</v>
      </c>
      <c r="E83">
        <v>201</v>
      </c>
      <c r="F83">
        <v>369</v>
      </c>
      <c r="G83" t="s">
        <v>627</v>
      </c>
      <c r="H83">
        <v>95</v>
      </c>
      <c r="I83">
        <v>91</v>
      </c>
      <c r="J83" t="s">
        <v>628</v>
      </c>
      <c r="K83">
        <v>94</v>
      </c>
      <c r="L83">
        <v>89</v>
      </c>
      <c r="M83" t="s">
        <v>629</v>
      </c>
      <c r="N83">
        <v>94</v>
      </c>
      <c r="O83">
        <v>90</v>
      </c>
      <c r="P83" t="s">
        <v>630</v>
      </c>
      <c r="Q83">
        <v>95</v>
      </c>
      <c r="R83">
        <v>91</v>
      </c>
      <c r="S83" t="s">
        <v>185</v>
      </c>
      <c r="T83">
        <v>0</v>
      </c>
      <c r="U83">
        <v>0</v>
      </c>
      <c r="V83" t="s">
        <v>185</v>
      </c>
      <c r="W83">
        <v>0</v>
      </c>
      <c r="X83">
        <v>0</v>
      </c>
    </row>
    <row r="84" spans="2:24" x14ac:dyDescent="0.3">
      <c r="B84">
        <v>956</v>
      </c>
      <c r="C84" s="13">
        <v>45101</v>
      </c>
      <c r="D84">
        <v>3</v>
      </c>
      <c r="E84">
        <v>119</v>
      </c>
      <c r="F84">
        <v>766</v>
      </c>
      <c r="G84" t="s">
        <v>631</v>
      </c>
      <c r="H84">
        <v>159</v>
      </c>
      <c r="I84">
        <v>154</v>
      </c>
      <c r="J84" t="s">
        <v>632</v>
      </c>
      <c r="K84">
        <v>159</v>
      </c>
      <c r="L84">
        <v>152</v>
      </c>
      <c r="M84" t="s">
        <v>633</v>
      </c>
      <c r="N84">
        <v>145</v>
      </c>
      <c r="O84">
        <v>140</v>
      </c>
      <c r="P84" t="s">
        <v>634</v>
      </c>
      <c r="Q84">
        <v>150</v>
      </c>
      <c r="R84">
        <v>147</v>
      </c>
      <c r="S84" t="s">
        <v>185</v>
      </c>
      <c r="T84">
        <v>0</v>
      </c>
      <c r="U84">
        <v>0</v>
      </c>
      <c r="V84" t="s">
        <v>635</v>
      </c>
      <c r="W84">
        <v>153</v>
      </c>
      <c r="X84">
        <v>151</v>
      </c>
    </row>
    <row r="85" spans="2:24" x14ac:dyDescent="0.3">
      <c r="B85">
        <v>957</v>
      </c>
      <c r="C85" s="13">
        <v>45102</v>
      </c>
      <c r="D85">
        <v>3</v>
      </c>
      <c r="E85">
        <v>201</v>
      </c>
      <c r="F85">
        <v>0</v>
      </c>
      <c r="G85" t="s">
        <v>185</v>
      </c>
      <c r="H85">
        <v>0</v>
      </c>
      <c r="I85">
        <v>0</v>
      </c>
      <c r="J85" t="s">
        <v>185</v>
      </c>
      <c r="K85">
        <v>0</v>
      </c>
      <c r="L85">
        <v>0</v>
      </c>
      <c r="M85" t="s">
        <v>185</v>
      </c>
      <c r="N85">
        <v>0</v>
      </c>
      <c r="O85">
        <v>0</v>
      </c>
      <c r="P85" t="s">
        <v>185</v>
      </c>
      <c r="Q85">
        <v>0</v>
      </c>
      <c r="R85">
        <v>0</v>
      </c>
      <c r="S85" t="s">
        <v>185</v>
      </c>
      <c r="T85">
        <v>0</v>
      </c>
      <c r="U85">
        <v>0</v>
      </c>
      <c r="V85" t="s">
        <v>185</v>
      </c>
      <c r="W85">
        <v>0</v>
      </c>
      <c r="X85">
        <v>0</v>
      </c>
    </row>
    <row r="86" spans="2:24" x14ac:dyDescent="0.3">
      <c r="B86">
        <v>958</v>
      </c>
      <c r="C86" s="13">
        <v>45103</v>
      </c>
      <c r="D86">
        <v>3</v>
      </c>
      <c r="E86">
        <v>201</v>
      </c>
      <c r="F86">
        <v>0</v>
      </c>
      <c r="G86" t="s">
        <v>185</v>
      </c>
      <c r="H86">
        <v>0</v>
      </c>
      <c r="I86">
        <v>0</v>
      </c>
      <c r="J86" t="s">
        <v>185</v>
      </c>
      <c r="K86">
        <v>0</v>
      </c>
      <c r="L86">
        <v>0</v>
      </c>
      <c r="M86" t="s">
        <v>185</v>
      </c>
      <c r="N86">
        <v>0</v>
      </c>
      <c r="O86">
        <v>0</v>
      </c>
      <c r="P86" t="s">
        <v>185</v>
      </c>
      <c r="Q86">
        <v>0</v>
      </c>
      <c r="R86">
        <v>0</v>
      </c>
      <c r="S86" t="s">
        <v>185</v>
      </c>
      <c r="T86">
        <v>0</v>
      </c>
      <c r="U86">
        <v>0</v>
      </c>
      <c r="V86" t="s">
        <v>185</v>
      </c>
      <c r="W86">
        <v>0</v>
      </c>
      <c r="X86">
        <v>0</v>
      </c>
    </row>
    <row r="87" spans="2:24" x14ac:dyDescent="0.3">
      <c r="B87">
        <v>959</v>
      </c>
      <c r="C87" s="13">
        <v>45104</v>
      </c>
      <c r="D87">
        <v>3</v>
      </c>
      <c r="E87">
        <v>119</v>
      </c>
      <c r="F87">
        <v>819</v>
      </c>
      <c r="G87" t="s">
        <v>636</v>
      </c>
      <c r="H87">
        <v>157</v>
      </c>
      <c r="I87">
        <v>149</v>
      </c>
      <c r="J87" t="s">
        <v>185</v>
      </c>
      <c r="K87">
        <v>0</v>
      </c>
      <c r="L87">
        <v>0</v>
      </c>
      <c r="M87" t="s">
        <v>637</v>
      </c>
      <c r="N87">
        <v>157</v>
      </c>
      <c r="O87">
        <v>150</v>
      </c>
      <c r="P87" t="s">
        <v>638</v>
      </c>
      <c r="Q87">
        <v>155</v>
      </c>
      <c r="R87">
        <v>150</v>
      </c>
      <c r="S87" t="s">
        <v>639</v>
      </c>
      <c r="T87">
        <v>158</v>
      </c>
      <c r="U87">
        <v>148</v>
      </c>
      <c r="V87" t="s">
        <v>640</v>
      </c>
      <c r="W87">
        <v>192</v>
      </c>
      <c r="X87">
        <v>182</v>
      </c>
    </row>
    <row r="88" spans="2:24" x14ac:dyDescent="0.3">
      <c r="B88">
        <v>960</v>
      </c>
      <c r="C88" s="13">
        <v>45105</v>
      </c>
      <c r="D88">
        <v>3</v>
      </c>
      <c r="E88">
        <v>201</v>
      </c>
      <c r="F88">
        <v>247</v>
      </c>
      <c r="G88" t="s">
        <v>641</v>
      </c>
      <c r="H88">
        <v>58</v>
      </c>
      <c r="I88">
        <v>55</v>
      </c>
      <c r="J88" t="s">
        <v>642</v>
      </c>
      <c r="K88">
        <v>63</v>
      </c>
      <c r="L88">
        <v>61</v>
      </c>
      <c r="M88" t="s">
        <v>643</v>
      </c>
      <c r="N88">
        <v>62</v>
      </c>
      <c r="O88">
        <v>60</v>
      </c>
      <c r="P88" t="s">
        <v>644</v>
      </c>
      <c r="Q88">
        <v>61</v>
      </c>
      <c r="R88">
        <v>58</v>
      </c>
      <c r="S88" t="s">
        <v>185</v>
      </c>
      <c r="T88">
        <v>0</v>
      </c>
      <c r="U88">
        <v>0</v>
      </c>
      <c r="V88" t="s">
        <v>185</v>
      </c>
      <c r="W88">
        <v>0</v>
      </c>
      <c r="X88">
        <v>0</v>
      </c>
    </row>
    <row r="89" spans="2:24" x14ac:dyDescent="0.3">
      <c r="B89">
        <v>961</v>
      </c>
      <c r="C89" s="13">
        <v>45106</v>
      </c>
      <c r="D89">
        <v>3</v>
      </c>
      <c r="E89">
        <v>119</v>
      </c>
      <c r="F89">
        <v>934</v>
      </c>
      <c r="G89" t="s">
        <v>645</v>
      </c>
      <c r="H89">
        <v>155</v>
      </c>
      <c r="I89">
        <v>145</v>
      </c>
      <c r="J89" t="s">
        <v>646</v>
      </c>
      <c r="K89">
        <v>147</v>
      </c>
      <c r="L89">
        <v>139</v>
      </c>
      <c r="M89" t="s">
        <v>647</v>
      </c>
      <c r="N89">
        <v>160</v>
      </c>
      <c r="O89">
        <v>152</v>
      </c>
      <c r="P89" t="s">
        <v>648</v>
      </c>
      <c r="Q89">
        <v>160</v>
      </c>
      <c r="R89">
        <v>150</v>
      </c>
      <c r="S89" t="s">
        <v>649</v>
      </c>
      <c r="T89">
        <v>160</v>
      </c>
      <c r="U89">
        <v>152</v>
      </c>
      <c r="V89" t="s">
        <v>650</v>
      </c>
      <c r="W89">
        <v>152</v>
      </c>
      <c r="X89">
        <v>142</v>
      </c>
    </row>
    <row r="90" spans="2:24" x14ac:dyDescent="0.3">
      <c r="B90">
        <v>962</v>
      </c>
      <c r="C90" s="13">
        <v>45107</v>
      </c>
      <c r="D90">
        <v>3</v>
      </c>
      <c r="E90">
        <v>119</v>
      </c>
      <c r="F90">
        <v>598</v>
      </c>
      <c r="G90" t="s">
        <v>185</v>
      </c>
      <c r="H90">
        <v>0</v>
      </c>
      <c r="I90">
        <v>0</v>
      </c>
      <c r="J90" t="s">
        <v>651</v>
      </c>
      <c r="K90">
        <v>121</v>
      </c>
      <c r="L90">
        <v>112</v>
      </c>
      <c r="M90" t="s">
        <v>652</v>
      </c>
      <c r="N90">
        <v>117</v>
      </c>
      <c r="O90">
        <v>109</v>
      </c>
      <c r="P90" t="s">
        <v>653</v>
      </c>
      <c r="Q90">
        <v>119</v>
      </c>
      <c r="R90">
        <v>111</v>
      </c>
      <c r="S90" t="s">
        <v>654</v>
      </c>
      <c r="T90">
        <v>113</v>
      </c>
      <c r="U90">
        <v>107</v>
      </c>
      <c r="V90" t="s">
        <v>655</v>
      </c>
      <c r="W90">
        <v>128</v>
      </c>
      <c r="X90">
        <v>121</v>
      </c>
    </row>
    <row r="91" spans="2:24" x14ac:dyDescent="0.3">
      <c r="B91">
        <v>963</v>
      </c>
      <c r="C91" s="13">
        <v>45108</v>
      </c>
      <c r="D91">
        <v>3</v>
      </c>
      <c r="E91">
        <v>201</v>
      </c>
      <c r="F91">
        <v>260</v>
      </c>
      <c r="G91" t="s">
        <v>656</v>
      </c>
      <c r="H91">
        <v>66</v>
      </c>
      <c r="I91">
        <v>60</v>
      </c>
      <c r="J91" t="s">
        <v>657</v>
      </c>
      <c r="K91">
        <v>64</v>
      </c>
      <c r="L91">
        <v>60</v>
      </c>
      <c r="M91" t="s">
        <v>658</v>
      </c>
      <c r="N91">
        <v>65</v>
      </c>
      <c r="O91">
        <v>60</v>
      </c>
      <c r="P91" t="s">
        <v>659</v>
      </c>
      <c r="Q91">
        <v>65</v>
      </c>
      <c r="R91">
        <v>61</v>
      </c>
      <c r="S91" t="s">
        <v>185</v>
      </c>
      <c r="T91">
        <v>0</v>
      </c>
      <c r="U91">
        <v>0</v>
      </c>
      <c r="V91" t="s">
        <v>185</v>
      </c>
      <c r="W91">
        <v>0</v>
      </c>
      <c r="X91">
        <v>0</v>
      </c>
    </row>
    <row r="92" spans="2:24" x14ac:dyDescent="0.3">
      <c r="B92">
        <v>964</v>
      </c>
      <c r="C92" s="13">
        <v>45109</v>
      </c>
      <c r="D92">
        <v>3</v>
      </c>
      <c r="E92">
        <v>119</v>
      </c>
      <c r="F92">
        <v>0</v>
      </c>
      <c r="G92" t="s">
        <v>185</v>
      </c>
      <c r="H92">
        <v>0</v>
      </c>
      <c r="I92">
        <v>0</v>
      </c>
      <c r="J92" t="s">
        <v>185</v>
      </c>
      <c r="K92">
        <v>0</v>
      </c>
      <c r="L92">
        <v>0</v>
      </c>
      <c r="M92" t="s">
        <v>185</v>
      </c>
      <c r="N92">
        <v>0</v>
      </c>
      <c r="O92">
        <v>0</v>
      </c>
      <c r="P92" t="s">
        <v>185</v>
      </c>
      <c r="Q92">
        <v>0</v>
      </c>
      <c r="R92">
        <v>0</v>
      </c>
      <c r="S92" t="s">
        <v>185</v>
      </c>
      <c r="T92">
        <v>0</v>
      </c>
      <c r="U92">
        <v>0</v>
      </c>
      <c r="V92" t="s">
        <v>185</v>
      </c>
      <c r="W92">
        <v>0</v>
      </c>
      <c r="X92">
        <v>0</v>
      </c>
    </row>
    <row r="93" spans="2:24" x14ac:dyDescent="0.3">
      <c r="B93">
        <v>965</v>
      </c>
      <c r="C93" s="13">
        <v>45110</v>
      </c>
      <c r="D93">
        <v>3</v>
      </c>
      <c r="E93">
        <v>201</v>
      </c>
      <c r="F93">
        <v>0</v>
      </c>
      <c r="G93" t="s">
        <v>185</v>
      </c>
      <c r="H93">
        <v>0</v>
      </c>
      <c r="I93">
        <v>0</v>
      </c>
      <c r="J93" t="s">
        <v>185</v>
      </c>
      <c r="K93">
        <v>0</v>
      </c>
      <c r="L93">
        <v>0</v>
      </c>
      <c r="M93" t="s">
        <v>185</v>
      </c>
      <c r="N93">
        <v>0</v>
      </c>
      <c r="O93">
        <v>0</v>
      </c>
      <c r="P93" t="s">
        <v>185</v>
      </c>
      <c r="Q93">
        <v>0</v>
      </c>
      <c r="R93">
        <v>0</v>
      </c>
      <c r="S93" t="s">
        <v>185</v>
      </c>
      <c r="T93">
        <v>0</v>
      </c>
      <c r="U93">
        <v>0</v>
      </c>
      <c r="V93" t="s">
        <v>185</v>
      </c>
      <c r="W93">
        <v>0</v>
      </c>
      <c r="X93">
        <v>0</v>
      </c>
    </row>
    <row r="94" spans="2:24" x14ac:dyDescent="0.3">
      <c r="B94">
        <v>966</v>
      </c>
      <c r="C94" s="13">
        <v>45111</v>
      </c>
      <c r="D94">
        <v>3</v>
      </c>
      <c r="E94">
        <v>201</v>
      </c>
      <c r="F94">
        <v>344</v>
      </c>
      <c r="G94" t="s">
        <v>660</v>
      </c>
      <c r="H94">
        <v>86</v>
      </c>
      <c r="I94">
        <v>79</v>
      </c>
      <c r="J94" t="s">
        <v>661</v>
      </c>
      <c r="K94">
        <v>82</v>
      </c>
      <c r="L94">
        <v>77</v>
      </c>
      <c r="M94" t="s">
        <v>662</v>
      </c>
      <c r="N94">
        <v>81</v>
      </c>
      <c r="O94">
        <v>76</v>
      </c>
      <c r="P94" t="s">
        <v>663</v>
      </c>
      <c r="Q94">
        <v>86</v>
      </c>
      <c r="R94">
        <v>80</v>
      </c>
      <c r="S94" t="s">
        <v>185</v>
      </c>
      <c r="T94">
        <v>0</v>
      </c>
      <c r="U94">
        <v>0</v>
      </c>
      <c r="V94" t="s">
        <v>185</v>
      </c>
      <c r="W94">
        <v>0</v>
      </c>
      <c r="X94">
        <v>0</v>
      </c>
    </row>
    <row r="95" spans="2:24" x14ac:dyDescent="0.3">
      <c r="C95" s="1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D17D8-E962-4303-8461-33633F6378BD}">
  <dimension ref="A1:O94"/>
  <sheetViews>
    <sheetView workbookViewId="0"/>
  </sheetViews>
  <sheetFormatPr defaultRowHeight="14.4" x14ac:dyDescent="0.3"/>
  <cols>
    <col min="3" max="3" width="10.44140625" bestFit="1" customWidth="1"/>
    <col min="7" max="7" width="14.109375" customWidth="1"/>
    <col min="10" max="10" width="14.33203125" customWidth="1"/>
    <col min="13" max="13" width="14" customWidth="1"/>
  </cols>
  <sheetData>
    <row r="1" spans="1:15" ht="21" x14ac:dyDescent="0.4">
      <c r="A1" t="s">
        <v>186</v>
      </c>
      <c r="G1" s="14" t="str">
        <f>ReadMeFirst!D1&amp;" "&amp;ReadMeFirst!E1</f>
        <v>Data Set L</v>
      </c>
    </row>
    <row r="7" spans="1:15" s="7" customFormat="1" ht="28.8" x14ac:dyDescent="0.3">
      <c r="B7" t="s">
        <v>187</v>
      </c>
      <c r="C7" s="7" t="s">
        <v>188</v>
      </c>
      <c r="D7" s="7" t="s">
        <v>189</v>
      </c>
      <c r="E7" s="7" t="s">
        <v>190</v>
      </c>
      <c r="F7" s="7" t="s">
        <v>191</v>
      </c>
      <c r="G7" s="7" t="s">
        <v>201</v>
      </c>
      <c r="H7" s="7" t="s">
        <v>202</v>
      </c>
      <c r="I7" s="7" t="s">
        <v>203</v>
      </c>
      <c r="J7" s="7" t="s">
        <v>204</v>
      </c>
      <c r="K7" s="7" t="s">
        <v>205</v>
      </c>
      <c r="L7" s="7" t="s">
        <v>206</v>
      </c>
      <c r="M7" s="7" t="s">
        <v>207</v>
      </c>
      <c r="N7" s="7" t="s">
        <v>208</v>
      </c>
      <c r="O7" s="7" t="s">
        <v>209</v>
      </c>
    </row>
    <row r="8" spans="1:15" x14ac:dyDescent="0.3">
      <c r="B8">
        <v>870</v>
      </c>
      <c r="C8" s="15">
        <v>45083</v>
      </c>
      <c r="D8">
        <v>1</v>
      </c>
      <c r="E8">
        <v>105</v>
      </c>
      <c r="F8">
        <v>211</v>
      </c>
      <c r="G8" t="s">
        <v>281</v>
      </c>
      <c r="H8">
        <v>66</v>
      </c>
      <c r="I8">
        <v>64</v>
      </c>
      <c r="J8" t="s">
        <v>282</v>
      </c>
      <c r="K8">
        <v>72</v>
      </c>
      <c r="L8">
        <v>69</v>
      </c>
      <c r="M8" t="s">
        <v>283</v>
      </c>
      <c r="N8">
        <v>73</v>
      </c>
      <c r="O8">
        <v>70</v>
      </c>
    </row>
    <row r="9" spans="1:15" x14ac:dyDescent="0.3">
      <c r="B9">
        <v>871</v>
      </c>
      <c r="C9" s="15">
        <v>45084</v>
      </c>
      <c r="D9">
        <v>1</v>
      </c>
      <c r="E9">
        <v>105</v>
      </c>
      <c r="F9">
        <v>235</v>
      </c>
      <c r="G9" t="s">
        <v>185</v>
      </c>
      <c r="H9">
        <v>0</v>
      </c>
      <c r="I9">
        <v>0</v>
      </c>
      <c r="J9" t="s">
        <v>284</v>
      </c>
      <c r="K9">
        <v>111</v>
      </c>
      <c r="L9">
        <v>104</v>
      </c>
      <c r="M9" t="s">
        <v>285</v>
      </c>
      <c r="N9">
        <v>124</v>
      </c>
      <c r="O9">
        <v>117</v>
      </c>
    </row>
    <row r="10" spans="1:15" x14ac:dyDescent="0.3">
      <c r="B10">
        <v>872</v>
      </c>
      <c r="C10" s="15">
        <v>45085</v>
      </c>
      <c r="D10">
        <v>1</v>
      </c>
      <c r="E10">
        <v>105</v>
      </c>
      <c r="F10">
        <v>174</v>
      </c>
      <c r="G10" t="s">
        <v>286</v>
      </c>
      <c r="H10">
        <v>57</v>
      </c>
      <c r="I10">
        <v>53</v>
      </c>
      <c r="J10" t="s">
        <v>287</v>
      </c>
      <c r="K10">
        <v>56</v>
      </c>
      <c r="L10">
        <v>52</v>
      </c>
      <c r="M10" t="s">
        <v>288</v>
      </c>
      <c r="N10">
        <v>61</v>
      </c>
      <c r="O10">
        <v>56</v>
      </c>
    </row>
    <row r="11" spans="1:15" x14ac:dyDescent="0.3">
      <c r="B11">
        <v>873</v>
      </c>
      <c r="C11" s="15">
        <v>45086</v>
      </c>
      <c r="D11">
        <v>1</v>
      </c>
      <c r="E11">
        <v>105</v>
      </c>
      <c r="F11">
        <v>259</v>
      </c>
      <c r="G11" t="s">
        <v>289</v>
      </c>
      <c r="H11">
        <v>88</v>
      </c>
      <c r="I11">
        <v>83</v>
      </c>
      <c r="J11" t="s">
        <v>290</v>
      </c>
      <c r="K11">
        <v>84</v>
      </c>
      <c r="L11">
        <v>78</v>
      </c>
      <c r="M11" t="s">
        <v>291</v>
      </c>
      <c r="N11">
        <v>87</v>
      </c>
      <c r="O11">
        <v>84</v>
      </c>
    </row>
    <row r="12" spans="1:15" x14ac:dyDescent="0.3">
      <c r="B12">
        <v>874</v>
      </c>
      <c r="C12" s="15">
        <v>45087</v>
      </c>
      <c r="D12">
        <v>1</v>
      </c>
      <c r="E12">
        <v>105</v>
      </c>
      <c r="F12">
        <v>209</v>
      </c>
      <c r="G12" t="s">
        <v>292</v>
      </c>
      <c r="H12">
        <v>68</v>
      </c>
      <c r="I12">
        <v>65</v>
      </c>
      <c r="J12" t="s">
        <v>293</v>
      </c>
      <c r="K12">
        <v>68</v>
      </c>
      <c r="L12">
        <v>64</v>
      </c>
      <c r="M12" t="s">
        <v>294</v>
      </c>
      <c r="N12">
        <v>73</v>
      </c>
      <c r="O12">
        <v>68</v>
      </c>
    </row>
    <row r="13" spans="1:15" x14ac:dyDescent="0.3">
      <c r="B13">
        <v>875</v>
      </c>
      <c r="C13" s="15">
        <v>45088</v>
      </c>
      <c r="D13">
        <v>1</v>
      </c>
      <c r="E13">
        <v>105</v>
      </c>
      <c r="F13">
        <v>120</v>
      </c>
      <c r="G13" t="s">
        <v>295</v>
      </c>
      <c r="H13">
        <v>63</v>
      </c>
      <c r="I13">
        <v>61</v>
      </c>
      <c r="J13" t="s">
        <v>185</v>
      </c>
      <c r="K13">
        <v>0</v>
      </c>
      <c r="L13">
        <v>0</v>
      </c>
      <c r="M13" t="s">
        <v>296</v>
      </c>
      <c r="N13">
        <v>57</v>
      </c>
      <c r="O13">
        <v>54</v>
      </c>
    </row>
    <row r="14" spans="1:15" x14ac:dyDescent="0.3">
      <c r="B14">
        <v>876</v>
      </c>
      <c r="C14" s="15">
        <v>45089</v>
      </c>
      <c r="D14">
        <v>1</v>
      </c>
      <c r="E14">
        <v>105</v>
      </c>
      <c r="F14">
        <v>101</v>
      </c>
      <c r="G14" t="s">
        <v>297</v>
      </c>
      <c r="H14">
        <v>35</v>
      </c>
      <c r="I14">
        <v>32</v>
      </c>
      <c r="J14" t="s">
        <v>298</v>
      </c>
      <c r="K14">
        <v>33</v>
      </c>
      <c r="L14">
        <v>31</v>
      </c>
      <c r="M14" t="s">
        <v>299</v>
      </c>
      <c r="N14">
        <v>33</v>
      </c>
      <c r="O14">
        <v>31</v>
      </c>
    </row>
    <row r="15" spans="1:15" x14ac:dyDescent="0.3">
      <c r="B15">
        <v>877</v>
      </c>
      <c r="C15" s="15">
        <v>45090</v>
      </c>
      <c r="D15">
        <v>1</v>
      </c>
      <c r="E15">
        <v>105</v>
      </c>
      <c r="F15">
        <v>248</v>
      </c>
      <c r="G15" t="s">
        <v>300</v>
      </c>
      <c r="H15">
        <v>80</v>
      </c>
      <c r="I15">
        <v>77</v>
      </c>
      <c r="J15" t="s">
        <v>301</v>
      </c>
      <c r="K15">
        <v>80</v>
      </c>
      <c r="L15">
        <v>78</v>
      </c>
      <c r="M15" t="s">
        <v>302</v>
      </c>
      <c r="N15">
        <v>88</v>
      </c>
      <c r="O15">
        <v>85</v>
      </c>
    </row>
    <row r="16" spans="1:15" x14ac:dyDescent="0.3">
      <c r="B16">
        <v>878</v>
      </c>
      <c r="C16" s="15">
        <v>45091</v>
      </c>
      <c r="D16">
        <v>1</v>
      </c>
      <c r="E16">
        <v>105</v>
      </c>
      <c r="F16">
        <v>224</v>
      </c>
      <c r="G16" t="s">
        <v>664</v>
      </c>
      <c r="H16">
        <v>71</v>
      </c>
      <c r="I16">
        <v>68</v>
      </c>
      <c r="J16" t="s">
        <v>303</v>
      </c>
      <c r="K16">
        <v>78</v>
      </c>
      <c r="L16">
        <v>74</v>
      </c>
      <c r="M16" t="s">
        <v>304</v>
      </c>
      <c r="N16">
        <v>75</v>
      </c>
      <c r="O16">
        <v>71</v>
      </c>
    </row>
    <row r="17" spans="2:15" x14ac:dyDescent="0.3">
      <c r="B17">
        <v>879</v>
      </c>
      <c r="C17" s="15">
        <v>45092</v>
      </c>
      <c r="D17">
        <v>1</v>
      </c>
      <c r="E17">
        <v>105</v>
      </c>
      <c r="F17">
        <v>226</v>
      </c>
      <c r="G17" t="s">
        <v>305</v>
      </c>
      <c r="H17">
        <v>74</v>
      </c>
      <c r="I17">
        <v>68</v>
      </c>
      <c r="J17" t="s">
        <v>306</v>
      </c>
      <c r="K17">
        <v>73</v>
      </c>
      <c r="L17">
        <v>66</v>
      </c>
      <c r="M17" t="s">
        <v>307</v>
      </c>
      <c r="N17">
        <v>79</v>
      </c>
      <c r="O17">
        <v>74</v>
      </c>
    </row>
    <row r="18" spans="2:15" x14ac:dyDescent="0.3">
      <c r="B18">
        <v>880</v>
      </c>
      <c r="C18" s="15">
        <v>45093</v>
      </c>
      <c r="D18">
        <v>1</v>
      </c>
      <c r="E18">
        <v>105</v>
      </c>
      <c r="F18">
        <v>226</v>
      </c>
      <c r="G18" t="s">
        <v>308</v>
      </c>
      <c r="H18">
        <v>73</v>
      </c>
      <c r="I18">
        <v>68</v>
      </c>
      <c r="J18" t="s">
        <v>309</v>
      </c>
      <c r="K18">
        <v>73</v>
      </c>
      <c r="L18">
        <v>68</v>
      </c>
      <c r="M18" t="s">
        <v>310</v>
      </c>
      <c r="N18">
        <v>80</v>
      </c>
      <c r="O18">
        <v>75</v>
      </c>
    </row>
    <row r="19" spans="2:15" x14ac:dyDescent="0.3">
      <c r="B19">
        <v>881</v>
      </c>
      <c r="C19" s="15">
        <v>45094</v>
      </c>
      <c r="D19">
        <v>1</v>
      </c>
      <c r="E19">
        <v>105</v>
      </c>
      <c r="F19">
        <v>218</v>
      </c>
      <c r="G19" t="s">
        <v>311</v>
      </c>
      <c r="H19">
        <v>75</v>
      </c>
      <c r="I19">
        <v>72</v>
      </c>
      <c r="J19" t="s">
        <v>312</v>
      </c>
      <c r="K19">
        <v>74</v>
      </c>
      <c r="L19">
        <v>71</v>
      </c>
      <c r="M19" t="s">
        <v>313</v>
      </c>
      <c r="N19">
        <v>69</v>
      </c>
      <c r="O19">
        <v>66</v>
      </c>
    </row>
    <row r="20" spans="2:15" x14ac:dyDescent="0.3">
      <c r="B20">
        <v>882</v>
      </c>
      <c r="C20" s="15">
        <v>45095</v>
      </c>
      <c r="D20">
        <v>1</v>
      </c>
      <c r="E20">
        <v>105</v>
      </c>
      <c r="F20">
        <v>87</v>
      </c>
      <c r="G20" t="s">
        <v>314</v>
      </c>
      <c r="H20">
        <v>41</v>
      </c>
      <c r="I20">
        <v>37</v>
      </c>
      <c r="J20" t="s">
        <v>185</v>
      </c>
      <c r="K20">
        <v>0</v>
      </c>
      <c r="L20">
        <v>0</v>
      </c>
      <c r="M20" t="s">
        <v>315</v>
      </c>
      <c r="N20">
        <v>46</v>
      </c>
      <c r="O20">
        <v>43</v>
      </c>
    </row>
    <row r="21" spans="2:15" x14ac:dyDescent="0.3">
      <c r="B21">
        <v>883</v>
      </c>
      <c r="C21" s="15">
        <v>45096</v>
      </c>
      <c r="D21">
        <v>1</v>
      </c>
      <c r="E21">
        <v>105</v>
      </c>
      <c r="F21">
        <v>124</v>
      </c>
      <c r="G21" t="s">
        <v>316</v>
      </c>
      <c r="H21">
        <v>59</v>
      </c>
      <c r="I21">
        <v>56</v>
      </c>
      <c r="J21" t="s">
        <v>185</v>
      </c>
      <c r="K21">
        <v>0</v>
      </c>
      <c r="L21">
        <v>0</v>
      </c>
      <c r="M21" t="s">
        <v>317</v>
      </c>
      <c r="N21">
        <v>65</v>
      </c>
      <c r="O21">
        <v>63</v>
      </c>
    </row>
    <row r="22" spans="2:15" x14ac:dyDescent="0.3">
      <c r="B22">
        <v>884</v>
      </c>
      <c r="C22" s="15">
        <v>45097</v>
      </c>
      <c r="D22">
        <v>1</v>
      </c>
      <c r="E22">
        <v>105</v>
      </c>
      <c r="F22">
        <v>209</v>
      </c>
      <c r="G22" t="s">
        <v>318</v>
      </c>
      <c r="H22">
        <v>67</v>
      </c>
      <c r="I22">
        <v>64</v>
      </c>
      <c r="J22" t="s">
        <v>665</v>
      </c>
      <c r="K22">
        <v>68</v>
      </c>
      <c r="L22">
        <v>65</v>
      </c>
      <c r="M22" t="s">
        <v>319</v>
      </c>
      <c r="N22">
        <v>74</v>
      </c>
      <c r="O22">
        <v>69</v>
      </c>
    </row>
    <row r="23" spans="2:15" x14ac:dyDescent="0.3">
      <c r="B23">
        <v>885</v>
      </c>
      <c r="C23" s="15">
        <v>45098</v>
      </c>
      <c r="D23">
        <v>1</v>
      </c>
      <c r="E23">
        <v>105</v>
      </c>
      <c r="F23">
        <v>187</v>
      </c>
      <c r="G23" t="s">
        <v>185</v>
      </c>
      <c r="H23">
        <v>0</v>
      </c>
      <c r="I23">
        <v>0</v>
      </c>
      <c r="J23" t="s">
        <v>320</v>
      </c>
      <c r="K23">
        <v>97</v>
      </c>
      <c r="L23">
        <v>91</v>
      </c>
      <c r="M23" t="s">
        <v>321</v>
      </c>
      <c r="N23">
        <v>90</v>
      </c>
      <c r="O23">
        <v>85</v>
      </c>
    </row>
    <row r="24" spans="2:15" x14ac:dyDescent="0.3">
      <c r="B24">
        <v>886</v>
      </c>
      <c r="C24" s="15">
        <v>45099</v>
      </c>
      <c r="D24">
        <v>1</v>
      </c>
      <c r="E24">
        <v>105</v>
      </c>
      <c r="F24">
        <v>211</v>
      </c>
      <c r="G24" t="s">
        <v>322</v>
      </c>
      <c r="H24">
        <v>67</v>
      </c>
      <c r="I24">
        <v>61</v>
      </c>
      <c r="J24" t="s">
        <v>323</v>
      </c>
      <c r="K24">
        <v>71</v>
      </c>
      <c r="L24">
        <v>65</v>
      </c>
      <c r="M24" t="s">
        <v>324</v>
      </c>
      <c r="N24">
        <v>73</v>
      </c>
      <c r="O24">
        <v>66</v>
      </c>
    </row>
    <row r="25" spans="2:15" x14ac:dyDescent="0.3">
      <c r="B25">
        <v>887</v>
      </c>
      <c r="C25" s="15">
        <v>45100</v>
      </c>
      <c r="D25">
        <v>1</v>
      </c>
      <c r="E25">
        <v>105</v>
      </c>
      <c r="F25">
        <v>177</v>
      </c>
      <c r="G25" t="s">
        <v>325</v>
      </c>
      <c r="H25">
        <v>56</v>
      </c>
      <c r="I25">
        <v>54</v>
      </c>
      <c r="J25" t="s">
        <v>326</v>
      </c>
      <c r="K25">
        <v>56</v>
      </c>
      <c r="L25">
        <v>53</v>
      </c>
      <c r="M25" t="s">
        <v>327</v>
      </c>
      <c r="N25">
        <v>65</v>
      </c>
      <c r="O25">
        <v>61</v>
      </c>
    </row>
    <row r="26" spans="2:15" x14ac:dyDescent="0.3">
      <c r="B26">
        <v>888</v>
      </c>
      <c r="C26" s="15">
        <v>45101</v>
      </c>
      <c r="D26">
        <v>1</v>
      </c>
      <c r="E26">
        <v>105</v>
      </c>
      <c r="F26">
        <v>250</v>
      </c>
      <c r="G26" t="s">
        <v>328</v>
      </c>
      <c r="H26">
        <v>82</v>
      </c>
      <c r="I26">
        <v>75</v>
      </c>
      <c r="J26" t="s">
        <v>329</v>
      </c>
      <c r="K26">
        <v>79</v>
      </c>
      <c r="L26">
        <v>73</v>
      </c>
      <c r="M26" t="s">
        <v>330</v>
      </c>
      <c r="N26">
        <v>89</v>
      </c>
      <c r="O26">
        <v>81</v>
      </c>
    </row>
    <row r="27" spans="2:15" x14ac:dyDescent="0.3">
      <c r="B27">
        <v>889</v>
      </c>
      <c r="C27" s="15">
        <v>45102</v>
      </c>
      <c r="D27">
        <v>1</v>
      </c>
      <c r="E27">
        <v>105</v>
      </c>
      <c r="F27">
        <v>117</v>
      </c>
      <c r="G27" t="s">
        <v>331</v>
      </c>
      <c r="H27">
        <v>40</v>
      </c>
      <c r="I27">
        <v>38</v>
      </c>
      <c r="J27" t="s">
        <v>332</v>
      </c>
      <c r="K27">
        <v>39</v>
      </c>
      <c r="L27">
        <v>37</v>
      </c>
      <c r="M27" t="s">
        <v>333</v>
      </c>
      <c r="N27">
        <v>38</v>
      </c>
      <c r="O27">
        <v>36</v>
      </c>
    </row>
    <row r="28" spans="2:15" x14ac:dyDescent="0.3">
      <c r="B28">
        <v>890</v>
      </c>
      <c r="C28" s="15">
        <v>45103</v>
      </c>
      <c r="D28">
        <v>1</v>
      </c>
      <c r="E28">
        <v>105</v>
      </c>
      <c r="F28">
        <v>102</v>
      </c>
      <c r="G28" t="s">
        <v>334</v>
      </c>
      <c r="H28">
        <v>34</v>
      </c>
      <c r="I28">
        <v>32</v>
      </c>
      <c r="J28" t="s">
        <v>335</v>
      </c>
      <c r="K28">
        <v>34</v>
      </c>
      <c r="L28">
        <v>32</v>
      </c>
      <c r="M28" t="s">
        <v>336</v>
      </c>
      <c r="N28">
        <v>34</v>
      </c>
      <c r="O28">
        <v>32</v>
      </c>
    </row>
    <row r="29" spans="2:15" x14ac:dyDescent="0.3">
      <c r="B29">
        <v>891</v>
      </c>
      <c r="C29" s="15">
        <v>45104</v>
      </c>
      <c r="D29">
        <v>1</v>
      </c>
      <c r="E29">
        <v>105</v>
      </c>
      <c r="F29">
        <v>259</v>
      </c>
      <c r="G29" t="s">
        <v>337</v>
      </c>
      <c r="H29">
        <v>89</v>
      </c>
      <c r="I29">
        <v>87</v>
      </c>
      <c r="J29" t="s">
        <v>338</v>
      </c>
      <c r="K29">
        <v>82</v>
      </c>
      <c r="L29">
        <v>78</v>
      </c>
      <c r="M29" t="s">
        <v>339</v>
      </c>
      <c r="N29">
        <v>88</v>
      </c>
      <c r="O29">
        <v>87</v>
      </c>
    </row>
    <row r="30" spans="2:15" x14ac:dyDescent="0.3">
      <c r="B30">
        <v>892</v>
      </c>
      <c r="C30" s="15">
        <v>45105</v>
      </c>
      <c r="D30">
        <v>1</v>
      </c>
      <c r="E30">
        <v>105</v>
      </c>
      <c r="F30">
        <v>228</v>
      </c>
      <c r="G30" t="s">
        <v>340</v>
      </c>
      <c r="H30">
        <v>117</v>
      </c>
      <c r="I30">
        <v>113</v>
      </c>
      <c r="J30" t="s">
        <v>185</v>
      </c>
      <c r="K30">
        <v>0</v>
      </c>
      <c r="L30">
        <v>0</v>
      </c>
      <c r="M30" t="s">
        <v>341</v>
      </c>
      <c r="N30">
        <v>111</v>
      </c>
      <c r="O30">
        <v>106</v>
      </c>
    </row>
    <row r="31" spans="2:15" x14ac:dyDescent="0.3">
      <c r="B31">
        <v>893</v>
      </c>
      <c r="C31" s="15">
        <v>45106</v>
      </c>
      <c r="D31">
        <v>1</v>
      </c>
      <c r="E31">
        <v>105</v>
      </c>
      <c r="F31">
        <v>187</v>
      </c>
      <c r="G31" t="s">
        <v>666</v>
      </c>
      <c r="H31">
        <v>64</v>
      </c>
      <c r="I31">
        <v>61</v>
      </c>
      <c r="J31" t="s">
        <v>342</v>
      </c>
      <c r="K31">
        <v>62</v>
      </c>
      <c r="L31">
        <v>58</v>
      </c>
      <c r="M31" t="s">
        <v>343</v>
      </c>
      <c r="N31">
        <v>61</v>
      </c>
      <c r="O31">
        <v>59</v>
      </c>
    </row>
    <row r="32" spans="2:15" x14ac:dyDescent="0.3">
      <c r="B32">
        <v>894</v>
      </c>
      <c r="C32" s="15">
        <v>45107</v>
      </c>
      <c r="D32">
        <v>1</v>
      </c>
      <c r="E32">
        <v>105</v>
      </c>
      <c r="F32">
        <v>179</v>
      </c>
      <c r="G32" t="s">
        <v>667</v>
      </c>
      <c r="H32">
        <v>57</v>
      </c>
      <c r="I32">
        <v>55</v>
      </c>
      <c r="J32" t="s">
        <v>344</v>
      </c>
      <c r="K32">
        <v>56</v>
      </c>
      <c r="L32">
        <v>53</v>
      </c>
      <c r="M32" t="s">
        <v>345</v>
      </c>
      <c r="N32">
        <v>66</v>
      </c>
      <c r="O32">
        <v>64</v>
      </c>
    </row>
    <row r="33" spans="2:15" x14ac:dyDescent="0.3">
      <c r="B33">
        <v>895</v>
      </c>
      <c r="C33" s="15">
        <v>45108</v>
      </c>
      <c r="D33">
        <v>1</v>
      </c>
      <c r="E33">
        <v>105</v>
      </c>
      <c r="F33">
        <v>246</v>
      </c>
      <c r="G33" t="s">
        <v>346</v>
      </c>
      <c r="H33">
        <v>82</v>
      </c>
      <c r="I33">
        <v>77</v>
      </c>
      <c r="J33" t="s">
        <v>347</v>
      </c>
      <c r="K33">
        <v>79</v>
      </c>
      <c r="L33">
        <v>74</v>
      </c>
      <c r="M33" t="s">
        <v>348</v>
      </c>
      <c r="N33">
        <v>85</v>
      </c>
      <c r="O33">
        <v>79</v>
      </c>
    </row>
    <row r="34" spans="2:15" x14ac:dyDescent="0.3">
      <c r="B34">
        <v>896</v>
      </c>
      <c r="C34" s="15">
        <v>45109</v>
      </c>
      <c r="D34">
        <v>1</v>
      </c>
      <c r="E34">
        <v>105</v>
      </c>
      <c r="F34">
        <v>113</v>
      </c>
      <c r="G34" t="s">
        <v>349</v>
      </c>
      <c r="H34">
        <v>39</v>
      </c>
      <c r="I34">
        <v>37</v>
      </c>
      <c r="J34" t="s">
        <v>350</v>
      </c>
      <c r="K34">
        <v>38</v>
      </c>
      <c r="L34">
        <v>36</v>
      </c>
      <c r="M34" t="s">
        <v>351</v>
      </c>
      <c r="N34">
        <v>36</v>
      </c>
      <c r="O34">
        <v>34</v>
      </c>
    </row>
    <row r="35" spans="2:15" x14ac:dyDescent="0.3">
      <c r="B35">
        <v>897</v>
      </c>
      <c r="C35" s="15">
        <v>45110</v>
      </c>
      <c r="D35">
        <v>1</v>
      </c>
      <c r="E35">
        <v>105</v>
      </c>
      <c r="F35">
        <v>88</v>
      </c>
      <c r="G35" t="s">
        <v>352</v>
      </c>
      <c r="H35">
        <v>30</v>
      </c>
      <c r="I35">
        <v>28</v>
      </c>
      <c r="J35" t="s">
        <v>353</v>
      </c>
      <c r="K35">
        <v>30</v>
      </c>
      <c r="L35">
        <v>28</v>
      </c>
      <c r="M35" t="s">
        <v>354</v>
      </c>
      <c r="N35">
        <v>28</v>
      </c>
      <c r="O35">
        <v>26</v>
      </c>
    </row>
    <row r="36" spans="2:15" x14ac:dyDescent="0.3">
      <c r="B36">
        <v>898</v>
      </c>
      <c r="C36" s="15">
        <v>45111</v>
      </c>
      <c r="D36">
        <v>1</v>
      </c>
      <c r="E36">
        <v>105</v>
      </c>
      <c r="F36">
        <v>213</v>
      </c>
      <c r="G36" t="s">
        <v>355</v>
      </c>
      <c r="H36">
        <v>73</v>
      </c>
      <c r="I36">
        <v>68</v>
      </c>
      <c r="J36" t="s">
        <v>356</v>
      </c>
      <c r="K36">
        <v>68</v>
      </c>
      <c r="L36">
        <v>65</v>
      </c>
      <c r="M36" t="s">
        <v>357</v>
      </c>
      <c r="N36">
        <v>72</v>
      </c>
      <c r="O36">
        <v>69</v>
      </c>
    </row>
    <row r="37" spans="2:15" x14ac:dyDescent="0.3">
      <c r="B37">
        <v>899</v>
      </c>
      <c r="C37" s="15">
        <v>45083</v>
      </c>
      <c r="D37">
        <v>2</v>
      </c>
      <c r="E37">
        <v>105</v>
      </c>
      <c r="F37">
        <v>211</v>
      </c>
      <c r="G37" t="s">
        <v>668</v>
      </c>
      <c r="H37">
        <v>68</v>
      </c>
      <c r="I37">
        <v>65</v>
      </c>
      <c r="J37" t="s">
        <v>669</v>
      </c>
      <c r="K37">
        <v>71</v>
      </c>
      <c r="L37">
        <v>68</v>
      </c>
      <c r="M37" t="s">
        <v>670</v>
      </c>
      <c r="N37">
        <v>72</v>
      </c>
      <c r="O37">
        <v>69</v>
      </c>
    </row>
    <row r="38" spans="2:15" x14ac:dyDescent="0.3">
      <c r="B38">
        <v>900</v>
      </c>
      <c r="C38" s="15">
        <v>45084</v>
      </c>
      <c r="D38">
        <v>2</v>
      </c>
      <c r="E38">
        <v>105</v>
      </c>
      <c r="F38">
        <v>162</v>
      </c>
      <c r="G38" t="s">
        <v>671</v>
      </c>
      <c r="H38">
        <v>51</v>
      </c>
      <c r="I38">
        <v>47</v>
      </c>
      <c r="J38" t="s">
        <v>672</v>
      </c>
      <c r="K38">
        <v>52</v>
      </c>
      <c r="L38">
        <v>47</v>
      </c>
      <c r="M38" t="s">
        <v>673</v>
      </c>
      <c r="N38">
        <v>59</v>
      </c>
      <c r="O38">
        <v>55</v>
      </c>
    </row>
    <row r="39" spans="2:15" x14ac:dyDescent="0.3">
      <c r="B39">
        <v>901</v>
      </c>
      <c r="C39" s="15">
        <v>45085</v>
      </c>
      <c r="D39">
        <v>2</v>
      </c>
      <c r="E39">
        <v>105</v>
      </c>
      <c r="F39">
        <v>154</v>
      </c>
      <c r="G39" t="s">
        <v>674</v>
      </c>
      <c r="H39">
        <v>52</v>
      </c>
      <c r="I39">
        <v>50</v>
      </c>
      <c r="J39" t="s">
        <v>675</v>
      </c>
      <c r="K39">
        <v>52</v>
      </c>
      <c r="L39">
        <v>50</v>
      </c>
      <c r="M39" t="s">
        <v>676</v>
      </c>
      <c r="N39">
        <v>50</v>
      </c>
      <c r="O39">
        <v>49</v>
      </c>
    </row>
    <row r="40" spans="2:15" x14ac:dyDescent="0.3">
      <c r="B40">
        <v>902</v>
      </c>
      <c r="C40" s="15">
        <v>45086</v>
      </c>
      <c r="D40">
        <v>2</v>
      </c>
      <c r="E40">
        <v>105</v>
      </c>
      <c r="F40">
        <v>181</v>
      </c>
      <c r="G40" t="s">
        <v>677</v>
      </c>
      <c r="H40">
        <v>59</v>
      </c>
      <c r="I40">
        <v>55</v>
      </c>
      <c r="J40" t="s">
        <v>678</v>
      </c>
      <c r="K40">
        <v>59</v>
      </c>
      <c r="L40">
        <v>56</v>
      </c>
      <c r="M40" t="s">
        <v>679</v>
      </c>
      <c r="N40">
        <v>63</v>
      </c>
      <c r="O40">
        <v>61</v>
      </c>
    </row>
    <row r="41" spans="2:15" x14ac:dyDescent="0.3">
      <c r="B41">
        <v>903</v>
      </c>
      <c r="C41" s="15">
        <v>45087</v>
      </c>
      <c r="D41">
        <v>2</v>
      </c>
      <c r="E41">
        <v>105</v>
      </c>
      <c r="F41">
        <v>158</v>
      </c>
      <c r="G41" t="s">
        <v>680</v>
      </c>
      <c r="H41">
        <v>78</v>
      </c>
      <c r="I41">
        <v>75</v>
      </c>
      <c r="J41" t="s">
        <v>185</v>
      </c>
      <c r="K41">
        <v>0</v>
      </c>
      <c r="L41">
        <v>0</v>
      </c>
      <c r="M41" t="s">
        <v>681</v>
      </c>
      <c r="N41">
        <v>80</v>
      </c>
      <c r="O41">
        <v>75</v>
      </c>
    </row>
    <row r="42" spans="2:15" x14ac:dyDescent="0.3">
      <c r="B42">
        <v>904</v>
      </c>
      <c r="C42" s="15">
        <v>45088</v>
      </c>
      <c r="D42">
        <v>2</v>
      </c>
      <c r="E42">
        <v>105</v>
      </c>
      <c r="F42">
        <v>76</v>
      </c>
      <c r="G42" t="s">
        <v>682</v>
      </c>
      <c r="H42">
        <v>24</v>
      </c>
      <c r="I42">
        <v>23</v>
      </c>
      <c r="J42" t="s">
        <v>683</v>
      </c>
      <c r="K42">
        <v>25</v>
      </c>
      <c r="L42">
        <v>23</v>
      </c>
      <c r="M42" t="s">
        <v>684</v>
      </c>
      <c r="N42">
        <v>27</v>
      </c>
      <c r="O42">
        <v>25</v>
      </c>
    </row>
    <row r="43" spans="2:15" x14ac:dyDescent="0.3">
      <c r="B43">
        <v>905</v>
      </c>
      <c r="C43" s="15">
        <v>45089</v>
      </c>
      <c r="D43">
        <v>2</v>
      </c>
      <c r="E43">
        <v>105</v>
      </c>
      <c r="F43">
        <v>69</v>
      </c>
      <c r="G43" t="s">
        <v>185</v>
      </c>
      <c r="H43">
        <v>0</v>
      </c>
      <c r="I43">
        <v>0</v>
      </c>
      <c r="J43" t="s">
        <v>685</v>
      </c>
      <c r="K43">
        <v>34</v>
      </c>
      <c r="L43">
        <v>31</v>
      </c>
      <c r="M43" t="s">
        <v>686</v>
      </c>
      <c r="N43">
        <v>35</v>
      </c>
      <c r="O43">
        <v>33</v>
      </c>
    </row>
    <row r="44" spans="2:15" x14ac:dyDescent="0.3">
      <c r="B44">
        <v>906</v>
      </c>
      <c r="C44" s="15">
        <v>45090</v>
      </c>
      <c r="D44">
        <v>2</v>
      </c>
      <c r="E44">
        <v>105</v>
      </c>
      <c r="F44">
        <v>166</v>
      </c>
      <c r="G44" t="s">
        <v>185</v>
      </c>
      <c r="H44">
        <v>0</v>
      </c>
      <c r="I44">
        <v>0</v>
      </c>
      <c r="J44" t="s">
        <v>687</v>
      </c>
      <c r="K44">
        <v>80</v>
      </c>
      <c r="L44">
        <v>72</v>
      </c>
      <c r="M44" t="s">
        <v>688</v>
      </c>
      <c r="N44">
        <v>86</v>
      </c>
      <c r="O44">
        <v>78</v>
      </c>
    </row>
    <row r="45" spans="2:15" x14ac:dyDescent="0.3">
      <c r="B45">
        <v>907</v>
      </c>
      <c r="C45" s="15">
        <v>45091</v>
      </c>
      <c r="D45">
        <v>2</v>
      </c>
      <c r="E45">
        <v>105</v>
      </c>
      <c r="F45">
        <v>156</v>
      </c>
      <c r="G45" t="s">
        <v>689</v>
      </c>
      <c r="H45">
        <v>54</v>
      </c>
      <c r="I45">
        <v>51</v>
      </c>
      <c r="J45" t="s">
        <v>690</v>
      </c>
      <c r="K45">
        <v>52</v>
      </c>
      <c r="L45">
        <v>49</v>
      </c>
      <c r="M45" t="s">
        <v>691</v>
      </c>
      <c r="N45">
        <v>50</v>
      </c>
      <c r="O45">
        <v>48</v>
      </c>
    </row>
    <row r="46" spans="2:15" x14ac:dyDescent="0.3">
      <c r="B46">
        <v>908</v>
      </c>
      <c r="C46" s="15">
        <v>45092</v>
      </c>
      <c r="D46">
        <v>2</v>
      </c>
      <c r="E46">
        <v>105</v>
      </c>
      <c r="F46">
        <v>190</v>
      </c>
      <c r="G46" t="s">
        <v>692</v>
      </c>
      <c r="H46">
        <v>60</v>
      </c>
      <c r="I46">
        <v>56</v>
      </c>
      <c r="J46" t="s">
        <v>693</v>
      </c>
      <c r="K46">
        <v>64</v>
      </c>
      <c r="L46">
        <v>58</v>
      </c>
      <c r="M46" t="s">
        <v>694</v>
      </c>
      <c r="N46">
        <v>66</v>
      </c>
      <c r="O46">
        <v>60</v>
      </c>
    </row>
    <row r="47" spans="2:15" x14ac:dyDescent="0.3">
      <c r="B47">
        <v>909</v>
      </c>
      <c r="C47" s="15">
        <v>45093</v>
      </c>
      <c r="D47">
        <v>2</v>
      </c>
      <c r="E47">
        <v>105</v>
      </c>
      <c r="F47">
        <v>185</v>
      </c>
      <c r="G47" t="s">
        <v>695</v>
      </c>
      <c r="H47">
        <v>61</v>
      </c>
      <c r="I47">
        <v>59</v>
      </c>
      <c r="J47" t="s">
        <v>696</v>
      </c>
      <c r="K47">
        <v>59</v>
      </c>
      <c r="L47">
        <v>56</v>
      </c>
      <c r="M47" t="s">
        <v>697</v>
      </c>
      <c r="N47">
        <v>65</v>
      </c>
      <c r="O47">
        <v>63</v>
      </c>
    </row>
    <row r="48" spans="2:15" x14ac:dyDescent="0.3">
      <c r="B48">
        <v>910</v>
      </c>
      <c r="C48" s="15">
        <v>45094</v>
      </c>
      <c r="D48">
        <v>2</v>
      </c>
      <c r="E48">
        <v>105</v>
      </c>
      <c r="F48">
        <v>181</v>
      </c>
      <c r="G48" t="s">
        <v>698</v>
      </c>
      <c r="H48">
        <v>62</v>
      </c>
      <c r="I48">
        <v>56</v>
      </c>
      <c r="J48" t="s">
        <v>699</v>
      </c>
      <c r="K48">
        <v>63</v>
      </c>
      <c r="L48">
        <v>59</v>
      </c>
      <c r="M48" t="s">
        <v>700</v>
      </c>
      <c r="N48">
        <v>56</v>
      </c>
      <c r="O48">
        <v>50</v>
      </c>
    </row>
    <row r="49" spans="2:15" x14ac:dyDescent="0.3">
      <c r="B49">
        <v>911</v>
      </c>
      <c r="C49" s="15">
        <v>45095</v>
      </c>
      <c r="D49">
        <v>2</v>
      </c>
      <c r="E49">
        <v>105</v>
      </c>
      <c r="F49">
        <v>93</v>
      </c>
      <c r="G49" t="s">
        <v>701</v>
      </c>
      <c r="H49">
        <v>29</v>
      </c>
      <c r="I49">
        <v>27</v>
      </c>
      <c r="J49" t="s">
        <v>702</v>
      </c>
      <c r="K49">
        <v>32</v>
      </c>
      <c r="L49">
        <v>30</v>
      </c>
      <c r="M49" t="s">
        <v>703</v>
      </c>
      <c r="N49">
        <v>32</v>
      </c>
      <c r="O49">
        <v>30</v>
      </c>
    </row>
    <row r="50" spans="2:15" x14ac:dyDescent="0.3">
      <c r="B50">
        <v>912</v>
      </c>
      <c r="C50" s="15">
        <v>45096</v>
      </c>
      <c r="D50">
        <v>2</v>
      </c>
      <c r="E50">
        <v>105</v>
      </c>
      <c r="F50">
        <v>92</v>
      </c>
      <c r="G50" t="s">
        <v>704</v>
      </c>
      <c r="H50">
        <v>30</v>
      </c>
      <c r="I50">
        <v>29</v>
      </c>
      <c r="J50" t="s">
        <v>705</v>
      </c>
      <c r="K50">
        <v>31</v>
      </c>
      <c r="L50">
        <v>30</v>
      </c>
      <c r="M50" t="s">
        <v>706</v>
      </c>
      <c r="N50">
        <v>31</v>
      </c>
      <c r="O50">
        <v>30</v>
      </c>
    </row>
    <row r="51" spans="2:15" x14ac:dyDescent="0.3">
      <c r="B51">
        <v>913</v>
      </c>
      <c r="C51" s="15">
        <v>45097</v>
      </c>
      <c r="D51">
        <v>2</v>
      </c>
      <c r="E51">
        <v>105</v>
      </c>
      <c r="F51">
        <v>204</v>
      </c>
      <c r="G51" t="s">
        <v>707</v>
      </c>
      <c r="H51">
        <v>71</v>
      </c>
      <c r="I51">
        <v>68</v>
      </c>
      <c r="J51" t="s">
        <v>708</v>
      </c>
      <c r="K51">
        <v>70</v>
      </c>
      <c r="L51">
        <v>67</v>
      </c>
      <c r="M51" t="s">
        <v>709</v>
      </c>
      <c r="N51">
        <v>63</v>
      </c>
      <c r="O51">
        <v>60</v>
      </c>
    </row>
    <row r="52" spans="2:15" x14ac:dyDescent="0.3">
      <c r="B52">
        <v>914</v>
      </c>
      <c r="C52" s="15">
        <v>45098</v>
      </c>
      <c r="D52">
        <v>2</v>
      </c>
      <c r="E52">
        <v>105</v>
      </c>
      <c r="F52">
        <v>158</v>
      </c>
      <c r="G52" t="s">
        <v>710</v>
      </c>
      <c r="H52">
        <v>80</v>
      </c>
      <c r="I52">
        <v>73</v>
      </c>
      <c r="J52" t="s">
        <v>185</v>
      </c>
      <c r="K52">
        <v>0</v>
      </c>
      <c r="L52">
        <v>0</v>
      </c>
      <c r="M52" t="s">
        <v>711</v>
      </c>
      <c r="N52">
        <v>78</v>
      </c>
      <c r="O52">
        <v>74</v>
      </c>
    </row>
    <row r="53" spans="2:15" x14ac:dyDescent="0.3">
      <c r="B53">
        <v>915</v>
      </c>
      <c r="C53" s="15">
        <v>45099</v>
      </c>
      <c r="D53">
        <v>2</v>
      </c>
      <c r="E53">
        <v>105</v>
      </c>
      <c r="F53">
        <v>175</v>
      </c>
      <c r="G53" t="s">
        <v>712</v>
      </c>
      <c r="H53">
        <v>61</v>
      </c>
      <c r="I53">
        <v>56</v>
      </c>
      <c r="J53" t="s">
        <v>713</v>
      </c>
      <c r="K53">
        <v>58</v>
      </c>
      <c r="L53">
        <v>55</v>
      </c>
      <c r="M53" t="s">
        <v>714</v>
      </c>
      <c r="N53">
        <v>56</v>
      </c>
      <c r="O53">
        <v>52</v>
      </c>
    </row>
    <row r="54" spans="2:15" x14ac:dyDescent="0.3">
      <c r="B54">
        <v>916</v>
      </c>
      <c r="C54" s="15">
        <v>45100</v>
      </c>
      <c r="D54">
        <v>2</v>
      </c>
      <c r="E54">
        <v>105</v>
      </c>
      <c r="F54">
        <v>204</v>
      </c>
      <c r="G54" t="s">
        <v>715</v>
      </c>
      <c r="H54">
        <v>64</v>
      </c>
      <c r="I54">
        <v>63</v>
      </c>
      <c r="J54" t="s">
        <v>716</v>
      </c>
      <c r="K54">
        <v>65</v>
      </c>
      <c r="L54">
        <v>63</v>
      </c>
      <c r="M54" t="s">
        <v>717</v>
      </c>
      <c r="N54">
        <v>75</v>
      </c>
      <c r="O54">
        <v>72</v>
      </c>
    </row>
    <row r="55" spans="2:15" x14ac:dyDescent="0.3">
      <c r="B55">
        <v>917</v>
      </c>
      <c r="C55" s="15">
        <v>45101</v>
      </c>
      <c r="D55">
        <v>2</v>
      </c>
      <c r="E55">
        <v>105</v>
      </c>
      <c r="F55">
        <v>166</v>
      </c>
      <c r="G55" t="s">
        <v>718</v>
      </c>
      <c r="H55">
        <v>54</v>
      </c>
      <c r="I55">
        <v>52</v>
      </c>
      <c r="J55" t="s">
        <v>719</v>
      </c>
      <c r="K55">
        <v>56</v>
      </c>
      <c r="L55">
        <v>54</v>
      </c>
      <c r="M55" t="s">
        <v>720</v>
      </c>
      <c r="N55">
        <v>56</v>
      </c>
      <c r="O55">
        <v>53</v>
      </c>
    </row>
    <row r="56" spans="2:15" x14ac:dyDescent="0.3">
      <c r="B56">
        <v>918</v>
      </c>
      <c r="C56" s="15">
        <v>45102</v>
      </c>
      <c r="D56">
        <v>2</v>
      </c>
      <c r="E56">
        <v>105</v>
      </c>
      <c r="F56">
        <v>76</v>
      </c>
      <c r="G56" t="s">
        <v>721</v>
      </c>
      <c r="H56">
        <v>25</v>
      </c>
      <c r="I56">
        <v>24</v>
      </c>
      <c r="J56" t="s">
        <v>722</v>
      </c>
      <c r="K56">
        <v>25</v>
      </c>
      <c r="L56">
        <v>24</v>
      </c>
      <c r="M56" t="s">
        <v>723</v>
      </c>
      <c r="N56">
        <v>26</v>
      </c>
      <c r="O56">
        <v>24</v>
      </c>
    </row>
    <row r="57" spans="2:15" x14ac:dyDescent="0.3">
      <c r="B57">
        <v>919</v>
      </c>
      <c r="C57" s="15">
        <v>45103</v>
      </c>
      <c r="D57">
        <v>2</v>
      </c>
      <c r="E57">
        <v>105</v>
      </c>
      <c r="F57">
        <v>93</v>
      </c>
      <c r="G57" t="s">
        <v>185</v>
      </c>
      <c r="H57">
        <v>0</v>
      </c>
      <c r="I57">
        <v>0</v>
      </c>
      <c r="J57" t="s">
        <v>724</v>
      </c>
      <c r="K57">
        <v>47</v>
      </c>
      <c r="L57">
        <v>43</v>
      </c>
      <c r="M57" t="s">
        <v>725</v>
      </c>
      <c r="N57">
        <v>46</v>
      </c>
      <c r="O57">
        <v>42</v>
      </c>
    </row>
    <row r="58" spans="2:15" x14ac:dyDescent="0.3">
      <c r="B58">
        <v>920</v>
      </c>
      <c r="C58" s="15">
        <v>45104</v>
      </c>
      <c r="D58">
        <v>2</v>
      </c>
      <c r="E58">
        <v>105</v>
      </c>
      <c r="F58">
        <v>179</v>
      </c>
      <c r="G58" t="s">
        <v>726</v>
      </c>
      <c r="H58">
        <v>59</v>
      </c>
      <c r="I58">
        <v>56</v>
      </c>
      <c r="J58" t="s">
        <v>727</v>
      </c>
      <c r="K58">
        <v>58</v>
      </c>
      <c r="L58">
        <v>53</v>
      </c>
      <c r="M58" t="s">
        <v>728</v>
      </c>
      <c r="N58">
        <v>62</v>
      </c>
      <c r="O58">
        <v>57</v>
      </c>
    </row>
    <row r="59" spans="2:15" x14ac:dyDescent="0.3">
      <c r="B59">
        <v>921</v>
      </c>
      <c r="C59" s="15">
        <v>45105</v>
      </c>
      <c r="D59">
        <v>2</v>
      </c>
      <c r="E59">
        <v>105</v>
      </c>
      <c r="F59">
        <v>202</v>
      </c>
      <c r="G59" t="s">
        <v>729</v>
      </c>
      <c r="H59">
        <v>70</v>
      </c>
      <c r="I59">
        <v>65</v>
      </c>
      <c r="J59" t="s">
        <v>730</v>
      </c>
      <c r="K59">
        <v>63</v>
      </c>
      <c r="L59">
        <v>57</v>
      </c>
      <c r="M59" t="s">
        <v>731</v>
      </c>
      <c r="N59">
        <v>69</v>
      </c>
      <c r="O59">
        <v>64</v>
      </c>
    </row>
    <row r="60" spans="2:15" x14ac:dyDescent="0.3">
      <c r="B60">
        <v>922</v>
      </c>
      <c r="C60" s="15">
        <v>45106</v>
      </c>
      <c r="D60">
        <v>2</v>
      </c>
      <c r="E60">
        <v>105</v>
      </c>
      <c r="F60">
        <v>206</v>
      </c>
      <c r="G60" t="s">
        <v>732</v>
      </c>
      <c r="H60">
        <v>72</v>
      </c>
      <c r="I60">
        <v>66</v>
      </c>
      <c r="J60" t="s">
        <v>733</v>
      </c>
      <c r="K60">
        <v>66</v>
      </c>
      <c r="L60">
        <v>62</v>
      </c>
      <c r="M60" t="s">
        <v>734</v>
      </c>
      <c r="N60">
        <v>68</v>
      </c>
      <c r="O60">
        <v>63</v>
      </c>
    </row>
    <row r="61" spans="2:15" x14ac:dyDescent="0.3">
      <c r="B61">
        <v>923</v>
      </c>
      <c r="C61" s="15">
        <v>45107</v>
      </c>
      <c r="D61">
        <v>2</v>
      </c>
      <c r="E61">
        <v>105</v>
      </c>
      <c r="F61">
        <v>160</v>
      </c>
      <c r="G61" t="s">
        <v>735</v>
      </c>
      <c r="H61">
        <v>54</v>
      </c>
      <c r="I61">
        <v>51</v>
      </c>
      <c r="J61" t="s">
        <v>736</v>
      </c>
      <c r="K61">
        <v>51</v>
      </c>
      <c r="L61">
        <v>49</v>
      </c>
      <c r="M61" t="s">
        <v>737</v>
      </c>
      <c r="N61">
        <v>55</v>
      </c>
      <c r="O61">
        <v>52</v>
      </c>
    </row>
    <row r="62" spans="2:15" x14ac:dyDescent="0.3">
      <c r="B62">
        <v>924</v>
      </c>
      <c r="C62" s="15">
        <v>45108</v>
      </c>
      <c r="D62">
        <v>2</v>
      </c>
      <c r="E62">
        <v>105</v>
      </c>
      <c r="F62">
        <v>223</v>
      </c>
      <c r="G62" t="s">
        <v>738</v>
      </c>
      <c r="H62">
        <v>75</v>
      </c>
      <c r="I62">
        <v>71</v>
      </c>
      <c r="J62" t="s">
        <v>739</v>
      </c>
      <c r="K62">
        <v>71</v>
      </c>
      <c r="L62">
        <v>66</v>
      </c>
      <c r="M62" t="s">
        <v>740</v>
      </c>
      <c r="N62">
        <v>77</v>
      </c>
      <c r="O62">
        <v>72</v>
      </c>
    </row>
    <row r="63" spans="2:15" x14ac:dyDescent="0.3">
      <c r="B63">
        <v>925</v>
      </c>
      <c r="C63" s="15">
        <v>45109</v>
      </c>
      <c r="D63">
        <v>2</v>
      </c>
      <c r="E63">
        <v>105</v>
      </c>
      <c r="F63">
        <v>81</v>
      </c>
      <c r="G63" t="s">
        <v>741</v>
      </c>
      <c r="H63">
        <v>26</v>
      </c>
      <c r="I63">
        <v>25</v>
      </c>
      <c r="J63" t="s">
        <v>742</v>
      </c>
      <c r="K63">
        <v>28</v>
      </c>
      <c r="L63">
        <v>27</v>
      </c>
      <c r="M63" t="s">
        <v>743</v>
      </c>
      <c r="N63">
        <v>27</v>
      </c>
      <c r="O63">
        <v>26</v>
      </c>
    </row>
    <row r="64" spans="2:15" x14ac:dyDescent="0.3">
      <c r="B64">
        <v>926</v>
      </c>
      <c r="C64" s="15">
        <v>45110</v>
      </c>
      <c r="D64">
        <v>2</v>
      </c>
      <c r="E64">
        <v>105</v>
      </c>
      <c r="F64">
        <v>92</v>
      </c>
      <c r="G64" t="s">
        <v>744</v>
      </c>
      <c r="H64">
        <v>30</v>
      </c>
      <c r="I64">
        <v>28</v>
      </c>
      <c r="J64" t="s">
        <v>745</v>
      </c>
      <c r="K64">
        <v>30</v>
      </c>
      <c r="L64">
        <v>27</v>
      </c>
      <c r="M64" t="s">
        <v>746</v>
      </c>
      <c r="N64">
        <v>32</v>
      </c>
      <c r="O64">
        <v>29</v>
      </c>
    </row>
    <row r="65" spans="2:15" x14ac:dyDescent="0.3">
      <c r="B65">
        <v>927</v>
      </c>
      <c r="C65" s="15">
        <v>45111</v>
      </c>
      <c r="D65">
        <v>2</v>
      </c>
      <c r="E65">
        <v>105</v>
      </c>
      <c r="F65">
        <v>196</v>
      </c>
      <c r="G65" t="s">
        <v>747</v>
      </c>
      <c r="H65">
        <v>64</v>
      </c>
      <c r="I65">
        <v>62</v>
      </c>
      <c r="J65" t="s">
        <v>748</v>
      </c>
      <c r="K65">
        <v>62</v>
      </c>
      <c r="L65">
        <v>60</v>
      </c>
      <c r="M65" t="s">
        <v>749</v>
      </c>
      <c r="N65">
        <v>70</v>
      </c>
      <c r="O65">
        <v>67</v>
      </c>
    </row>
    <row r="66" spans="2:15" x14ac:dyDescent="0.3">
      <c r="B66">
        <v>928</v>
      </c>
      <c r="C66" s="15">
        <v>45083</v>
      </c>
      <c r="D66">
        <v>3</v>
      </c>
      <c r="E66">
        <v>105</v>
      </c>
      <c r="F66">
        <v>194</v>
      </c>
      <c r="G66" t="s">
        <v>750</v>
      </c>
      <c r="H66">
        <v>65</v>
      </c>
      <c r="I66">
        <v>63</v>
      </c>
      <c r="J66" t="s">
        <v>751</v>
      </c>
      <c r="K66">
        <v>65</v>
      </c>
      <c r="L66">
        <v>63</v>
      </c>
      <c r="M66" t="s">
        <v>752</v>
      </c>
      <c r="N66">
        <v>64</v>
      </c>
      <c r="O66">
        <v>60</v>
      </c>
    </row>
    <row r="67" spans="2:15" x14ac:dyDescent="0.3">
      <c r="B67">
        <v>929</v>
      </c>
      <c r="C67" s="15">
        <v>45084</v>
      </c>
      <c r="D67">
        <v>3</v>
      </c>
      <c r="E67">
        <v>105</v>
      </c>
      <c r="F67">
        <v>173</v>
      </c>
      <c r="G67" t="s">
        <v>753</v>
      </c>
      <c r="H67">
        <v>56</v>
      </c>
      <c r="I67">
        <v>54</v>
      </c>
      <c r="J67" t="s">
        <v>754</v>
      </c>
      <c r="K67">
        <v>59</v>
      </c>
      <c r="L67">
        <v>55</v>
      </c>
      <c r="M67" t="s">
        <v>755</v>
      </c>
      <c r="N67">
        <v>58</v>
      </c>
      <c r="O67">
        <v>54</v>
      </c>
    </row>
    <row r="68" spans="2:15" x14ac:dyDescent="0.3">
      <c r="B68">
        <v>930</v>
      </c>
      <c r="C68" s="15">
        <v>45085</v>
      </c>
      <c r="D68">
        <v>3</v>
      </c>
      <c r="E68">
        <v>105</v>
      </c>
      <c r="F68">
        <v>189</v>
      </c>
      <c r="G68" t="s">
        <v>756</v>
      </c>
      <c r="H68">
        <v>61</v>
      </c>
      <c r="I68">
        <v>57</v>
      </c>
      <c r="J68" t="s">
        <v>757</v>
      </c>
      <c r="K68">
        <v>66</v>
      </c>
      <c r="L68">
        <v>62</v>
      </c>
      <c r="M68" t="s">
        <v>758</v>
      </c>
      <c r="N68">
        <v>62</v>
      </c>
      <c r="O68">
        <v>58</v>
      </c>
    </row>
    <row r="69" spans="2:15" x14ac:dyDescent="0.3">
      <c r="B69">
        <v>931</v>
      </c>
      <c r="C69" s="15">
        <v>45086</v>
      </c>
      <c r="D69">
        <v>3</v>
      </c>
      <c r="E69">
        <v>105</v>
      </c>
      <c r="F69">
        <v>186</v>
      </c>
      <c r="G69" t="s">
        <v>759</v>
      </c>
      <c r="H69">
        <v>63</v>
      </c>
      <c r="I69">
        <v>59</v>
      </c>
      <c r="J69" t="s">
        <v>760</v>
      </c>
      <c r="K69">
        <v>62</v>
      </c>
      <c r="L69">
        <v>58</v>
      </c>
      <c r="M69" t="s">
        <v>761</v>
      </c>
      <c r="N69">
        <v>61</v>
      </c>
      <c r="O69">
        <v>56</v>
      </c>
    </row>
    <row r="70" spans="2:15" x14ac:dyDescent="0.3">
      <c r="B70">
        <v>932</v>
      </c>
      <c r="C70" s="15">
        <v>45087</v>
      </c>
      <c r="D70">
        <v>3</v>
      </c>
      <c r="E70">
        <v>105</v>
      </c>
      <c r="F70">
        <v>149</v>
      </c>
      <c r="G70" t="s">
        <v>762</v>
      </c>
      <c r="H70">
        <v>50</v>
      </c>
      <c r="I70">
        <v>47</v>
      </c>
      <c r="J70" t="s">
        <v>763</v>
      </c>
      <c r="K70">
        <v>48</v>
      </c>
      <c r="L70">
        <v>45</v>
      </c>
      <c r="M70" t="s">
        <v>764</v>
      </c>
      <c r="N70">
        <v>51</v>
      </c>
      <c r="O70">
        <v>47</v>
      </c>
    </row>
    <row r="71" spans="2:15" x14ac:dyDescent="0.3">
      <c r="B71">
        <v>933</v>
      </c>
      <c r="C71" s="15">
        <v>45088</v>
      </c>
      <c r="D71">
        <v>3</v>
      </c>
      <c r="E71">
        <v>105</v>
      </c>
      <c r="F71">
        <v>0</v>
      </c>
      <c r="G71" t="s">
        <v>185</v>
      </c>
      <c r="H71">
        <v>0</v>
      </c>
      <c r="I71">
        <v>0</v>
      </c>
      <c r="J71" t="s">
        <v>185</v>
      </c>
      <c r="K71">
        <v>0</v>
      </c>
      <c r="L71">
        <v>0</v>
      </c>
      <c r="M71" t="s">
        <v>185</v>
      </c>
      <c r="N71">
        <v>0</v>
      </c>
      <c r="O71">
        <v>0</v>
      </c>
    </row>
    <row r="72" spans="2:15" x14ac:dyDescent="0.3">
      <c r="B72">
        <v>934</v>
      </c>
      <c r="C72" s="15">
        <v>45089</v>
      </c>
      <c r="D72">
        <v>3</v>
      </c>
      <c r="E72">
        <v>105</v>
      </c>
      <c r="F72">
        <v>0</v>
      </c>
      <c r="G72" t="s">
        <v>185</v>
      </c>
      <c r="H72">
        <v>0</v>
      </c>
      <c r="I72">
        <v>0</v>
      </c>
      <c r="J72" t="s">
        <v>185</v>
      </c>
      <c r="K72">
        <v>0</v>
      </c>
      <c r="L72">
        <v>0</v>
      </c>
      <c r="M72" t="s">
        <v>185</v>
      </c>
      <c r="N72">
        <v>0</v>
      </c>
      <c r="O72">
        <v>0</v>
      </c>
    </row>
    <row r="73" spans="2:15" x14ac:dyDescent="0.3">
      <c r="B73">
        <v>935</v>
      </c>
      <c r="C73" s="15">
        <v>45090</v>
      </c>
      <c r="D73">
        <v>3</v>
      </c>
      <c r="E73">
        <v>105</v>
      </c>
      <c r="F73">
        <v>160</v>
      </c>
      <c r="G73" t="s">
        <v>765</v>
      </c>
      <c r="H73">
        <v>51</v>
      </c>
      <c r="I73">
        <v>49</v>
      </c>
      <c r="J73" t="s">
        <v>766</v>
      </c>
      <c r="K73">
        <v>53</v>
      </c>
      <c r="L73">
        <v>52</v>
      </c>
      <c r="M73" t="s">
        <v>767</v>
      </c>
      <c r="N73">
        <v>56</v>
      </c>
      <c r="O73">
        <v>54</v>
      </c>
    </row>
    <row r="74" spans="2:15" x14ac:dyDescent="0.3">
      <c r="B74">
        <v>936</v>
      </c>
      <c r="C74" s="15">
        <v>45091</v>
      </c>
      <c r="D74">
        <v>3</v>
      </c>
      <c r="E74">
        <v>105</v>
      </c>
      <c r="F74">
        <v>174</v>
      </c>
      <c r="G74" t="s">
        <v>768</v>
      </c>
      <c r="H74">
        <v>55</v>
      </c>
      <c r="I74">
        <v>50</v>
      </c>
      <c r="J74" t="s">
        <v>769</v>
      </c>
      <c r="K74">
        <v>59</v>
      </c>
      <c r="L74">
        <v>55</v>
      </c>
      <c r="M74" t="s">
        <v>770</v>
      </c>
      <c r="N74">
        <v>60</v>
      </c>
      <c r="O74">
        <v>55</v>
      </c>
    </row>
    <row r="75" spans="2:15" x14ac:dyDescent="0.3">
      <c r="B75">
        <v>937</v>
      </c>
      <c r="C75" s="15">
        <v>45092</v>
      </c>
      <c r="D75">
        <v>3</v>
      </c>
      <c r="E75">
        <v>105</v>
      </c>
      <c r="F75">
        <v>191</v>
      </c>
      <c r="G75" t="s">
        <v>771</v>
      </c>
      <c r="H75">
        <v>95</v>
      </c>
      <c r="I75">
        <v>92</v>
      </c>
      <c r="J75" t="s">
        <v>185</v>
      </c>
      <c r="K75">
        <v>0</v>
      </c>
      <c r="L75">
        <v>0</v>
      </c>
      <c r="M75" t="s">
        <v>772</v>
      </c>
      <c r="N75">
        <v>96</v>
      </c>
      <c r="O75">
        <v>92</v>
      </c>
    </row>
    <row r="76" spans="2:15" x14ac:dyDescent="0.3">
      <c r="B76">
        <v>938</v>
      </c>
      <c r="C76" s="15">
        <v>45093</v>
      </c>
      <c r="D76">
        <v>3</v>
      </c>
      <c r="E76">
        <v>105</v>
      </c>
      <c r="F76">
        <v>187</v>
      </c>
      <c r="G76" t="s">
        <v>773</v>
      </c>
      <c r="H76">
        <v>65</v>
      </c>
      <c r="I76">
        <v>59</v>
      </c>
      <c r="J76" t="s">
        <v>774</v>
      </c>
      <c r="K76">
        <v>59</v>
      </c>
      <c r="L76">
        <v>54</v>
      </c>
      <c r="M76" t="s">
        <v>775</v>
      </c>
      <c r="N76">
        <v>63</v>
      </c>
      <c r="O76">
        <v>58</v>
      </c>
    </row>
    <row r="77" spans="2:15" x14ac:dyDescent="0.3">
      <c r="B77">
        <v>939</v>
      </c>
      <c r="C77" s="15">
        <v>45094</v>
      </c>
      <c r="D77">
        <v>3</v>
      </c>
      <c r="E77">
        <v>105</v>
      </c>
      <c r="F77">
        <v>173</v>
      </c>
      <c r="G77" t="s">
        <v>776</v>
      </c>
      <c r="H77">
        <v>59</v>
      </c>
      <c r="I77">
        <v>55</v>
      </c>
      <c r="J77" t="s">
        <v>777</v>
      </c>
      <c r="K77">
        <v>55</v>
      </c>
      <c r="L77">
        <v>53</v>
      </c>
      <c r="M77" t="s">
        <v>778</v>
      </c>
      <c r="N77">
        <v>59</v>
      </c>
      <c r="O77">
        <v>57</v>
      </c>
    </row>
    <row r="78" spans="2:15" x14ac:dyDescent="0.3">
      <c r="B78">
        <v>940</v>
      </c>
      <c r="C78" s="15">
        <v>45095</v>
      </c>
      <c r="D78">
        <v>3</v>
      </c>
      <c r="E78">
        <v>105</v>
      </c>
      <c r="F78">
        <v>0</v>
      </c>
      <c r="G78" t="s">
        <v>185</v>
      </c>
      <c r="H78">
        <v>0</v>
      </c>
      <c r="I78">
        <v>0</v>
      </c>
      <c r="J78" t="s">
        <v>185</v>
      </c>
      <c r="K78">
        <v>0</v>
      </c>
      <c r="L78">
        <v>0</v>
      </c>
      <c r="M78" t="s">
        <v>185</v>
      </c>
      <c r="N78">
        <v>0</v>
      </c>
      <c r="O78">
        <v>0</v>
      </c>
    </row>
    <row r="79" spans="2:15" x14ac:dyDescent="0.3">
      <c r="B79">
        <v>941</v>
      </c>
      <c r="C79" s="15">
        <v>45096</v>
      </c>
      <c r="D79">
        <v>3</v>
      </c>
      <c r="E79">
        <v>105</v>
      </c>
      <c r="F79">
        <v>0</v>
      </c>
      <c r="G79" t="s">
        <v>185</v>
      </c>
      <c r="H79">
        <v>0</v>
      </c>
      <c r="I79">
        <v>0</v>
      </c>
      <c r="J79" t="s">
        <v>185</v>
      </c>
      <c r="K79">
        <v>0</v>
      </c>
      <c r="L79">
        <v>0</v>
      </c>
      <c r="M79" t="s">
        <v>185</v>
      </c>
      <c r="N79">
        <v>0</v>
      </c>
      <c r="O79">
        <v>0</v>
      </c>
    </row>
    <row r="80" spans="2:15" x14ac:dyDescent="0.3">
      <c r="B80">
        <v>942</v>
      </c>
      <c r="C80" s="15">
        <v>45097</v>
      </c>
      <c r="D80">
        <v>3</v>
      </c>
      <c r="E80">
        <v>105</v>
      </c>
      <c r="F80">
        <v>134</v>
      </c>
      <c r="G80" t="s">
        <v>185</v>
      </c>
      <c r="H80">
        <v>0</v>
      </c>
      <c r="I80">
        <v>0</v>
      </c>
      <c r="J80" t="s">
        <v>779</v>
      </c>
      <c r="K80">
        <v>70</v>
      </c>
      <c r="L80">
        <v>67</v>
      </c>
      <c r="M80" t="s">
        <v>780</v>
      </c>
      <c r="N80">
        <v>64</v>
      </c>
      <c r="O80">
        <v>60</v>
      </c>
    </row>
    <row r="81" spans="2:15" x14ac:dyDescent="0.3">
      <c r="B81">
        <v>943</v>
      </c>
      <c r="C81" s="15">
        <v>45098</v>
      </c>
      <c r="D81">
        <v>3</v>
      </c>
      <c r="E81">
        <v>105</v>
      </c>
      <c r="F81">
        <v>150</v>
      </c>
      <c r="G81" t="s">
        <v>781</v>
      </c>
      <c r="H81">
        <v>51</v>
      </c>
      <c r="I81">
        <v>47</v>
      </c>
      <c r="J81" t="s">
        <v>782</v>
      </c>
      <c r="K81">
        <v>52</v>
      </c>
      <c r="L81">
        <v>49</v>
      </c>
      <c r="M81" t="s">
        <v>783</v>
      </c>
      <c r="N81">
        <v>47</v>
      </c>
      <c r="O81">
        <v>45</v>
      </c>
    </row>
    <row r="82" spans="2:15" x14ac:dyDescent="0.3">
      <c r="B82">
        <v>944</v>
      </c>
      <c r="C82" s="15">
        <v>45099</v>
      </c>
      <c r="D82">
        <v>3</v>
      </c>
      <c r="E82">
        <v>105</v>
      </c>
      <c r="F82">
        <v>186</v>
      </c>
      <c r="G82" t="s">
        <v>784</v>
      </c>
      <c r="H82">
        <v>62</v>
      </c>
      <c r="I82">
        <v>57</v>
      </c>
      <c r="J82" t="s">
        <v>785</v>
      </c>
      <c r="K82">
        <v>65</v>
      </c>
      <c r="L82">
        <v>61</v>
      </c>
      <c r="M82" t="s">
        <v>786</v>
      </c>
      <c r="N82">
        <v>59</v>
      </c>
      <c r="O82">
        <v>53</v>
      </c>
    </row>
    <row r="83" spans="2:15" x14ac:dyDescent="0.3">
      <c r="B83">
        <v>945</v>
      </c>
      <c r="C83" s="15">
        <v>45100</v>
      </c>
      <c r="D83">
        <v>3</v>
      </c>
      <c r="E83">
        <v>105</v>
      </c>
      <c r="F83">
        <v>179</v>
      </c>
      <c r="G83" t="s">
        <v>787</v>
      </c>
      <c r="H83">
        <v>56</v>
      </c>
      <c r="I83">
        <v>54</v>
      </c>
      <c r="J83" t="s">
        <v>788</v>
      </c>
      <c r="K83">
        <v>58</v>
      </c>
      <c r="L83">
        <v>56</v>
      </c>
      <c r="M83" t="s">
        <v>789</v>
      </c>
      <c r="N83">
        <v>65</v>
      </c>
      <c r="O83">
        <v>63</v>
      </c>
    </row>
    <row r="84" spans="2:15" x14ac:dyDescent="0.3">
      <c r="B84">
        <v>946</v>
      </c>
      <c r="C84" s="15">
        <v>45101</v>
      </c>
      <c r="D84">
        <v>3</v>
      </c>
      <c r="E84">
        <v>105</v>
      </c>
      <c r="F84">
        <v>179</v>
      </c>
      <c r="G84" t="s">
        <v>790</v>
      </c>
      <c r="H84">
        <v>57</v>
      </c>
      <c r="I84">
        <v>53</v>
      </c>
      <c r="J84" t="s">
        <v>791</v>
      </c>
      <c r="K84">
        <v>60</v>
      </c>
      <c r="L84">
        <v>54</v>
      </c>
      <c r="M84" t="s">
        <v>792</v>
      </c>
      <c r="N84">
        <v>62</v>
      </c>
      <c r="O84">
        <v>56</v>
      </c>
    </row>
    <row r="85" spans="2:15" x14ac:dyDescent="0.3">
      <c r="B85">
        <v>947</v>
      </c>
      <c r="C85" s="15">
        <v>45102</v>
      </c>
      <c r="D85">
        <v>3</v>
      </c>
      <c r="E85">
        <v>105</v>
      </c>
      <c r="F85">
        <v>0</v>
      </c>
      <c r="G85" t="s">
        <v>185</v>
      </c>
      <c r="H85">
        <v>0</v>
      </c>
      <c r="I85">
        <v>0</v>
      </c>
      <c r="J85" t="s">
        <v>185</v>
      </c>
      <c r="K85">
        <v>0</v>
      </c>
      <c r="L85">
        <v>0</v>
      </c>
      <c r="M85" t="s">
        <v>185</v>
      </c>
      <c r="N85">
        <v>0</v>
      </c>
      <c r="O85">
        <v>0</v>
      </c>
    </row>
    <row r="86" spans="2:15" x14ac:dyDescent="0.3">
      <c r="B86">
        <v>948</v>
      </c>
      <c r="C86" s="15">
        <v>45103</v>
      </c>
      <c r="D86">
        <v>3</v>
      </c>
      <c r="E86">
        <v>105</v>
      </c>
      <c r="F86">
        <v>0</v>
      </c>
      <c r="G86" t="s">
        <v>185</v>
      </c>
      <c r="H86">
        <v>0</v>
      </c>
      <c r="I86">
        <v>0</v>
      </c>
      <c r="J86" t="s">
        <v>185</v>
      </c>
      <c r="K86">
        <v>0</v>
      </c>
      <c r="L86">
        <v>0</v>
      </c>
      <c r="M86" t="s">
        <v>185</v>
      </c>
      <c r="N86">
        <v>0</v>
      </c>
      <c r="O86">
        <v>0</v>
      </c>
    </row>
    <row r="87" spans="2:15" x14ac:dyDescent="0.3">
      <c r="B87">
        <v>949</v>
      </c>
      <c r="C87" s="15">
        <v>45104</v>
      </c>
      <c r="D87">
        <v>3</v>
      </c>
      <c r="E87">
        <v>105</v>
      </c>
      <c r="F87">
        <v>142</v>
      </c>
      <c r="G87" t="s">
        <v>793</v>
      </c>
      <c r="H87">
        <v>47</v>
      </c>
      <c r="I87">
        <v>43</v>
      </c>
      <c r="J87" t="s">
        <v>794</v>
      </c>
      <c r="K87">
        <v>46</v>
      </c>
      <c r="L87">
        <v>43</v>
      </c>
      <c r="M87" t="s">
        <v>795</v>
      </c>
      <c r="N87">
        <v>49</v>
      </c>
      <c r="O87">
        <v>45</v>
      </c>
    </row>
    <row r="88" spans="2:15" x14ac:dyDescent="0.3">
      <c r="B88">
        <v>950</v>
      </c>
      <c r="C88" s="15">
        <v>45105</v>
      </c>
      <c r="D88">
        <v>3</v>
      </c>
      <c r="E88">
        <v>105</v>
      </c>
      <c r="F88">
        <v>139</v>
      </c>
      <c r="G88" t="s">
        <v>796</v>
      </c>
      <c r="H88">
        <v>44</v>
      </c>
      <c r="I88">
        <v>42</v>
      </c>
      <c r="J88" t="s">
        <v>797</v>
      </c>
      <c r="K88">
        <v>44</v>
      </c>
      <c r="L88">
        <v>41</v>
      </c>
      <c r="M88" t="s">
        <v>798</v>
      </c>
      <c r="N88">
        <v>51</v>
      </c>
      <c r="O88">
        <v>47</v>
      </c>
    </row>
    <row r="89" spans="2:15" x14ac:dyDescent="0.3">
      <c r="B89">
        <v>951</v>
      </c>
      <c r="C89" s="15">
        <v>45106</v>
      </c>
      <c r="D89">
        <v>3</v>
      </c>
      <c r="E89">
        <v>105</v>
      </c>
      <c r="F89">
        <v>140</v>
      </c>
      <c r="G89" t="s">
        <v>799</v>
      </c>
      <c r="H89">
        <v>48</v>
      </c>
      <c r="I89">
        <v>44</v>
      </c>
      <c r="J89" t="s">
        <v>800</v>
      </c>
      <c r="K89">
        <v>48</v>
      </c>
      <c r="L89">
        <v>44</v>
      </c>
      <c r="M89" t="s">
        <v>801</v>
      </c>
      <c r="N89">
        <v>44</v>
      </c>
      <c r="O89">
        <v>40</v>
      </c>
    </row>
    <row r="90" spans="2:15" x14ac:dyDescent="0.3">
      <c r="B90">
        <v>952</v>
      </c>
      <c r="C90" s="15">
        <v>45107</v>
      </c>
      <c r="D90">
        <v>3</v>
      </c>
      <c r="E90">
        <v>105</v>
      </c>
      <c r="F90">
        <v>178</v>
      </c>
      <c r="G90" t="s">
        <v>802</v>
      </c>
      <c r="H90">
        <v>58</v>
      </c>
      <c r="I90">
        <v>53</v>
      </c>
      <c r="J90" t="s">
        <v>803</v>
      </c>
      <c r="K90">
        <v>59</v>
      </c>
      <c r="L90">
        <v>55</v>
      </c>
      <c r="M90" t="s">
        <v>804</v>
      </c>
      <c r="N90">
        <v>61</v>
      </c>
      <c r="O90">
        <v>56</v>
      </c>
    </row>
    <row r="91" spans="2:15" x14ac:dyDescent="0.3">
      <c r="B91">
        <v>953</v>
      </c>
      <c r="C91" s="15">
        <v>45108</v>
      </c>
      <c r="D91">
        <v>3</v>
      </c>
      <c r="E91">
        <v>105</v>
      </c>
      <c r="F91">
        <v>145</v>
      </c>
      <c r="G91" t="s">
        <v>805</v>
      </c>
      <c r="H91">
        <v>46</v>
      </c>
      <c r="I91">
        <v>42</v>
      </c>
      <c r="J91" t="s">
        <v>806</v>
      </c>
      <c r="K91">
        <v>49</v>
      </c>
      <c r="L91">
        <v>46</v>
      </c>
      <c r="M91" t="s">
        <v>807</v>
      </c>
      <c r="N91">
        <v>50</v>
      </c>
      <c r="O91">
        <v>46</v>
      </c>
    </row>
    <row r="92" spans="2:15" x14ac:dyDescent="0.3">
      <c r="B92">
        <v>954</v>
      </c>
      <c r="C92" s="15">
        <v>45109</v>
      </c>
      <c r="D92">
        <v>3</v>
      </c>
      <c r="E92">
        <v>105</v>
      </c>
      <c r="F92">
        <v>0</v>
      </c>
      <c r="G92" t="s">
        <v>185</v>
      </c>
      <c r="H92">
        <v>0</v>
      </c>
      <c r="I92">
        <v>0</v>
      </c>
      <c r="J92" t="s">
        <v>185</v>
      </c>
      <c r="K92">
        <v>0</v>
      </c>
      <c r="L92">
        <v>0</v>
      </c>
      <c r="M92" t="s">
        <v>185</v>
      </c>
      <c r="N92">
        <v>0</v>
      </c>
      <c r="O92">
        <v>0</v>
      </c>
    </row>
    <row r="93" spans="2:15" x14ac:dyDescent="0.3">
      <c r="B93">
        <v>955</v>
      </c>
      <c r="C93" s="15">
        <v>45110</v>
      </c>
      <c r="D93">
        <v>3</v>
      </c>
      <c r="E93">
        <v>105</v>
      </c>
      <c r="F93">
        <v>0</v>
      </c>
      <c r="G93" t="s">
        <v>185</v>
      </c>
      <c r="H93">
        <v>0</v>
      </c>
      <c r="I93">
        <v>0</v>
      </c>
      <c r="J93" t="s">
        <v>185</v>
      </c>
      <c r="K93">
        <v>0</v>
      </c>
      <c r="L93">
        <v>0</v>
      </c>
      <c r="M93" t="s">
        <v>185</v>
      </c>
      <c r="N93">
        <v>0</v>
      </c>
      <c r="O93">
        <v>0</v>
      </c>
    </row>
    <row r="94" spans="2:15" x14ac:dyDescent="0.3">
      <c r="B94">
        <v>956</v>
      </c>
      <c r="C94" s="15">
        <v>45111</v>
      </c>
      <c r="D94">
        <v>3</v>
      </c>
      <c r="E94">
        <v>105</v>
      </c>
      <c r="F94">
        <v>178</v>
      </c>
      <c r="G94" t="s">
        <v>808</v>
      </c>
      <c r="H94">
        <v>89</v>
      </c>
      <c r="I94">
        <v>81</v>
      </c>
      <c r="J94" t="s">
        <v>185</v>
      </c>
      <c r="K94">
        <v>0</v>
      </c>
      <c r="L94">
        <v>0</v>
      </c>
      <c r="M94" t="s">
        <v>809</v>
      </c>
      <c r="N94">
        <v>89</v>
      </c>
      <c r="O94">
        <v>80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AB26D-544B-42B8-BC5C-03DA75EC8A9B}">
  <dimension ref="A1:AD22"/>
  <sheetViews>
    <sheetView topLeftCell="A44" zoomScaleNormal="100" workbookViewId="0">
      <selection activeCell="O23" sqref="O23"/>
    </sheetView>
  </sheetViews>
  <sheetFormatPr defaultRowHeight="14.4" x14ac:dyDescent="0.3"/>
  <cols>
    <col min="2" max="2" width="8.33203125" bestFit="1" customWidth="1"/>
    <col min="3" max="3" width="10.33203125" bestFit="1" customWidth="1"/>
    <col min="18" max="19" width="11.109375" bestFit="1" customWidth="1"/>
    <col min="20" max="20" width="10.109375" bestFit="1" customWidth="1"/>
  </cols>
  <sheetData>
    <row r="1" spans="1:30" ht="20.399999999999999" thickBot="1" x14ac:dyDescent="0.45">
      <c r="A1" s="68" t="s">
        <v>886</v>
      </c>
      <c r="B1" s="68"/>
      <c r="C1" s="68"/>
    </row>
    <row r="2" spans="1:30" ht="15" thickTop="1" x14ac:dyDescent="0.3">
      <c r="A2" s="65" t="s">
        <v>874</v>
      </c>
      <c r="B2" s="69" t="s">
        <v>882</v>
      </c>
      <c r="C2" s="69"/>
    </row>
    <row r="3" spans="1:30" x14ac:dyDescent="0.3">
      <c r="A3" s="65" t="s">
        <v>875</v>
      </c>
      <c r="B3" s="69" t="s">
        <v>8</v>
      </c>
      <c r="C3" s="69"/>
    </row>
    <row r="4" spans="1:30" x14ac:dyDescent="0.3">
      <c r="A4" s="65" t="s">
        <v>876</v>
      </c>
      <c r="B4" s="69" t="s">
        <v>855</v>
      </c>
      <c r="C4" s="69"/>
    </row>
    <row r="5" spans="1:30" x14ac:dyDescent="0.3">
      <c r="A5" s="65" t="s">
        <v>188</v>
      </c>
      <c r="B5" s="70">
        <v>45391</v>
      </c>
      <c r="C5" s="70"/>
    </row>
    <row r="8" spans="1:30" ht="72" x14ac:dyDescent="0.3">
      <c r="B8" s="50" t="s">
        <v>167</v>
      </c>
      <c r="C8" s="50" t="s">
        <v>188</v>
      </c>
      <c r="D8" s="51" t="s">
        <v>168</v>
      </c>
      <c r="E8" s="50" t="s">
        <v>189</v>
      </c>
      <c r="F8" s="50" t="s">
        <v>190</v>
      </c>
      <c r="G8" s="50" t="s">
        <v>191</v>
      </c>
      <c r="H8" s="50" t="s">
        <v>192</v>
      </c>
      <c r="I8" s="50" t="s">
        <v>193</v>
      </c>
      <c r="J8" s="51" t="s">
        <v>810</v>
      </c>
      <c r="K8" s="50" t="s">
        <v>194</v>
      </c>
      <c r="L8" s="50" t="s">
        <v>195</v>
      </c>
      <c r="M8" s="50" t="s">
        <v>196</v>
      </c>
      <c r="N8" s="50" t="s">
        <v>197</v>
      </c>
      <c r="O8" s="50" t="s">
        <v>811</v>
      </c>
      <c r="P8" s="50" t="s">
        <v>169</v>
      </c>
      <c r="Q8" s="50" t="s">
        <v>170</v>
      </c>
      <c r="R8" s="50" t="s">
        <v>171</v>
      </c>
      <c r="S8" s="50" t="s">
        <v>172</v>
      </c>
      <c r="T8" s="50" t="s">
        <v>173</v>
      </c>
      <c r="U8" s="50" t="s">
        <v>174</v>
      </c>
      <c r="V8" s="50" t="s">
        <v>198</v>
      </c>
      <c r="W8" s="50" t="s">
        <v>127</v>
      </c>
      <c r="X8" s="50" t="s">
        <v>131</v>
      </c>
      <c r="Y8" s="50" t="s">
        <v>128</v>
      </c>
      <c r="Z8" s="50" t="s">
        <v>175</v>
      </c>
      <c r="AA8" s="50" t="s">
        <v>176</v>
      </c>
      <c r="AB8" s="50" t="s">
        <v>177</v>
      </c>
      <c r="AC8" s="50" t="s">
        <v>178</v>
      </c>
      <c r="AD8" s="50" t="s">
        <v>179</v>
      </c>
    </row>
    <row r="9" spans="1:30" x14ac:dyDescent="0.3">
      <c r="B9" s="52">
        <v>924</v>
      </c>
      <c r="C9" s="53">
        <v>45088</v>
      </c>
      <c r="D9" s="52">
        <v>1</v>
      </c>
      <c r="E9" s="52">
        <v>2</v>
      </c>
      <c r="F9" s="52">
        <v>201</v>
      </c>
      <c r="G9" s="52">
        <v>148</v>
      </c>
      <c r="H9" s="52">
        <v>140</v>
      </c>
      <c r="I9" s="52">
        <v>0</v>
      </c>
      <c r="J9" s="52">
        <v>140</v>
      </c>
      <c r="K9" s="52">
        <v>140</v>
      </c>
      <c r="L9" s="52">
        <v>8</v>
      </c>
      <c r="M9" s="52">
        <v>0</v>
      </c>
      <c r="N9" s="52">
        <v>130</v>
      </c>
      <c r="O9" s="52">
        <v>10</v>
      </c>
      <c r="P9" s="52">
        <v>8</v>
      </c>
      <c r="Q9" s="54">
        <v>0.9285714285714286</v>
      </c>
      <c r="R9" s="55">
        <v>9230</v>
      </c>
      <c r="S9" s="56">
        <v>7266.8</v>
      </c>
      <c r="T9" s="55">
        <v>1963.1999999999998</v>
      </c>
      <c r="U9" s="55">
        <v>491</v>
      </c>
      <c r="V9" s="52">
        <v>2</v>
      </c>
      <c r="W9" s="52">
        <v>0</v>
      </c>
      <c r="X9" s="52">
        <v>1</v>
      </c>
      <c r="Y9" s="52">
        <v>1</v>
      </c>
      <c r="Z9" s="55">
        <v>0</v>
      </c>
      <c r="AA9" s="55">
        <v>237.6</v>
      </c>
      <c r="AB9" s="55">
        <v>237.6</v>
      </c>
      <c r="AC9" s="55">
        <v>475.2</v>
      </c>
      <c r="AD9" s="55">
        <v>3.3942857142857141</v>
      </c>
    </row>
    <row r="10" spans="1:30" x14ac:dyDescent="0.3">
      <c r="B10" s="23">
        <v>925</v>
      </c>
      <c r="C10" s="35">
        <v>45089</v>
      </c>
      <c r="D10" s="23">
        <v>2</v>
      </c>
      <c r="E10" s="23">
        <v>2</v>
      </c>
      <c r="F10" s="23">
        <v>119</v>
      </c>
      <c r="G10" s="23">
        <v>339</v>
      </c>
      <c r="H10" s="23">
        <v>339</v>
      </c>
      <c r="I10" s="23">
        <v>0</v>
      </c>
      <c r="J10" s="23">
        <v>339</v>
      </c>
      <c r="K10" s="23">
        <v>349.99999999999994</v>
      </c>
      <c r="L10" s="23">
        <v>0</v>
      </c>
      <c r="M10" s="23">
        <v>0</v>
      </c>
      <c r="N10" s="23">
        <v>315</v>
      </c>
      <c r="O10" s="23">
        <v>24</v>
      </c>
      <c r="P10" s="23">
        <v>0</v>
      </c>
      <c r="Q10" s="30">
        <v>0.92920353982300885</v>
      </c>
      <c r="R10" s="32">
        <v>10080</v>
      </c>
      <c r="S10" s="36">
        <v>9763.2000000000007</v>
      </c>
      <c r="T10" s="32">
        <v>316.79999999999927</v>
      </c>
      <c r="U10" s="32">
        <v>691.2</v>
      </c>
      <c r="V10" s="23">
        <v>2</v>
      </c>
      <c r="W10" s="23">
        <v>0</v>
      </c>
      <c r="X10" s="23">
        <v>1</v>
      </c>
      <c r="Y10" s="23">
        <v>1</v>
      </c>
      <c r="Z10" s="32">
        <v>0</v>
      </c>
      <c r="AA10" s="32">
        <v>237.6</v>
      </c>
      <c r="AB10" s="32">
        <v>237.6</v>
      </c>
      <c r="AC10" s="32">
        <v>475.2</v>
      </c>
      <c r="AD10" s="32">
        <v>1.4017699115044246</v>
      </c>
    </row>
    <row r="11" spans="1:30" x14ac:dyDescent="0.3">
      <c r="B11" s="52">
        <v>931</v>
      </c>
      <c r="C11" s="53">
        <v>45095</v>
      </c>
      <c r="D11" s="52">
        <v>1</v>
      </c>
      <c r="E11" s="52">
        <v>2</v>
      </c>
      <c r="F11" s="52">
        <v>119</v>
      </c>
      <c r="G11" s="52">
        <v>371</v>
      </c>
      <c r="H11" s="52">
        <v>367</v>
      </c>
      <c r="I11" s="52">
        <v>0</v>
      </c>
      <c r="J11" s="52">
        <v>367</v>
      </c>
      <c r="K11" s="52">
        <v>349.99999999999994</v>
      </c>
      <c r="L11" s="52">
        <v>4</v>
      </c>
      <c r="M11" s="52">
        <v>0</v>
      </c>
      <c r="N11" s="52">
        <v>355</v>
      </c>
      <c r="O11" s="52">
        <v>12</v>
      </c>
      <c r="P11" s="52">
        <v>4</v>
      </c>
      <c r="Q11" s="54">
        <v>0.96730245231607626</v>
      </c>
      <c r="R11" s="55">
        <v>11360</v>
      </c>
      <c r="S11" s="56">
        <v>10684.800000000001</v>
      </c>
      <c r="T11" s="55">
        <v>675.19999999999891</v>
      </c>
      <c r="U11" s="55">
        <v>345.6</v>
      </c>
      <c r="V11" s="52">
        <v>2</v>
      </c>
      <c r="W11" s="52">
        <v>0</v>
      </c>
      <c r="X11" s="52">
        <v>1</v>
      </c>
      <c r="Y11" s="52">
        <v>1</v>
      </c>
      <c r="Z11" s="55">
        <v>0</v>
      </c>
      <c r="AA11" s="55">
        <v>237.6</v>
      </c>
      <c r="AB11" s="55">
        <v>237.6</v>
      </c>
      <c r="AC11" s="55">
        <v>475.2</v>
      </c>
      <c r="AD11" s="55">
        <v>1.2948228882833788</v>
      </c>
    </row>
    <row r="12" spans="1:30" x14ac:dyDescent="0.3">
      <c r="B12" s="23">
        <v>932</v>
      </c>
      <c r="C12" s="35">
        <v>45096</v>
      </c>
      <c r="D12" s="23">
        <v>2</v>
      </c>
      <c r="E12" s="23">
        <v>2</v>
      </c>
      <c r="F12" s="23">
        <v>119</v>
      </c>
      <c r="G12" s="23">
        <v>322</v>
      </c>
      <c r="H12" s="23">
        <v>322</v>
      </c>
      <c r="I12" s="23">
        <v>0</v>
      </c>
      <c r="J12" s="23">
        <v>322</v>
      </c>
      <c r="K12" s="23">
        <v>349.99999999999994</v>
      </c>
      <c r="L12" s="23">
        <v>0</v>
      </c>
      <c r="M12" s="23">
        <v>0</v>
      </c>
      <c r="N12" s="23">
        <v>305</v>
      </c>
      <c r="O12" s="23">
        <v>17</v>
      </c>
      <c r="P12" s="23">
        <v>0</v>
      </c>
      <c r="Q12" s="30">
        <v>0.94720496894409933</v>
      </c>
      <c r="R12" s="32">
        <v>9760</v>
      </c>
      <c r="S12" s="36">
        <v>9273.6</v>
      </c>
      <c r="T12" s="32">
        <v>486.39999999999964</v>
      </c>
      <c r="U12" s="32">
        <v>489.6</v>
      </c>
      <c r="V12" s="23">
        <v>2</v>
      </c>
      <c r="W12" s="23">
        <v>0</v>
      </c>
      <c r="X12" s="23">
        <v>1</v>
      </c>
      <c r="Y12" s="23">
        <v>1</v>
      </c>
      <c r="Z12" s="32">
        <v>0</v>
      </c>
      <c r="AA12" s="32">
        <v>237.6</v>
      </c>
      <c r="AB12" s="32">
        <v>237.6</v>
      </c>
      <c r="AC12" s="32">
        <v>475.2</v>
      </c>
      <c r="AD12" s="32">
        <v>1.4757763975155278</v>
      </c>
    </row>
    <row r="13" spans="1:30" x14ac:dyDescent="0.3">
      <c r="B13" s="52">
        <v>938</v>
      </c>
      <c r="C13" s="53">
        <v>45102</v>
      </c>
      <c r="D13" s="52">
        <v>1</v>
      </c>
      <c r="E13" s="52">
        <v>2</v>
      </c>
      <c r="F13" s="52">
        <v>119</v>
      </c>
      <c r="G13" s="52">
        <v>385</v>
      </c>
      <c r="H13" s="52">
        <v>350</v>
      </c>
      <c r="I13" s="52">
        <v>0</v>
      </c>
      <c r="J13" s="52">
        <v>350</v>
      </c>
      <c r="K13" s="52">
        <v>349.99999999999994</v>
      </c>
      <c r="L13" s="52">
        <v>35</v>
      </c>
      <c r="M13" s="52">
        <v>0</v>
      </c>
      <c r="N13" s="52">
        <v>343</v>
      </c>
      <c r="O13" s="52">
        <v>7</v>
      </c>
      <c r="P13" s="52">
        <v>35</v>
      </c>
      <c r="Q13" s="54">
        <v>0.98</v>
      </c>
      <c r="R13" s="55">
        <v>10976</v>
      </c>
      <c r="S13" s="56">
        <v>11088</v>
      </c>
      <c r="T13" s="55">
        <v>-112</v>
      </c>
      <c r="U13" s="55">
        <v>201.6</v>
      </c>
      <c r="V13" s="52">
        <v>2</v>
      </c>
      <c r="W13" s="52">
        <v>0</v>
      </c>
      <c r="X13" s="52">
        <v>1</v>
      </c>
      <c r="Y13" s="52">
        <v>1</v>
      </c>
      <c r="Z13" s="55">
        <v>0</v>
      </c>
      <c r="AA13" s="55">
        <v>237.6</v>
      </c>
      <c r="AB13" s="55">
        <v>237.6</v>
      </c>
      <c r="AC13" s="55">
        <v>475.2</v>
      </c>
      <c r="AD13" s="55">
        <v>1.3577142857142857</v>
      </c>
    </row>
    <row r="14" spans="1:30" x14ac:dyDescent="0.3">
      <c r="B14" s="23">
        <v>939</v>
      </c>
      <c r="C14" s="35">
        <v>45103</v>
      </c>
      <c r="D14" s="23">
        <v>2</v>
      </c>
      <c r="E14" s="23">
        <v>2</v>
      </c>
      <c r="F14" s="23">
        <v>201</v>
      </c>
      <c r="G14" s="23">
        <v>149</v>
      </c>
      <c r="H14" s="23">
        <v>145</v>
      </c>
      <c r="I14" s="23">
        <v>0</v>
      </c>
      <c r="J14" s="23">
        <v>145</v>
      </c>
      <c r="K14" s="23">
        <v>140</v>
      </c>
      <c r="L14" s="23">
        <v>4</v>
      </c>
      <c r="M14" s="23">
        <v>0</v>
      </c>
      <c r="N14" s="23">
        <v>134</v>
      </c>
      <c r="O14" s="23">
        <v>11</v>
      </c>
      <c r="P14" s="23">
        <v>4</v>
      </c>
      <c r="Q14" s="30">
        <v>0.92413793103448272</v>
      </c>
      <c r="R14" s="32">
        <v>9514</v>
      </c>
      <c r="S14" s="36">
        <v>7315.9000000000005</v>
      </c>
      <c r="T14" s="32">
        <v>2198.0999999999995</v>
      </c>
      <c r="U14" s="32">
        <v>540.1</v>
      </c>
      <c r="V14" s="23">
        <v>2</v>
      </c>
      <c r="W14" s="23">
        <v>0</v>
      </c>
      <c r="X14" s="23">
        <v>1</v>
      </c>
      <c r="Y14" s="23">
        <v>1</v>
      </c>
      <c r="Z14" s="32">
        <v>0</v>
      </c>
      <c r="AA14" s="32">
        <v>237.6</v>
      </c>
      <c r="AB14" s="32">
        <v>237.6</v>
      </c>
      <c r="AC14" s="32">
        <v>475.2</v>
      </c>
      <c r="AD14" s="32">
        <v>3.2772413793103445</v>
      </c>
    </row>
    <row r="15" spans="1:30" x14ac:dyDescent="0.3">
      <c r="B15" s="52">
        <v>945</v>
      </c>
      <c r="C15" s="53">
        <v>45109</v>
      </c>
      <c r="D15" s="52">
        <v>1</v>
      </c>
      <c r="E15" s="52">
        <v>2</v>
      </c>
      <c r="F15" s="52">
        <v>201</v>
      </c>
      <c r="G15" s="52">
        <v>159</v>
      </c>
      <c r="H15" s="52">
        <v>135</v>
      </c>
      <c r="I15" s="52">
        <v>0</v>
      </c>
      <c r="J15" s="52">
        <v>135</v>
      </c>
      <c r="K15" s="52">
        <v>140</v>
      </c>
      <c r="L15" s="52">
        <v>24</v>
      </c>
      <c r="M15" s="52">
        <v>0</v>
      </c>
      <c r="N15" s="52">
        <v>126</v>
      </c>
      <c r="O15" s="52">
        <v>9</v>
      </c>
      <c r="P15" s="52">
        <v>24</v>
      </c>
      <c r="Q15" s="54">
        <v>0.93333333333333335</v>
      </c>
      <c r="R15" s="55">
        <v>8946</v>
      </c>
      <c r="S15" s="56">
        <v>7806.9000000000005</v>
      </c>
      <c r="T15" s="55">
        <v>1139.0999999999995</v>
      </c>
      <c r="U15" s="55">
        <v>441.90000000000003</v>
      </c>
      <c r="V15" s="52">
        <v>2</v>
      </c>
      <c r="W15" s="52">
        <v>0</v>
      </c>
      <c r="X15" s="52">
        <v>1</v>
      </c>
      <c r="Y15" s="52">
        <v>1</v>
      </c>
      <c r="Z15" s="55">
        <v>0</v>
      </c>
      <c r="AA15" s="55">
        <v>237.6</v>
      </c>
      <c r="AB15" s="55">
        <v>237.6</v>
      </c>
      <c r="AC15" s="55">
        <v>475.2</v>
      </c>
      <c r="AD15" s="55">
        <v>3.52</v>
      </c>
    </row>
    <row r="16" spans="1:30" x14ac:dyDescent="0.3">
      <c r="B16" s="23">
        <v>946</v>
      </c>
      <c r="C16" s="35">
        <v>45110</v>
      </c>
      <c r="D16" s="23">
        <v>2</v>
      </c>
      <c r="E16" s="23">
        <v>2</v>
      </c>
      <c r="F16" s="23">
        <v>119</v>
      </c>
      <c r="G16" s="23">
        <v>388</v>
      </c>
      <c r="H16" s="23">
        <v>332</v>
      </c>
      <c r="I16" s="23">
        <v>0</v>
      </c>
      <c r="J16" s="23">
        <v>332</v>
      </c>
      <c r="K16" s="23">
        <v>349.99999999999994</v>
      </c>
      <c r="L16" s="23">
        <v>56</v>
      </c>
      <c r="M16" s="23">
        <v>0</v>
      </c>
      <c r="N16" s="23">
        <v>325</v>
      </c>
      <c r="O16" s="23">
        <v>7</v>
      </c>
      <c r="P16" s="23">
        <v>56</v>
      </c>
      <c r="Q16" s="30">
        <v>0.97891566265060237</v>
      </c>
      <c r="R16" s="32">
        <v>10400</v>
      </c>
      <c r="S16" s="36">
        <v>11174.4</v>
      </c>
      <c r="T16" s="32">
        <v>-774.39999999999964</v>
      </c>
      <c r="U16" s="32">
        <v>201.6</v>
      </c>
      <c r="V16" s="23">
        <v>2</v>
      </c>
      <c r="W16" s="23">
        <v>0</v>
      </c>
      <c r="X16" s="23">
        <v>1</v>
      </c>
      <c r="Y16" s="23">
        <v>1</v>
      </c>
      <c r="Z16" s="32">
        <v>0</v>
      </c>
      <c r="AA16" s="32">
        <v>237.6</v>
      </c>
      <c r="AB16" s="32">
        <v>237.6</v>
      </c>
      <c r="AC16" s="32">
        <v>475.2</v>
      </c>
      <c r="AD16" s="32">
        <v>1.4313253012048193</v>
      </c>
    </row>
    <row r="21" spans="1:12" ht="20.399999999999999" thickBot="1" x14ac:dyDescent="0.45">
      <c r="A21" s="68" t="s">
        <v>907</v>
      </c>
      <c r="B21" s="68"/>
      <c r="C21" s="68"/>
      <c r="D21" s="68"/>
      <c r="E21" s="68"/>
      <c r="F21" s="68"/>
      <c r="G21" s="68"/>
      <c r="H21" s="68"/>
      <c r="I21" s="68"/>
      <c r="J21" s="68"/>
      <c r="K21" s="68"/>
      <c r="L21" s="68"/>
    </row>
    <row r="22" spans="1:12" ht="15" thickTop="1" x14ac:dyDescent="0.3"/>
  </sheetData>
  <mergeCells count="6">
    <mergeCell ref="A1:C1"/>
    <mergeCell ref="A21:L21"/>
    <mergeCell ref="B2:C2"/>
    <mergeCell ref="B3:C3"/>
    <mergeCell ref="B4:C4"/>
    <mergeCell ref="B5:C5"/>
  </mergeCells>
  <hyperlinks>
    <hyperlink ref="A1:C1" location="ReadMeFirst!A1" display="ReadMeFirst!A1" xr:uid="{4F5C67B2-A3E9-4ABE-B1E3-F0892A581F93}"/>
  </hyperlink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E1DC0-17DA-4B48-95A4-581515B5D368}">
  <dimension ref="A1:P156"/>
  <sheetViews>
    <sheetView topLeftCell="A43" zoomScale="85" zoomScaleNormal="85" workbookViewId="0">
      <selection activeCell="H3" sqref="H3"/>
    </sheetView>
  </sheetViews>
  <sheetFormatPr defaultRowHeight="14.4" x14ac:dyDescent="0.3"/>
  <cols>
    <col min="1" max="1" width="14.21875" bestFit="1" customWidth="1"/>
    <col min="2" max="2" width="17" customWidth="1"/>
    <col min="3" max="3" width="25.6640625" customWidth="1"/>
  </cols>
  <sheetData>
    <row r="1" spans="1:16" ht="20.399999999999999" thickBot="1" x14ac:dyDescent="0.45">
      <c r="A1" s="68" t="s">
        <v>886</v>
      </c>
      <c r="B1" s="68"/>
      <c r="C1" s="68"/>
    </row>
    <row r="2" spans="1:16" ht="26.4" thickTop="1" x14ac:dyDescent="0.5">
      <c r="A2" s="49" t="s">
        <v>856</v>
      </c>
      <c r="B2" s="72" t="s">
        <v>855</v>
      </c>
      <c r="C2" s="72"/>
    </row>
    <row r="6" spans="1:16" ht="20.399999999999999" thickBot="1" x14ac:dyDescent="0.45">
      <c r="A6" s="68" t="s">
        <v>822</v>
      </c>
      <c r="B6" s="68"/>
      <c r="C6" s="68"/>
      <c r="D6" s="68"/>
      <c r="F6" s="68" t="s">
        <v>821</v>
      </c>
      <c r="G6" s="68"/>
      <c r="H6" s="68"/>
      <c r="I6" s="68"/>
      <c r="J6" s="68"/>
      <c r="K6" s="68"/>
      <c r="L6" s="68"/>
      <c r="M6" s="68"/>
      <c r="N6" s="68"/>
      <c r="O6" s="68"/>
      <c r="P6" s="68"/>
    </row>
    <row r="7" spans="1:16" ht="15" thickTop="1" x14ac:dyDescent="0.3"/>
    <row r="8" spans="1:16" x14ac:dyDescent="0.3">
      <c r="B8" s="18" t="s">
        <v>188</v>
      </c>
      <c r="C8" s="25" t="s">
        <v>810</v>
      </c>
    </row>
    <row r="9" spans="1:16" x14ac:dyDescent="0.3">
      <c r="B9" s="19">
        <v>45088</v>
      </c>
      <c r="C9" s="20">
        <v>140</v>
      </c>
    </row>
    <row r="10" spans="1:16" x14ac:dyDescent="0.3">
      <c r="B10" s="19">
        <v>45089</v>
      </c>
      <c r="C10" s="20">
        <v>339</v>
      </c>
    </row>
    <row r="11" spans="1:16" x14ac:dyDescent="0.3">
      <c r="B11" s="19">
        <v>45095</v>
      </c>
      <c r="C11" s="20">
        <v>367</v>
      </c>
    </row>
    <row r="12" spans="1:16" x14ac:dyDescent="0.3">
      <c r="B12" s="19">
        <v>45096</v>
      </c>
      <c r="C12" s="20">
        <v>322</v>
      </c>
    </row>
    <row r="13" spans="1:16" x14ac:dyDescent="0.3">
      <c r="B13" s="19">
        <v>45102</v>
      </c>
      <c r="C13" s="20">
        <v>350</v>
      </c>
    </row>
    <row r="14" spans="1:16" x14ac:dyDescent="0.3">
      <c r="B14" s="19">
        <v>45103</v>
      </c>
      <c r="C14" s="20">
        <v>145</v>
      </c>
    </row>
    <row r="15" spans="1:16" x14ac:dyDescent="0.3">
      <c r="B15" s="19">
        <v>45109</v>
      </c>
      <c r="C15" s="20">
        <v>135</v>
      </c>
    </row>
    <row r="16" spans="1:16" x14ac:dyDescent="0.3">
      <c r="B16" s="21">
        <v>45110</v>
      </c>
      <c r="C16" s="22">
        <v>332</v>
      </c>
    </row>
    <row r="25" spans="6:16" x14ac:dyDescent="0.3">
      <c r="F25" s="71" t="s">
        <v>823</v>
      </c>
      <c r="G25" s="71"/>
      <c r="H25" s="71"/>
      <c r="I25" s="71"/>
      <c r="J25" s="71"/>
      <c r="K25" s="71"/>
      <c r="L25" s="71"/>
      <c r="M25" s="71"/>
      <c r="N25" s="71"/>
      <c r="O25" s="71"/>
      <c r="P25" s="71"/>
    </row>
    <row r="26" spans="6:16" x14ac:dyDescent="0.3">
      <c r="F26" s="71"/>
      <c r="G26" s="71"/>
      <c r="H26" s="71"/>
      <c r="I26" s="71"/>
      <c r="J26" s="71"/>
      <c r="K26" s="71"/>
      <c r="L26" s="71"/>
      <c r="M26" s="71"/>
      <c r="N26" s="71"/>
      <c r="O26" s="71"/>
      <c r="P26" s="71"/>
    </row>
    <row r="27" spans="6:16" x14ac:dyDescent="0.3">
      <c r="F27" s="71"/>
      <c r="G27" s="71"/>
      <c r="H27" s="71"/>
      <c r="I27" s="71"/>
      <c r="J27" s="71"/>
      <c r="K27" s="71"/>
      <c r="L27" s="71"/>
      <c r="M27" s="71"/>
      <c r="N27" s="71"/>
      <c r="O27" s="71"/>
      <c r="P27" s="71"/>
    </row>
    <row r="28" spans="6:16" x14ac:dyDescent="0.3">
      <c r="F28" s="71"/>
      <c r="G28" s="71"/>
      <c r="H28" s="71"/>
      <c r="I28" s="71"/>
      <c r="J28" s="71"/>
      <c r="K28" s="71"/>
      <c r="L28" s="71"/>
      <c r="M28" s="71"/>
      <c r="N28" s="71"/>
      <c r="O28" s="71"/>
      <c r="P28" s="71"/>
    </row>
    <row r="29" spans="6:16" x14ac:dyDescent="0.3">
      <c r="F29" s="71"/>
      <c r="G29" s="71"/>
      <c r="H29" s="71"/>
      <c r="I29" s="71"/>
      <c r="J29" s="71"/>
      <c r="K29" s="71"/>
      <c r="L29" s="71"/>
      <c r="M29" s="71"/>
      <c r="N29" s="71"/>
      <c r="O29" s="71"/>
      <c r="P29" s="71"/>
    </row>
    <row r="30" spans="6:16" x14ac:dyDescent="0.3">
      <c r="F30" s="71"/>
      <c r="G30" s="71"/>
      <c r="H30" s="71"/>
      <c r="I30" s="71"/>
      <c r="J30" s="71"/>
      <c r="K30" s="71"/>
      <c r="L30" s="71"/>
      <c r="M30" s="71"/>
      <c r="N30" s="71"/>
      <c r="O30" s="71"/>
      <c r="P30" s="71"/>
    </row>
    <row r="38" spans="1:16" ht="20.399999999999999" thickBot="1" x14ac:dyDescent="0.45">
      <c r="A38" s="68" t="s">
        <v>824</v>
      </c>
      <c r="B38" s="68"/>
      <c r="C38" s="68"/>
      <c r="D38" s="68"/>
      <c r="F38" s="68" t="s">
        <v>825</v>
      </c>
      <c r="G38" s="68"/>
      <c r="H38" s="68"/>
      <c r="I38" s="68"/>
      <c r="J38" s="68"/>
      <c r="K38" s="68"/>
      <c r="L38" s="68"/>
      <c r="M38" s="68"/>
      <c r="N38" s="68"/>
      <c r="O38" s="68"/>
      <c r="P38" s="68"/>
    </row>
    <row r="39" spans="1:16" ht="15" thickTop="1" x14ac:dyDescent="0.3"/>
    <row r="41" spans="1:16" x14ac:dyDescent="0.3">
      <c r="B41" s="26" t="s">
        <v>188</v>
      </c>
      <c r="C41" s="25" t="s">
        <v>826</v>
      </c>
    </row>
    <row r="42" spans="1:16" x14ac:dyDescent="0.3">
      <c r="B42" s="19">
        <v>45088</v>
      </c>
      <c r="C42" s="27">
        <v>0.9285714285714286</v>
      </c>
    </row>
    <row r="43" spans="1:16" x14ac:dyDescent="0.3">
      <c r="B43" s="19">
        <v>45089</v>
      </c>
      <c r="C43" s="27">
        <v>0.92920353982300885</v>
      </c>
    </row>
    <row r="44" spans="1:16" x14ac:dyDescent="0.3">
      <c r="B44" s="19">
        <v>45095</v>
      </c>
      <c r="C44" s="27">
        <v>0.96730245231607626</v>
      </c>
    </row>
    <row r="45" spans="1:16" x14ac:dyDescent="0.3">
      <c r="B45" s="19">
        <v>45096</v>
      </c>
      <c r="C45" s="27">
        <v>0.94720496894409933</v>
      </c>
    </row>
    <row r="46" spans="1:16" x14ac:dyDescent="0.3">
      <c r="B46" s="19">
        <v>45102</v>
      </c>
      <c r="C46" s="27">
        <v>0.98</v>
      </c>
    </row>
    <row r="47" spans="1:16" x14ac:dyDescent="0.3">
      <c r="B47" s="19">
        <v>45103</v>
      </c>
      <c r="C47" s="27">
        <v>0.92413793103448272</v>
      </c>
    </row>
    <row r="48" spans="1:16" x14ac:dyDescent="0.3">
      <c r="B48" s="19">
        <v>45109</v>
      </c>
      <c r="C48" s="27">
        <v>0.93333333333333335</v>
      </c>
    </row>
    <row r="49" spans="2:16" x14ac:dyDescent="0.3">
      <c r="B49" s="21">
        <v>45110</v>
      </c>
      <c r="C49" s="28">
        <v>0.97891566265060237</v>
      </c>
    </row>
    <row r="58" spans="2:16" x14ac:dyDescent="0.3">
      <c r="F58" s="71" t="s">
        <v>827</v>
      </c>
      <c r="G58" s="71"/>
      <c r="H58" s="71"/>
      <c r="I58" s="71"/>
      <c r="J58" s="71"/>
      <c r="K58" s="71"/>
      <c r="L58" s="71"/>
      <c r="M58" s="71"/>
      <c r="N58" s="71"/>
      <c r="O58" s="71"/>
      <c r="P58" s="71"/>
    </row>
    <row r="59" spans="2:16" x14ac:dyDescent="0.3">
      <c r="F59" s="71"/>
      <c r="G59" s="71"/>
      <c r="H59" s="71"/>
      <c r="I59" s="71"/>
      <c r="J59" s="71"/>
      <c r="K59" s="71"/>
      <c r="L59" s="71"/>
      <c r="M59" s="71"/>
      <c r="N59" s="71"/>
      <c r="O59" s="71"/>
      <c r="P59" s="71"/>
    </row>
    <row r="60" spans="2:16" x14ac:dyDescent="0.3">
      <c r="F60" s="71"/>
      <c r="G60" s="71"/>
      <c r="H60" s="71"/>
      <c r="I60" s="71"/>
      <c r="J60" s="71"/>
      <c r="K60" s="71"/>
      <c r="L60" s="71"/>
      <c r="M60" s="71"/>
      <c r="N60" s="71"/>
      <c r="O60" s="71"/>
      <c r="P60" s="71"/>
    </row>
    <row r="61" spans="2:16" x14ac:dyDescent="0.3">
      <c r="F61" s="71"/>
      <c r="G61" s="71"/>
      <c r="H61" s="71"/>
      <c r="I61" s="71"/>
      <c r="J61" s="71"/>
      <c r="K61" s="71"/>
      <c r="L61" s="71"/>
      <c r="M61" s="71"/>
      <c r="N61" s="71"/>
      <c r="O61" s="71"/>
      <c r="P61" s="71"/>
    </row>
    <row r="62" spans="2:16" x14ac:dyDescent="0.3">
      <c r="F62" s="71"/>
      <c r="G62" s="71"/>
      <c r="H62" s="71"/>
      <c r="I62" s="71"/>
      <c r="J62" s="71"/>
      <c r="K62" s="71"/>
      <c r="L62" s="71"/>
      <c r="M62" s="71"/>
      <c r="N62" s="71"/>
      <c r="O62" s="71"/>
      <c r="P62" s="71"/>
    </row>
    <row r="63" spans="2:16" x14ac:dyDescent="0.3">
      <c r="F63" s="71"/>
      <c r="G63" s="71"/>
      <c r="H63" s="71"/>
      <c r="I63" s="71"/>
      <c r="J63" s="71"/>
      <c r="K63" s="71"/>
      <c r="L63" s="71"/>
      <c r="M63" s="71"/>
      <c r="N63" s="71"/>
      <c r="O63" s="71"/>
      <c r="P63" s="71"/>
    </row>
    <row r="69" spans="1:16" ht="20.399999999999999" thickBot="1" x14ac:dyDescent="0.45">
      <c r="A69" s="68" t="s">
        <v>828</v>
      </c>
      <c r="B69" s="68"/>
      <c r="C69" s="68"/>
      <c r="D69" s="68"/>
      <c r="F69" s="68" t="s">
        <v>829</v>
      </c>
      <c r="G69" s="68"/>
      <c r="H69" s="68"/>
      <c r="I69" s="68"/>
      <c r="J69" s="68"/>
      <c r="K69" s="68"/>
      <c r="L69" s="68"/>
      <c r="M69" s="68"/>
      <c r="N69" s="68"/>
      <c r="O69" s="68"/>
      <c r="P69" s="68"/>
    </row>
    <row r="70" spans="1:16" ht="15" thickTop="1" x14ac:dyDescent="0.3"/>
    <row r="71" spans="1:16" x14ac:dyDescent="0.3">
      <c r="B71" s="18" t="s">
        <v>830</v>
      </c>
      <c r="C71" s="25" t="s">
        <v>810</v>
      </c>
    </row>
    <row r="72" spans="1:16" x14ac:dyDescent="0.3">
      <c r="B72" s="29">
        <v>1</v>
      </c>
      <c r="C72" s="20">
        <v>140</v>
      </c>
    </row>
    <row r="73" spans="1:16" x14ac:dyDescent="0.3">
      <c r="B73" s="29">
        <v>2</v>
      </c>
      <c r="C73" s="20">
        <v>339</v>
      </c>
    </row>
    <row r="74" spans="1:16" x14ac:dyDescent="0.3">
      <c r="B74" s="29">
        <v>1</v>
      </c>
      <c r="C74" s="20">
        <v>367</v>
      </c>
    </row>
    <row r="75" spans="1:16" x14ac:dyDescent="0.3">
      <c r="B75" s="29">
        <v>2</v>
      </c>
      <c r="C75" s="20">
        <v>322</v>
      </c>
    </row>
    <row r="76" spans="1:16" x14ac:dyDescent="0.3">
      <c r="B76" s="29">
        <v>1</v>
      </c>
      <c r="C76" s="20">
        <v>350</v>
      </c>
    </row>
    <row r="77" spans="1:16" x14ac:dyDescent="0.3">
      <c r="B77" s="29">
        <v>2</v>
      </c>
      <c r="C77" s="20">
        <v>145</v>
      </c>
    </row>
    <row r="78" spans="1:16" x14ac:dyDescent="0.3">
      <c r="B78" s="29">
        <v>1</v>
      </c>
      <c r="C78" s="20">
        <v>135</v>
      </c>
    </row>
    <row r="79" spans="1:16" x14ac:dyDescent="0.3">
      <c r="B79" s="24">
        <v>2</v>
      </c>
      <c r="C79" s="22">
        <v>332</v>
      </c>
    </row>
    <row r="89" spans="6:16" x14ac:dyDescent="0.3">
      <c r="F89" s="71" t="s">
        <v>831</v>
      </c>
      <c r="G89" s="71"/>
      <c r="H89" s="71"/>
      <c r="I89" s="71"/>
      <c r="J89" s="71"/>
      <c r="K89" s="71"/>
      <c r="L89" s="71"/>
      <c r="M89" s="71"/>
      <c r="N89" s="71"/>
      <c r="O89" s="71"/>
      <c r="P89" s="71"/>
    </row>
    <row r="90" spans="6:16" x14ac:dyDescent="0.3">
      <c r="F90" s="71"/>
      <c r="G90" s="71"/>
      <c r="H90" s="71"/>
      <c r="I90" s="71"/>
      <c r="J90" s="71"/>
      <c r="K90" s="71"/>
      <c r="L90" s="71"/>
      <c r="M90" s="71"/>
      <c r="N90" s="71"/>
      <c r="O90" s="71"/>
      <c r="P90" s="71"/>
    </row>
    <row r="91" spans="6:16" x14ac:dyDescent="0.3">
      <c r="F91" s="71"/>
      <c r="G91" s="71"/>
      <c r="H91" s="71"/>
      <c r="I91" s="71"/>
      <c r="J91" s="71"/>
      <c r="K91" s="71"/>
      <c r="L91" s="71"/>
      <c r="M91" s="71"/>
      <c r="N91" s="71"/>
      <c r="O91" s="71"/>
      <c r="P91" s="71"/>
    </row>
    <row r="92" spans="6:16" x14ac:dyDescent="0.3">
      <c r="F92" s="71"/>
      <c r="G92" s="71"/>
      <c r="H92" s="71"/>
      <c r="I92" s="71"/>
      <c r="J92" s="71"/>
      <c r="K92" s="71"/>
      <c r="L92" s="71"/>
      <c r="M92" s="71"/>
      <c r="N92" s="71"/>
      <c r="O92" s="71"/>
      <c r="P92" s="71"/>
    </row>
    <row r="93" spans="6:16" x14ac:dyDescent="0.3">
      <c r="F93" s="71"/>
      <c r="G93" s="71"/>
      <c r="H93" s="71"/>
      <c r="I93" s="71"/>
      <c r="J93" s="71"/>
      <c r="K93" s="71"/>
      <c r="L93" s="71"/>
      <c r="M93" s="71"/>
      <c r="N93" s="71"/>
      <c r="O93" s="71"/>
      <c r="P93" s="71"/>
    </row>
    <row r="94" spans="6:16" x14ac:dyDescent="0.3">
      <c r="F94" s="71"/>
      <c r="G94" s="71"/>
      <c r="H94" s="71"/>
      <c r="I94" s="71"/>
      <c r="J94" s="71"/>
      <c r="K94" s="71"/>
      <c r="L94" s="71"/>
      <c r="M94" s="71"/>
      <c r="N94" s="71"/>
      <c r="O94" s="71"/>
      <c r="P94" s="71"/>
    </row>
    <row r="100" spans="1:16" ht="20.399999999999999" thickBot="1" x14ac:dyDescent="0.45">
      <c r="A100" s="68" t="s">
        <v>832</v>
      </c>
      <c r="B100" s="68"/>
      <c r="C100" s="68"/>
      <c r="D100" s="68"/>
      <c r="F100" s="68" t="s">
        <v>833</v>
      </c>
      <c r="G100" s="68"/>
      <c r="H100" s="68"/>
      <c r="I100" s="68"/>
      <c r="J100" s="68"/>
      <c r="K100" s="68"/>
      <c r="L100" s="68"/>
      <c r="M100" s="68"/>
      <c r="N100" s="68"/>
      <c r="O100" s="68"/>
      <c r="P100" s="68"/>
    </row>
    <row r="101" spans="1:16" ht="15" thickTop="1" x14ac:dyDescent="0.3"/>
    <row r="103" spans="1:16" x14ac:dyDescent="0.3">
      <c r="B103" s="26" t="s">
        <v>189</v>
      </c>
      <c r="C103" s="31" t="s">
        <v>834</v>
      </c>
    </row>
    <row r="104" spans="1:16" x14ac:dyDescent="0.3">
      <c r="B104" s="29">
        <v>2</v>
      </c>
      <c r="C104" s="27">
        <v>0.9285714285714286</v>
      </c>
    </row>
    <row r="105" spans="1:16" x14ac:dyDescent="0.3">
      <c r="B105" s="29">
        <v>2</v>
      </c>
      <c r="C105" s="27">
        <v>0.92920353982300885</v>
      </c>
    </row>
    <row r="106" spans="1:16" x14ac:dyDescent="0.3">
      <c r="B106" s="29">
        <v>2</v>
      </c>
      <c r="C106" s="27">
        <v>0.96730245231607626</v>
      </c>
    </row>
    <row r="107" spans="1:16" x14ac:dyDescent="0.3">
      <c r="B107" s="29">
        <v>2</v>
      </c>
      <c r="C107" s="27">
        <v>0.94720496894409933</v>
      </c>
    </row>
    <row r="108" spans="1:16" x14ac:dyDescent="0.3">
      <c r="B108" s="29">
        <v>2</v>
      </c>
      <c r="C108" s="27">
        <v>0.98</v>
      </c>
    </row>
    <row r="109" spans="1:16" x14ac:dyDescent="0.3">
      <c r="B109" s="29">
        <v>2</v>
      </c>
      <c r="C109" s="27">
        <v>0.92413793103448272</v>
      </c>
    </row>
    <row r="110" spans="1:16" x14ac:dyDescent="0.3">
      <c r="B110" s="29">
        <v>2</v>
      </c>
      <c r="C110" s="27">
        <v>0.93333333333333335</v>
      </c>
    </row>
    <row r="111" spans="1:16" x14ac:dyDescent="0.3">
      <c r="B111" s="24">
        <v>2</v>
      </c>
      <c r="C111" s="28">
        <v>0.97891566265060237</v>
      </c>
    </row>
    <row r="120" spans="6:16" x14ac:dyDescent="0.3">
      <c r="F120" s="71" t="s">
        <v>835</v>
      </c>
      <c r="G120" s="71"/>
      <c r="H120" s="71"/>
      <c r="I120" s="71"/>
      <c r="J120" s="71"/>
      <c r="K120" s="71"/>
      <c r="L120" s="71"/>
      <c r="M120" s="71"/>
      <c r="N120" s="71"/>
      <c r="O120" s="71"/>
      <c r="P120" s="71"/>
    </row>
    <row r="121" spans="6:16" x14ac:dyDescent="0.3">
      <c r="F121" s="71"/>
      <c r="G121" s="71"/>
      <c r="H121" s="71"/>
      <c r="I121" s="71"/>
      <c r="J121" s="71"/>
      <c r="K121" s="71"/>
      <c r="L121" s="71"/>
      <c r="M121" s="71"/>
      <c r="N121" s="71"/>
      <c r="O121" s="71"/>
      <c r="P121" s="71"/>
    </row>
    <row r="122" spans="6:16" x14ac:dyDescent="0.3">
      <c r="F122" s="71"/>
      <c r="G122" s="71"/>
      <c r="H122" s="71"/>
      <c r="I122" s="71"/>
      <c r="J122" s="71"/>
      <c r="K122" s="71"/>
      <c r="L122" s="71"/>
      <c r="M122" s="71"/>
      <c r="N122" s="71"/>
      <c r="O122" s="71"/>
      <c r="P122" s="71"/>
    </row>
    <row r="123" spans="6:16" x14ac:dyDescent="0.3">
      <c r="F123" s="71"/>
      <c r="G123" s="71"/>
      <c r="H123" s="71"/>
      <c r="I123" s="71"/>
      <c r="J123" s="71"/>
      <c r="K123" s="71"/>
      <c r="L123" s="71"/>
      <c r="M123" s="71"/>
      <c r="N123" s="71"/>
      <c r="O123" s="71"/>
      <c r="P123" s="71"/>
    </row>
    <row r="124" spans="6:16" x14ac:dyDescent="0.3">
      <c r="F124" s="71"/>
      <c r="G124" s="71"/>
      <c r="H124" s="71"/>
      <c r="I124" s="71"/>
      <c r="J124" s="71"/>
      <c r="K124" s="71"/>
      <c r="L124" s="71"/>
      <c r="M124" s="71"/>
      <c r="N124" s="71"/>
      <c r="O124" s="71"/>
      <c r="P124" s="71"/>
    </row>
    <row r="125" spans="6:16" x14ac:dyDescent="0.3">
      <c r="F125" s="71"/>
      <c r="G125" s="71"/>
      <c r="H125" s="71"/>
      <c r="I125" s="71"/>
      <c r="J125" s="71"/>
      <c r="K125" s="71"/>
      <c r="L125" s="71"/>
      <c r="M125" s="71"/>
      <c r="N125" s="71"/>
      <c r="O125" s="71"/>
      <c r="P125" s="71"/>
    </row>
    <row r="130" spans="1:16" ht="20.399999999999999" thickBot="1" x14ac:dyDescent="0.45">
      <c r="A130" s="68" t="s">
        <v>836</v>
      </c>
      <c r="B130" s="68"/>
      <c r="C130" s="68"/>
      <c r="D130" s="68"/>
      <c r="F130" s="68" t="s">
        <v>837</v>
      </c>
      <c r="G130" s="68"/>
      <c r="H130" s="68"/>
      <c r="I130" s="68"/>
      <c r="J130" s="68"/>
      <c r="K130" s="68"/>
      <c r="L130" s="68"/>
      <c r="M130" s="68"/>
      <c r="N130" s="68"/>
      <c r="O130" s="68"/>
      <c r="P130" s="68"/>
    </row>
    <row r="131" spans="1:16" ht="15" thickTop="1" x14ac:dyDescent="0.3"/>
    <row r="133" spans="1:16" x14ac:dyDescent="0.3">
      <c r="B133" s="26" t="s">
        <v>189</v>
      </c>
      <c r="C133" s="25" t="s">
        <v>838</v>
      </c>
    </row>
    <row r="134" spans="1:16" x14ac:dyDescent="0.3">
      <c r="B134" s="29">
        <v>2</v>
      </c>
      <c r="C134" s="33">
        <v>3.3942857142857141</v>
      </c>
    </row>
    <row r="135" spans="1:16" x14ac:dyDescent="0.3">
      <c r="B135" s="29">
        <v>2</v>
      </c>
      <c r="C135" s="33">
        <v>1.4017699115044246</v>
      </c>
    </row>
    <row r="136" spans="1:16" x14ac:dyDescent="0.3">
      <c r="B136" s="29">
        <v>2</v>
      </c>
      <c r="C136" s="33">
        <v>1.2948228882833788</v>
      </c>
    </row>
    <row r="137" spans="1:16" x14ac:dyDescent="0.3">
      <c r="B137" s="29">
        <v>2</v>
      </c>
      <c r="C137" s="33">
        <v>1.4757763975155278</v>
      </c>
    </row>
    <row r="138" spans="1:16" x14ac:dyDescent="0.3">
      <c r="B138" s="29">
        <v>2</v>
      </c>
      <c r="C138" s="33">
        <v>1.3577142857142857</v>
      </c>
    </row>
    <row r="139" spans="1:16" x14ac:dyDescent="0.3">
      <c r="B139" s="29">
        <v>2</v>
      </c>
      <c r="C139" s="33">
        <v>3.2772413793103445</v>
      </c>
    </row>
    <row r="140" spans="1:16" x14ac:dyDescent="0.3">
      <c r="B140" s="29">
        <v>2</v>
      </c>
      <c r="C140" s="33">
        <v>3.52</v>
      </c>
    </row>
    <row r="141" spans="1:16" x14ac:dyDescent="0.3">
      <c r="B141" s="24">
        <v>2</v>
      </c>
      <c r="C141" s="34">
        <v>1.4313253012048193</v>
      </c>
    </row>
    <row r="151" spans="6:16" x14ac:dyDescent="0.3">
      <c r="F151" s="71" t="s">
        <v>839</v>
      </c>
      <c r="G151" s="71"/>
      <c r="H151" s="71"/>
      <c r="I151" s="71"/>
      <c r="J151" s="71"/>
      <c r="K151" s="71"/>
      <c r="L151" s="71"/>
      <c r="M151" s="71"/>
      <c r="N151" s="71"/>
      <c r="O151" s="71"/>
      <c r="P151" s="71"/>
    </row>
    <row r="152" spans="6:16" x14ac:dyDescent="0.3">
      <c r="F152" s="71"/>
      <c r="G152" s="71"/>
      <c r="H152" s="71"/>
      <c r="I152" s="71"/>
      <c r="J152" s="71"/>
      <c r="K152" s="71"/>
      <c r="L152" s="71"/>
      <c r="M152" s="71"/>
      <c r="N152" s="71"/>
      <c r="O152" s="71"/>
      <c r="P152" s="71"/>
    </row>
    <row r="153" spans="6:16" x14ac:dyDescent="0.3">
      <c r="F153" s="71"/>
      <c r="G153" s="71"/>
      <c r="H153" s="71"/>
      <c r="I153" s="71"/>
      <c r="J153" s="71"/>
      <c r="K153" s="71"/>
      <c r="L153" s="71"/>
      <c r="M153" s="71"/>
      <c r="N153" s="71"/>
      <c r="O153" s="71"/>
      <c r="P153" s="71"/>
    </row>
    <row r="154" spans="6:16" x14ac:dyDescent="0.3">
      <c r="F154" s="71"/>
      <c r="G154" s="71"/>
      <c r="H154" s="71"/>
      <c r="I154" s="71"/>
      <c r="J154" s="71"/>
      <c r="K154" s="71"/>
      <c r="L154" s="71"/>
      <c r="M154" s="71"/>
      <c r="N154" s="71"/>
      <c r="O154" s="71"/>
      <c r="P154" s="71"/>
    </row>
    <row r="155" spans="6:16" x14ac:dyDescent="0.3">
      <c r="F155" s="71"/>
      <c r="G155" s="71"/>
      <c r="H155" s="71"/>
      <c r="I155" s="71"/>
      <c r="J155" s="71"/>
      <c r="K155" s="71"/>
      <c r="L155" s="71"/>
      <c r="M155" s="71"/>
      <c r="N155" s="71"/>
      <c r="O155" s="71"/>
      <c r="P155" s="71"/>
    </row>
    <row r="156" spans="6:16" x14ac:dyDescent="0.3">
      <c r="F156" s="71"/>
      <c r="G156" s="71"/>
      <c r="H156" s="71"/>
      <c r="I156" s="71"/>
      <c r="J156" s="71"/>
      <c r="K156" s="71"/>
      <c r="L156" s="71"/>
      <c r="M156" s="71"/>
      <c r="N156" s="71"/>
      <c r="O156" s="71"/>
      <c r="P156" s="71"/>
    </row>
  </sheetData>
  <mergeCells count="17">
    <mergeCell ref="F38:P38"/>
    <mergeCell ref="A1:C1"/>
    <mergeCell ref="F120:P125"/>
    <mergeCell ref="A130:D130"/>
    <mergeCell ref="F130:P130"/>
    <mergeCell ref="F151:P156"/>
    <mergeCell ref="B2:C2"/>
    <mergeCell ref="F58:P63"/>
    <mergeCell ref="A69:D69"/>
    <mergeCell ref="F69:P69"/>
    <mergeCell ref="F89:P94"/>
    <mergeCell ref="A100:D100"/>
    <mergeCell ref="F100:P100"/>
    <mergeCell ref="A6:D6"/>
    <mergeCell ref="F6:P6"/>
    <mergeCell ref="F25:P30"/>
    <mergeCell ref="A38:D38"/>
  </mergeCells>
  <hyperlinks>
    <hyperlink ref="A1:C1" location="ReadMeFirst!A1" display="ReadMeFirst!A1" xr:uid="{D6D920BC-EA06-42A9-BC4F-0C5F29107385}"/>
  </hyperlinks>
  <pageMargins left="0.7" right="0.7" top="0.75" bottom="0.75" header="0.3" footer="0.3"/>
  <drawing r:id="rId1"/>
  <tableParts count="5">
    <tablePart r:id="rId2"/>
    <tablePart r:id="rId3"/>
    <tablePart r:id="rId4"/>
    <tablePart r:id="rId5"/>
    <tablePart r:id="rId6"/>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36AEE-21B9-4A6B-8959-74468EFDB71D}">
  <dimension ref="A1:S51"/>
  <sheetViews>
    <sheetView topLeftCell="A2" workbookViewId="0">
      <selection activeCell="C37" sqref="C37"/>
    </sheetView>
  </sheetViews>
  <sheetFormatPr defaultRowHeight="14.4" x14ac:dyDescent="0.3"/>
  <cols>
    <col min="2" max="2" width="10.77734375" bestFit="1" customWidth="1"/>
    <col min="3" max="3" width="20.5546875" bestFit="1" customWidth="1"/>
    <col min="4" max="10" width="4" bestFit="1" customWidth="1"/>
    <col min="11" max="11" width="10.77734375" bestFit="1" customWidth="1"/>
  </cols>
  <sheetData>
    <row r="1" spans="1:18" ht="20.399999999999999" thickBot="1" x14ac:dyDescent="0.45">
      <c r="A1" s="68" t="s">
        <v>886</v>
      </c>
      <c r="B1" s="68"/>
      <c r="C1" s="68"/>
    </row>
    <row r="2" spans="1:18" ht="15" thickTop="1" x14ac:dyDescent="0.3">
      <c r="A2" s="65" t="s">
        <v>874</v>
      </c>
      <c r="B2" s="69" t="s">
        <v>877</v>
      </c>
      <c r="C2" s="69"/>
    </row>
    <row r="3" spans="1:18" x14ac:dyDescent="0.3">
      <c r="A3" s="65" t="s">
        <v>875</v>
      </c>
      <c r="B3" s="69" t="s">
        <v>8</v>
      </c>
      <c r="C3" s="69"/>
    </row>
    <row r="4" spans="1:18" x14ac:dyDescent="0.3">
      <c r="A4" s="65" t="s">
        <v>876</v>
      </c>
      <c r="B4" s="69" t="s">
        <v>855</v>
      </c>
      <c r="C4" s="69"/>
    </row>
    <row r="5" spans="1:18" x14ac:dyDescent="0.3">
      <c r="A5" s="65" t="s">
        <v>188</v>
      </c>
      <c r="B5" s="70">
        <v>45391</v>
      </c>
      <c r="C5" s="70"/>
    </row>
    <row r="7" spans="1:18" ht="20.399999999999999" thickBot="1" x14ac:dyDescent="0.45">
      <c r="A7" s="68" t="s">
        <v>887</v>
      </c>
      <c r="B7" s="68"/>
      <c r="C7" s="68"/>
      <c r="D7" s="68"/>
      <c r="I7" s="68" t="s">
        <v>888</v>
      </c>
      <c r="J7" s="68"/>
      <c r="K7" s="68"/>
      <c r="L7" s="68"/>
      <c r="M7" s="68"/>
      <c r="N7" s="68"/>
      <c r="O7" s="68"/>
      <c r="P7" s="68"/>
      <c r="Q7" s="68"/>
      <c r="R7" s="68"/>
    </row>
    <row r="8" spans="1:18" ht="15" thickTop="1" x14ac:dyDescent="0.3"/>
    <row r="9" spans="1:18" x14ac:dyDescent="0.3">
      <c r="B9" s="57" t="s">
        <v>188</v>
      </c>
      <c r="C9" t="s">
        <v>858</v>
      </c>
    </row>
    <row r="10" spans="1:18" x14ac:dyDescent="0.3">
      <c r="B10" s="58">
        <v>45088</v>
      </c>
      <c r="C10">
        <v>140</v>
      </c>
    </row>
    <row r="11" spans="1:18" x14ac:dyDescent="0.3">
      <c r="B11" s="58">
        <v>45089</v>
      </c>
      <c r="C11">
        <v>339</v>
      </c>
    </row>
    <row r="12" spans="1:18" x14ac:dyDescent="0.3">
      <c r="B12" s="58">
        <v>45095</v>
      </c>
      <c r="C12">
        <v>367</v>
      </c>
    </row>
    <row r="13" spans="1:18" x14ac:dyDescent="0.3">
      <c r="B13" s="58">
        <v>45096</v>
      </c>
      <c r="C13">
        <v>322</v>
      </c>
    </row>
    <row r="14" spans="1:18" x14ac:dyDescent="0.3">
      <c r="B14" s="58">
        <v>45102</v>
      </c>
      <c r="C14">
        <v>350</v>
      </c>
    </row>
    <row r="15" spans="1:18" x14ac:dyDescent="0.3">
      <c r="B15" s="58">
        <v>45103</v>
      </c>
      <c r="C15">
        <v>145</v>
      </c>
    </row>
    <row r="16" spans="1:18" x14ac:dyDescent="0.3">
      <c r="B16" s="58">
        <v>45109</v>
      </c>
      <c r="C16">
        <v>135</v>
      </c>
    </row>
    <row r="17" spans="2:19" x14ac:dyDescent="0.3">
      <c r="B17" s="58">
        <v>45110</v>
      </c>
      <c r="C17">
        <v>332</v>
      </c>
    </row>
    <row r="18" spans="2:19" x14ac:dyDescent="0.3">
      <c r="B18" s="58" t="s">
        <v>857</v>
      </c>
      <c r="C18">
        <v>2130</v>
      </c>
    </row>
    <row r="25" spans="2:19" ht="20.399999999999999" thickBot="1" x14ac:dyDescent="0.45">
      <c r="I25" s="68" t="s">
        <v>889</v>
      </c>
      <c r="J25" s="68"/>
      <c r="K25" s="68"/>
      <c r="L25" s="68"/>
      <c r="M25" s="68"/>
      <c r="N25" s="68"/>
      <c r="O25" s="68"/>
      <c r="P25" s="68"/>
      <c r="Q25" s="68"/>
      <c r="R25" s="68"/>
    </row>
    <row r="26" spans="2:19" ht="15" thickTop="1" x14ac:dyDescent="0.3"/>
    <row r="27" spans="2:19" x14ac:dyDescent="0.3">
      <c r="I27" s="71" t="s">
        <v>859</v>
      </c>
      <c r="J27" s="71"/>
      <c r="K27" s="71"/>
      <c r="L27" s="71"/>
      <c r="M27" s="71"/>
      <c r="N27" s="71"/>
      <c r="O27" s="71"/>
      <c r="P27" s="71"/>
      <c r="Q27" s="71"/>
      <c r="R27" s="71"/>
      <c r="S27" s="71"/>
    </row>
    <row r="28" spans="2:19" x14ac:dyDescent="0.3">
      <c r="I28" s="71"/>
      <c r="J28" s="71"/>
      <c r="K28" s="71"/>
      <c r="L28" s="71"/>
      <c r="M28" s="71"/>
      <c r="N28" s="71"/>
      <c r="O28" s="71"/>
      <c r="P28" s="71"/>
      <c r="Q28" s="71"/>
      <c r="R28" s="71"/>
      <c r="S28" s="71"/>
    </row>
    <row r="29" spans="2:19" x14ac:dyDescent="0.3">
      <c r="I29" s="71"/>
      <c r="J29" s="71"/>
      <c r="K29" s="71"/>
      <c r="L29" s="71"/>
      <c r="M29" s="71"/>
      <c r="N29" s="71"/>
      <c r="O29" s="71"/>
      <c r="P29" s="71"/>
      <c r="Q29" s="71"/>
      <c r="R29" s="71"/>
      <c r="S29" s="71"/>
    </row>
    <row r="30" spans="2:19" x14ac:dyDescent="0.3">
      <c r="I30" s="71"/>
      <c r="J30" s="71"/>
      <c r="K30" s="71"/>
      <c r="L30" s="71"/>
      <c r="M30" s="71"/>
      <c r="N30" s="71"/>
      <c r="O30" s="71"/>
      <c r="P30" s="71"/>
      <c r="Q30" s="71"/>
      <c r="R30" s="71"/>
      <c r="S30" s="71"/>
    </row>
    <row r="31" spans="2:19" x14ac:dyDescent="0.3">
      <c r="I31" s="71"/>
      <c r="J31" s="71"/>
      <c r="K31" s="71"/>
      <c r="L31" s="71"/>
      <c r="M31" s="71"/>
      <c r="N31" s="71"/>
      <c r="O31" s="71"/>
      <c r="P31" s="71"/>
      <c r="Q31" s="71"/>
      <c r="R31" s="71"/>
      <c r="S31" s="71"/>
    </row>
    <row r="32" spans="2:19" x14ac:dyDescent="0.3">
      <c r="I32" s="71"/>
      <c r="J32" s="71"/>
      <c r="K32" s="71"/>
      <c r="L32" s="71"/>
      <c r="M32" s="71"/>
      <c r="N32" s="71"/>
      <c r="O32" s="71"/>
      <c r="P32" s="71"/>
      <c r="Q32" s="71"/>
      <c r="R32" s="71"/>
      <c r="S32" s="71"/>
    </row>
    <row r="36" spans="9:19" ht="20.399999999999999" thickBot="1" x14ac:dyDescent="0.45">
      <c r="I36" s="68" t="s">
        <v>892</v>
      </c>
      <c r="J36" s="68"/>
      <c r="K36" s="68"/>
      <c r="L36" s="68"/>
      <c r="M36" s="68"/>
      <c r="N36" s="68"/>
      <c r="O36" s="68"/>
      <c r="P36" s="68"/>
      <c r="Q36" s="68"/>
      <c r="R36" s="68"/>
      <c r="S36" s="68"/>
    </row>
    <row r="37" spans="9:19" ht="15" thickTop="1" x14ac:dyDescent="0.3"/>
    <row r="38" spans="9:19" x14ac:dyDescent="0.3">
      <c r="I38" s="73" t="s">
        <v>890</v>
      </c>
      <c r="J38" s="73"/>
      <c r="K38" s="73"/>
      <c r="L38" s="73"/>
      <c r="M38" s="73"/>
      <c r="N38" s="73"/>
      <c r="O38" s="73"/>
      <c r="P38" s="73"/>
      <c r="Q38" s="73"/>
      <c r="R38" s="73"/>
      <c r="S38" s="73"/>
    </row>
    <row r="39" spans="9:19" x14ac:dyDescent="0.3">
      <c r="I39" s="73"/>
      <c r="J39" s="73"/>
      <c r="K39" s="73"/>
      <c r="L39" s="73"/>
      <c r="M39" s="73"/>
      <c r="N39" s="73"/>
      <c r="O39" s="73"/>
      <c r="P39" s="73"/>
      <c r="Q39" s="73"/>
      <c r="R39" s="73"/>
      <c r="S39" s="73"/>
    </row>
    <row r="40" spans="9:19" x14ac:dyDescent="0.3">
      <c r="I40" s="73"/>
      <c r="J40" s="73"/>
      <c r="K40" s="73"/>
      <c r="L40" s="73"/>
      <c r="M40" s="73"/>
      <c r="N40" s="73"/>
      <c r="O40" s="73"/>
      <c r="P40" s="73"/>
      <c r="Q40" s="73"/>
      <c r="R40" s="73"/>
      <c r="S40" s="73"/>
    </row>
    <row r="41" spans="9:19" x14ac:dyDescent="0.3">
      <c r="I41" s="73"/>
      <c r="J41" s="73"/>
      <c r="K41" s="73"/>
      <c r="L41" s="73"/>
      <c r="M41" s="73"/>
      <c r="N41" s="73"/>
      <c r="O41" s="73"/>
      <c r="P41" s="73"/>
      <c r="Q41" s="73"/>
      <c r="R41" s="73"/>
      <c r="S41" s="73"/>
    </row>
    <row r="42" spans="9:19" x14ac:dyDescent="0.3">
      <c r="I42" s="73"/>
      <c r="J42" s="73"/>
      <c r="K42" s="73"/>
      <c r="L42" s="73"/>
      <c r="M42" s="73"/>
      <c r="N42" s="73"/>
      <c r="O42" s="73"/>
      <c r="P42" s="73"/>
      <c r="Q42" s="73"/>
      <c r="R42" s="73"/>
      <c r="S42" s="73"/>
    </row>
    <row r="45" spans="9:19" x14ac:dyDescent="0.3">
      <c r="I45" s="73" t="s">
        <v>891</v>
      </c>
      <c r="J45" s="73"/>
      <c r="K45" s="73"/>
      <c r="L45" s="73"/>
      <c r="M45" s="73"/>
      <c r="N45" s="73"/>
      <c r="O45" s="73"/>
      <c r="P45" s="73"/>
      <c r="Q45" s="73"/>
      <c r="R45" s="73"/>
      <c r="S45" s="73"/>
    </row>
    <row r="46" spans="9:19" x14ac:dyDescent="0.3">
      <c r="I46" s="73"/>
      <c r="J46" s="73"/>
      <c r="K46" s="73"/>
      <c r="L46" s="73"/>
      <c r="M46" s="73"/>
      <c r="N46" s="73"/>
      <c r="O46" s="73"/>
      <c r="P46" s="73"/>
      <c r="Q46" s="73"/>
      <c r="R46" s="73"/>
      <c r="S46" s="73"/>
    </row>
    <row r="47" spans="9:19" x14ac:dyDescent="0.3">
      <c r="I47" s="73"/>
      <c r="J47" s="73"/>
      <c r="K47" s="73"/>
      <c r="L47" s="73"/>
      <c r="M47" s="73"/>
      <c r="N47" s="73"/>
      <c r="O47" s="73"/>
      <c r="P47" s="73"/>
      <c r="Q47" s="73"/>
      <c r="R47" s="73"/>
      <c r="S47" s="73"/>
    </row>
    <row r="48" spans="9:19" x14ac:dyDescent="0.3">
      <c r="I48" s="73"/>
      <c r="J48" s="73"/>
      <c r="K48" s="73"/>
      <c r="L48" s="73"/>
      <c r="M48" s="73"/>
      <c r="N48" s="73"/>
      <c r="O48" s="73"/>
      <c r="P48" s="73"/>
      <c r="Q48" s="73"/>
      <c r="R48" s="73"/>
      <c r="S48" s="73"/>
    </row>
    <row r="49" spans="9:19" x14ac:dyDescent="0.3">
      <c r="I49" s="73"/>
      <c r="J49" s="73"/>
      <c r="K49" s="73"/>
      <c r="L49" s="73"/>
      <c r="M49" s="73"/>
      <c r="N49" s="73"/>
      <c r="O49" s="73"/>
      <c r="P49" s="73"/>
      <c r="Q49" s="73"/>
      <c r="R49" s="73"/>
      <c r="S49" s="73"/>
    </row>
    <row r="50" spans="9:19" x14ac:dyDescent="0.3">
      <c r="I50" s="73"/>
      <c r="J50" s="73"/>
      <c r="K50" s="73"/>
      <c r="L50" s="73"/>
      <c r="M50" s="73"/>
      <c r="N50" s="73"/>
      <c r="O50" s="73"/>
      <c r="P50" s="73"/>
      <c r="Q50" s="73"/>
      <c r="R50" s="73"/>
      <c r="S50" s="73"/>
    </row>
    <row r="51" spans="9:19" x14ac:dyDescent="0.3">
      <c r="I51" s="73"/>
      <c r="J51" s="73"/>
      <c r="K51" s="73"/>
      <c r="L51" s="73"/>
      <c r="M51" s="73"/>
      <c r="N51" s="73"/>
      <c r="O51" s="73"/>
      <c r="P51" s="73"/>
      <c r="Q51" s="73"/>
      <c r="R51" s="73"/>
      <c r="S51" s="73"/>
    </row>
  </sheetData>
  <mergeCells count="12">
    <mergeCell ref="I38:S42"/>
    <mergeCell ref="I45:S51"/>
    <mergeCell ref="I36:S36"/>
    <mergeCell ref="A1:C1"/>
    <mergeCell ref="I27:S32"/>
    <mergeCell ref="B2:C2"/>
    <mergeCell ref="B3:C3"/>
    <mergeCell ref="B4:C4"/>
    <mergeCell ref="B5:C5"/>
    <mergeCell ref="A7:D7"/>
    <mergeCell ref="I7:R7"/>
    <mergeCell ref="I25:R25"/>
  </mergeCells>
  <hyperlinks>
    <hyperlink ref="A1:C1" location="ReadMeFirst!A1" display="ReadMeFirst!A1" xr:uid="{18164981-32EE-495A-9420-C905E0EC3ECD}"/>
  </hyperlink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1F99B-44FE-45DE-B4DF-2A60C2E9D7B3}">
  <dimension ref="A1:P49"/>
  <sheetViews>
    <sheetView topLeftCell="A8" workbookViewId="0">
      <selection activeCell="K4" sqref="K4"/>
    </sheetView>
  </sheetViews>
  <sheetFormatPr defaultRowHeight="14.4" x14ac:dyDescent="0.3"/>
  <cols>
    <col min="2" max="2" width="10.77734375" bestFit="1" customWidth="1"/>
    <col min="3" max="3" width="21" bestFit="1" customWidth="1"/>
  </cols>
  <sheetData>
    <row r="1" spans="1:14" ht="20.399999999999999" thickBot="1" x14ac:dyDescent="0.45">
      <c r="A1" s="68" t="s">
        <v>886</v>
      </c>
      <c r="B1" s="68"/>
      <c r="C1" s="68"/>
    </row>
    <row r="2" spans="1:14" ht="15" thickTop="1" x14ac:dyDescent="0.3">
      <c r="A2" s="65" t="s">
        <v>874</v>
      </c>
      <c r="B2" s="69" t="s">
        <v>878</v>
      </c>
      <c r="C2" s="69"/>
    </row>
    <row r="3" spans="1:14" x14ac:dyDescent="0.3">
      <c r="A3" s="65" t="s">
        <v>875</v>
      </c>
      <c r="B3" s="69" t="s">
        <v>8</v>
      </c>
      <c r="C3" s="69"/>
    </row>
    <row r="4" spans="1:14" x14ac:dyDescent="0.3">
      <c r="A4" s="65" t="s">
        <v>876</v>
      </c>
      <c r="B4" s="69" t="s">
        <v>855</v>
      </c>
      <c r="C4" s="69"/>
    </row>
    <row r="5" spans="1:14" x14ac:dyDescent="0.3">
      <c r="A5" s="65" t="s">
        <v>188</v>
      </c>
      <c r="B5" s="70">
        <v>45391</v>
      </c>
      <c r="C5" s="70"/>
    </row>
    <row r="7" spans="1:14" ht="20.399999999999999" thickBot="1" x14ac:dyDescent="0.45">
      <c r="A7" s="68" t="s">
        <v>893</v>
      </c>
      <c r="B7" s="68"/>
      <c r="C7" s="68"/>
      <c r="D7" s="68"/>
      <c r="F7" s="68" t="s">
        <v>888</v>
      </c>
      <c r="G7" s="68"/>
      <c r="H7" s="68"/>
      <c r="I7" s="68"/>
      <c r="J7" s="68"/>
      <c r="K7" s="68"/>
      <c r="L7" s="68"/>
      <c r="M7" s="68"/>
      <c r="N7" s="68"/>
    </row>
    <row r="8" spans="1:14" ht="15" thickTop="1" x14ac:dyDescent="0.3"/>
    <row r="9" spans="1:14" x14ac:dyDescent="0.3">
      <c r="B9" s="57" t="s">
        <v>188</v>
      </c>
      <c r="C9" t="s">
        <v>860</v>
      </c>
    </row>
    <row r="10" spans="1:14" x14ac:dyDescent="0.3">
      <c r="B10" s="58">
        <v>45088</v>
      </c>
      <c r="C10">
        <v>130</v>
      </c>
    </row>
    <row r="11" spans="1:14" x14ac:dyDescent="0.3">
      <c r="B11" s="58">
        <v>45089</v>
      </c>
      <c r="C11">
        <v>315</v>
      </c>
    </row>
    <row r="12" spans="1:14" x14ac:dyDescent="0.3">
      <c r="B12" s="58">
        <v>45095</v>
      </c>
      <c r="C12">
        <v>355</v>
      </c>
    </row>
    <row r="13" spans="1:14" x14ac:dyDescent="0.3">
      <c r="B13" s="58">
        <v>45096</v>
      </c>
      <c r="C13">
        <v>305</v>
      </c>
    </row>
    <row r="14" spans="1:14" x14ac:dyDescent="0.3">
      <c r="B14" s="58">
        <v>45102</v>
      </c>
      <c r="C14">
        <v>343</v>
      </c>
    </row>
    <row r="15" spans="1:14" x14ac:dyDescent="0.3">
      <c r="B15" s="58">
        <v>45103</v>
      </c>
      <c r="C15">
        <v>134</v>
      </c>
    </row>
    <row r="16" spans="1:14" x14ac:dyDescent="0.3">
      <c r="B16" s="58">
        <v>45109</v>
      </c>
      <c r="C16">
        <v>126</v>
      </c>
    </row>
    <row r="17" spans="2:16" x14ac:dyDescent="0.3">
      <c r="B17" s="58">
        <v>45110</v>
      </c>
      <c r="C17">
        <v>325</v>
      </c>
    </row>
    <row r="18" spans="2:16" x14ac:dyDescent="0.3">
      <c r="B18" s="58" t="s">
        <v>857</v>
      </c>
      <c r="C18">
        <v>254.125</v>
      </c>
    </row>
    <row r="25" spans="2:16" ht="20.399999999999999" thickBot="1" x14ac:dyDescent="0.45">
      <c r="F25" s="68" t="s">
        <v>889</v>
      </c>
      <c r="G25" s="68"/>
      <c r="H25" s="68"/>
      <c r="I25" s="68"/>
      <c r="J25" s="68"/>
      <c r="K25" s="68"/>
      <c r="L25" s="68"/>
      <c r="M25" s="68"/>
      <c r="N25" s="68"/>
      <c r="O25" s="68"/>
      <c r="P25" s="68"/>
    </row>
    <row r="26" spans="2:16" ht="15" thickTop="1" x14ac:dyDescent="0.3"/>
    <row r="27" spans="2:16" x14ac:dyDescent="0.3">
      <c r="F27" s="71" t="s">
        <v>864</v>
      </c>
      <c r="G27" s="71"/>
      <c r="H27" s="71"/>
      <c r="I27" s="71"/>
      <c r="J27" s="71"/>
      <c r="K27" s="71"/>
      <c r="L27" s="71"/>
      <c r="M27" s="71"/>
      <c r="N27" s="71"/>
      <c r="O27" s="71"/>
      <c r="P27" s="71"/>
    </row>
    <row r="28" spans="2:16" x14ac:dyDescent="0.3">
      <c r="F28" s="71"/>
      <c r="G28" s="71"/>
      <c r="H28" s="71"/>
      <c r="I28" s="71"/>
      <c r="J28" s="71"/>
      <c r="K28" s="71"/>
      <c r="L28" s="71"/>
      <c r="M28" s="71"/>
      <c r="N28" s="71"/>
      <c r="O28" s="71"/>
      <c r="P28" s="71"/>
    </row>
    <row r="29" spans="2:16" x14ac:dyDescent="0.3">
      <c r="F29" s="71"/>
      <c r="G29" s="71"/>
      <c r="H29" s="71"/>
      <c r="I29" s="71"/>
      <c r="J29" s="71"/>
      <c r="K29" s="71"/>
      <c r="L29" s="71"/>
      <c r="M29" s="71"/>
      <c r="N29" s="71"/>
      <c r="O29" s="71"/>
      <c r="P29" s="71"/>
    </row>
    <row r="30" spans="2:16" x14ac:dyDescent="0.3">
      <c r="F30" s="71"/>
      <c r="G30" s="71"/>
      <c r="H30" s="71"/>
      <c r="I30" s="71"/>
      <c r="J30" s="71"/>
      <c r="K30" s="71"/>
      <c r="L30" s="71"/>
      <c r="M30" s="71"/>
      <c r="N30" s="71"/>
      <c r="O30" s="71"/>
      <c r="P30" s="71"/>
    </row>
    <row r="31" spans="2:16" x14ac:dyDescent="0.3">
      <c r="F31" s="71"/>
      <c r="G31" s="71"/>
      <c r="H31" s="71"/>
      <c r="I31" s="71"/>
      <c r="J31" s="71"/>
      <c r="K31" s="71"/>
      <c r="L31" s="71"/>
      <c r="M31" s="71"/>
      <c r="N31" s="71"/>
      <c r="O31" s="71"/>
      <c r="P31" s="71"/>
    </row>
    <row r="32" spans="2:16" x14ac:dyDescent="0.3">
      <c r="F32" s="71"/>
      <c r="G32" s="71"/>
      <c r="H32" s="71"/>
      <c r="I32" s="71"/>
      <c r="J32" s="71"/>
      <c r="K32" s="71"/>
      <c r="L32" s="71"/>
      <c r="M32" s="71"/>
      <c r="N32" s="71"/>
      <c r="O32" s="71"/>
      <c r="P32" s="71"/>
    </row>
    <row r="35" spans="6:16" ht="20.399999999999999" thickBot="1" x14ac:dyDescent="0.45">
      <c r="F35" s="68" t="s">
        <v>894</v>
      </c>
      <c r="G35" s="68"/>
      <c r="H35" s="68"/>
      <c r="I35" s="68"/>
      <c r="J35" s="68"/>
      <c r="K35" s="68"/>
      <c r="L35" s="68"/>
      <c r="M35" s="68"/>
      <c r="N35" s="68"/>
      <c r="O35" s="68"/>
      <c r="P35" s="68"/>
    </row>
    <row r="36" spans="6:16" ht="15" thickTop="1" x14ac:dyDescent="0.3"/>
    <row r="38" spans="6:16" x14ac:dyDescent="0.3">
      <c r="F38" s="73" t="s">
        <v>895</v>
      </c>
      <c r="G38" s="73"/>
      <c r="H38" s="73"/>
      <c r="I38" s="73"/>
      <c r="J38" s="73"/>
      <c r="K38" s="73"/>
      <c r="L38" s="73"/>
      <c r="M38" s="73"/>
      <c r="N38" s="73"/>
      <c r="O38" s="73"/>
      <c r="P38" s="73"/>
    </row>
    <row r="39" spans="6:16" x14ac:dyDescent="0.3">
      <c r="F39" s="73"/>
      <c r="G39" s="73"/>
      <c r="H39" s="73"/>
      <c r="I39" s="73"/>
      <c r="J39" s="73"/>
      <c r="K39" s="73"/>
      <c r="L39" s="73"/>
      <c r="M39" s="73"/>
      <c r="N39" s="73"/>
      <c r="O39" s="73"/>
      <c r="P39" s="73"/>
    </row>
    <row r="40" spans="6:16" x14ac:dyDescent="0.3">
      <c r="F40" s="73"/>
      <c r="G40" s="73"/>
      <c r="H40" s="73"/>
      <c r="I40" s="73"/>
      <c r="J40" s="73"/>
      <c r="K40" s="73"/>
      <c r="L40" s="73"/>
      <c r="M40" s="73"/>
      <c r="N40" s="73"/>
      <c r="O40" s="73"/>
      <c r="P40" s="73"/>
    </row>
    <row r="41" spans="6:16" x14ac:dyDescent="0.3">
      <c r="F41" s="73"/>
      <c r="G41" s="73"/>
      <c r="H41" s="73"/>
      <c r="I41" s="73"/>
      <c r="J41" s="73"/>
      <c r="K41" s="73"/>
      <c r="L41" s="73"/>
      <c r="M41" s="73"/>
      <c r="N41" s="73"/>
      <c r="O41" s="73"/>
      <c r="P41" s="73"/>
    </row>
    <row r="42" spans="6:16" x14ac:dyDescent="0.3">
      <c r="F42" s="73"/>
      <c r="G42" s="73"/>
      <c r="H42" s="73"/>
      <c r="I42" s="73"/>
      <c r="J42" s="73"/>
      <c r="K42" s="73"/>
      <c r="L42" s="73"/>
      <c r="M42" s="73"/>
      <c r="N42" s="73"/>
      <c r="O42" s="73"/>
      <c r="P42" s="73"/>
    </row>
    <row r="45" spans="6:16" x14ac:dyDescent="0.3">
      <c r="F45" s="73" t="s">
        <v>896</v>
      </c>
      <c r="G45" s="73"/>
      <c r="H45" s="73"/>
      <c r="I45" s="73"/>
      <c r="J45" s="73"/>
      <c r="K45" s="73"/>
      <c r="L45" s="73"/>
      <c r="M45" s="73"/>
      <c r="N45" s="73"/>
      <c r="O45" s="73"/>
      <c r="P45" s="73"/>
    </row>
    <row r="46" spans="6:16" x14ac:dyDescent="0.3">
      <c r="F46" s="73"/>
      <c r="G46" s="73"/>
      <c r="H46" s="73"/>
      <c r="I46" s="73"/>
      <c r="J46" s="73"/>
      <c r="K46" s="73"/>
      <c r="L46" s="73"/>
      <c r="M46" s="73"/>
      <c r="N46" s="73"/>
      <c r="O46" s="73"/>
      <c r="P46" s="73"/>
    </row>
    <row r="47" spans="6:16" x14ac:dyDescent="0.3">
      <c r="F47" s="73"/>
      <c r="G47" s="73"/>
      <c r="H47" s="73"/>
      <c r="I47" s="73"/>
      <c r="J47" s="73"/>
      <c r="K47" s="73"/>
      <c r="L47" s="73"/>
      <c r="M47" s="73"/>
      <c r="N47" s="73"/>
      <c r="O47" s="73"/>
      <c r="P47" s="73"/>
    </row>
    <row r="48" spans="6:16" x14ac:dyDescent="0.3">
      <c r="F48" s="73"/>
      <c r="G48" s="73"/>
      <c r="H48" s="73"/>
      <c r="I48" s="73"/>
      <c r="J48" s="73"/>
      <c r="K48" s="73"/>
      <c r="L48" s="73"/>
      <c r="M48" s="73"/>
      <c r="N48" s="73"/>
      <c r="O48" s="73"/>
      <c r="P48" s="73"/>
    </row>
    <row r="49" spans="6:16" x14ac:dyDescent="0.3">
      <c r="F49" s="73"/>
      <c r="G49" s="73"/>
      <c r="H49" s="73"/>
      <c r="I49" s="73"/>
      <c r="J49" s="73"/>
      <c r="K49" s="73"/>
      <c r="L49" s="73"/>
      <c r="M49" s="73"/>
      <c r="N49" s="73"/>
      <c r="O49" s="73"/>
      <c r="P49" s="73"/>
    </row>
  </sheetData>
  <mergeCells count="12">
    <mergeCell ref="F35:P35"/>
    <mergeCell ref="F38:P42"/>
    <mergeCell ref="F45:P49"/>
    <mergeCell ref="A1:C1"/>
    <mergeCell ref="F27:P32"/>
    <mergeCell ref="B2:C2"/>
    <mergeCell ref="B3:C3"/>
    <mergeCell ref="B4:C4"/>
    <mergeCell ref="B5:C5"/>
    <mergeCell ref="A7:D7"/>
    <mergeCell ref="F7:N7"/>
    <mergeCell ref="F25:P25"/>
  </mergeCells>
  <hyperlinks>
    <hyperlink ref="A1:C1" location="ReadMeFirst!A1" display="ReadMeFirst!A1" xr:uid="{19FB37E6-D298-416B-B087-3A4CC184D27D}"/>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ReadMeFirst</vt:lpstr>
      <vt:lpstr>Other Lists</vt:lpstr>
      <vt:lpstr>Inspect DM</vt:lpstr>
      <vt:lpstr>A Batches</vt:lpstr>
      <vt:lpstr>B Batches</vt:lpstr>
      <vt:lpstr>Filtered Data</vt:lpstr>
      <vt:lpstr>Data Visualization</vt:lpstr>
      <vt:lpstr>PV1</vt:lpstr>
      <vt:lpstr>PV2</vt:lpstr>
      <vt:lpstr>PV3</vt:lpstr>
      <vt:lpstr>PV4</vt:lpstr>
      <vt:lpstr>PV5</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Bill Nixon</dc:creator>
  <cp:lastModifiedBy>Vats Yatinbhai Sanghvi</cp:lastModifiedBy>
  <dcterms:created xsi:type="dcterms:W3CDTF">2024-04-02T18:09:52Z</dcterms:created>
  <dcterms:modified xsi:type="dcterms:W3CDTF">2024-04-10T03:38:51Z</dcterms:modified>
</cp:coreProperties>
</file>