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archana/Workspace_SolarPark/solarfarm_webapp/static/BotanyData/"/>
    </mc:Choice>
  </mc:AlternateContent>
  <xr:revisionPtr revIDLastSave="0" documentId="13_ncr:1_{714E5983-D6EE-BD42-BFD9-8D8E95F7DC8C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Sheet1" sheetId="1" r:id="rId1"/>
    <sheet name="botanical survey sheet" sheetId="2" r:id="rId2"/>
    <sheet name="Sheet2" sheetId="4" r:id="rId3"/>
    <sheet name="How to domin" sheetId="3" r:id="rId4"/>
  </sheets>
  <definedNames>
    <definedName name="_xlnm._FilterDatabase" localSheetId="2" hidden="1">Sheet2!$A$7:$V$7</definedName>
    <definedName name="Common_name">Sheet1!$C$4:$C$270</definedName>
    <definedName name="validation_list">OFFSET(Sheet1!$V$2,,,COUNTIF(Sheet1!$V$2:B331,"?*"))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5" i="4" l="1"/>
  <c r="S67" i="4"/>
  <c r="C67" i="4"/>
  <c r="S66" i="4"/>
  <c r="S12" i="4" l="1"/>
  <c r="C12" i="4"/>
  <c r="S9" i="4" l="1"/>
  <c r="S15" i="4"/>
  <c r="S48" i="4"/>
  <c r="S29" i="4"/>
  <c r="S37" i="4"/>
  <c r="S44" i="4"/>
  <c r="S46" i="4"/>
  <c r="S27" i="4"/>
  <c r="S14" i="4"/>
  <c r="S41" i="4"/>
  <c r="S57" i="4"/>
  <c r="S19" i="4"/>
  <c r="S35" i="4"/>
  <c r="S36" i="4"/>
  <c r="S20" i="4"/>
  <c r="S53" i="4"/>
  <c r="S47" i="4"/>
  <c r="S51" i="4"/>
  <c r="S21" i="4"/>
  <c r="S8" i="4"/>
  <c r="S42" i="4"/>
  <c r="S16" i="4"/>
  <c r="S38" i="4"/>
  <c r="S31" i="4"/>
  <c r="S32" i="4"/>
  <c r="S30" i="4"/>
  <c r="S45" i="4"/>
  <c r="S50" i="4"/>
  <c r="S54" i="4"/>
  <c r="S22" i="4"/>
  <c r="S56" i="4"/>
  <c r="S40" i="4"/>
  <c r="S24" i="4"/>
  <c r="S26" i="4"/>
  <c r="S17" i="4"/>
  <c r="S18" i="4"/>
  <c r="S55" i="4"/>
  <c r="S10" i="4"/>
  <c r="S11" i="4"/>
  <c r="S43" i="4"/>
  <c r="S28" i="4"/>
  <c r="S33" i="4"/>
  <c r="S39" i="4"/>
  <c r="S52" i="4"/>
  <c r="S23" i="4"/>
  <c r="S25" i="4"/>
  <c r="S49" i="4"/>
  <c r="S34" i="4"/>
  <c r="S13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D1" i="4" s="1"/>
  <c r="C25" i="4"/>
  <c r="C23" i="4"/>
  <c r="C39" i="4"/>
  <c r="C28" i="4"/>
  <c r="C10" i="4"/>
  <c r="C18" i="4"/>
  <c r="C17" i="4"/>
  <c r="C26" i="4"/>
  <c r="C22" i="4"/>
  <c r="C50" i="4"/>
  <c r="C30" i="4"/>
  <c r="C31" i="4"/>
  <c r="C16" i="4"/>
  <c r="C42" i="4"/>
  <c r="C21" i="4"/>
  <c r="C47" i="4"/>
  <c r="C53" i="4"/>
  <c r="C19" i="4"/>
  <c r="C27" i="4"/>
  <c r="C37" i="4"/>
  <c r="C29" i="4"/>
  <c r="C48" i="4"/>
  <c r="C15" i="4"/>
  <c r="C9" i="4"/>
  <c r="C13" i="4"/>
  <c r="B4" i="4"/>
  <c r="N61" i="2"/>
  <c r="O61" i="2"/>
  <c r="O139" i="2" s="1"/>
  <c r="P61" i="2"/>
  <c r="Q61" i="2"/>
  <c r="R61" i="2"/>
  <c r="R62" i="2"/>
  <c r="R139" i="2" s="1"/>
  <c r="I61" i="2"/>
  <c r="J61" i="2"/>
  <c r="K61" i="2"/>
  <c r="L61" i="2"/>
  <c r="L139" i="2" s="1"/>
  <c r="M61" i="2"/>
  <c r="D61" i="2"/>
  <c r="E61" i="2"/>
  <c r="F61" i="2"/>
  <c r="G61" i="2"/>
  <c r="H61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7" i="2"/>
  <c r="B8" i="2"/>
  <c r="B6" i="2"/>
  <c r="D139" i="2"/>
  <c r="Q139" i="2"/>
  <c r="P139" i="2"/>
  <c r="N139" i="2"/>
  <c r="K139" i="2"/>
  <c r="J139" i="2"/>
  <c r="I139" i="2"/>
  <c r="G139" i="2"/>
  <c r="F139" i="2"/>
  <c r="E139" i="2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A4" i="2"/>
  <c r="B266" i="1" s="1"/>
  <c r="H62" i="2" l="1"/>
  <c r="H139" i="2" s="1"/>
  <c r="I1" i="4"/>
  <c r="M62" i="2"/>
  <c r="M139" i="2" s="1"/>
  <c r="N1" i="4"/>
  <c r="B18" i="1"/>
  <c r="B146" i="1"/>
  <c r="B79" i="1"/>
  <c r="B219" i="1"/>
  <c r="B148" i="1"/>
  <c r="B169" i="1"/>
  <c r="B50" i="1"/>
  <c r="B178" i="1"/>
  <c r="B39" i="1"/>
  <c r="B127" i="1"/>
  <c r="B101" i="1"/>
  <c r="B32" i="1"/>
  <c r="B248" i="1"/>
  <c r="B41" i="1"/>
  <c r="B66" i="1"/>
  <c r="B130" i="1"/>
  <c r="B194" i="1"/>
  <c r="B59" i="1"/>
  <c r="B159" i="1"/>
  <c r="B165" i="1"/>
  <c r="B96" i="1"/>
  <c r="B20" i="1"/>
  <c r="B105" i="1"/>
  <c r="B60" i="1"/>
  <c r="B34" i="1"/>
  <c r="B98" i="1"/>
  <c r="B162" i="1"/>
  <c r="B23" i="1"/>
  <c r="B103" i="1"/>
  <c r="B37" i="1"/>
  <c r="B251" i="1"/>
  <c r="B216" i="1"/>
  <c r="B246" i="1"/>
  <c r="B221" i="1"/>
  <c r="B82" i="1"/>
  <c r="B7" i="1"/>
  <c r="B191" i="1"/>
  <c r="B160" i="1"/>
  <c r="B114" i="1"/>
  <c r="B253" i="1"/>
  <c r="B14" i="1"/>
  <c r="B30" i="1"/>
  <c r="B46" i="1"/>
  <c r="B62" i="1"/>
  <c r="B78" i="1"/>
  <c r="B94" i="1"/>
  <c r="B110" i="1"/>
  <c r="B126" i="1"/>
  <c r="B142" i="1"/>
  <c r="B158" i="1"/>
  <c r="B174" i="1"/>
  <c r="B190" i="1"/>
  <c r="B206" i="1"/>
  <c r="B19" i="1"/>
  <c r="B35" i="1"/>
  <c r="B55" i="1"/>
  <c r="B75" i="1"/>
  <c r="B95" i="1"/>
  <c r="B119" i="1"/>
  <c r="B151" i="1"/>
  <c r="B183" i="1"/>
  <c r="B21" i="1"/>
  <c r="B85" i="1"/>
  <c r="B149" i="1"/>
  <c r="B243" i="1"/>
  <c r="B16" i="1"/>
  <c r="B80" i="1"/>
  <c r="B144" i="1"/>
  <c r="B208" i="1"/>
  <c r="B240" i="1"/>
  <c r="A270" i="1"/>
  <c r="B116" i="1"/>
  <c r="B230" i="1"/>
  <c r="B25" i="1"/>
  <c r="B89" i="1"/>
  <c r="B153" i="1"/>
  <c r="B213" i="1"/>
  <c r="B245" i="1"/>
  <c r="B28" i="1"/>
  <c r="B156" i="1"/>
  <c r="A134" i="1"/>
  <c r="A126" i="1"/>
  <c r="A118" i="1"/>
  <c r="A109" i="1"/>
  <c r="A101" i="1"/>
  <c r="A93" i="1"/>
  <c r="A85" i="1"/>
  <c r="A77" i="1"/>
  <c r="A69" i="1"/>
  <c r="A61" i="1"/>
  <c r="A53" i="1"/>
  <c r="A45" i="1"/>
  <c r="A37" i="1"/>
  <c r="A29" i="1"/>
  <c r="A20" i="1"/>
  <c r="A12" i="1"/>
  <c r="A4" i="1"/>
  <c r="B211" i="1" s="1"/>
  <c r="B258" i="1"/>
  <c r="B226" i="1"/>
  <c r="A5" i="1"/>
  <c r="B99" i="1" s="1"/>
  <c r="A9" i="1"/>
  <c r="A13" i="1"/>
  <c r="A17" i="1"/>
  <c r="A21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10" i="1"/>
  <c r="A114" i="1"/>
  <c r="A119" i="1"/>
  <c r="A123" i="1"/>
  <c r="A127" i="1"/>
  <c r="A131" i="1"/>
  <c r="A135" i="1"/>
  <c r="B204" i="1"/>
  <c r="B140" i="1"/>
  <c r="B76" i="1"/>
  <c r="B12" i="1"/>
  <c r="B257" i="1"/>
  <c r="B241" i="1"/>
  <c r="B225" i="1"/>
  <c r="B209" i="1"/>
  <c r="B177" i="1"/>
  <c r="B145" i="1"/>
  <c r="B113" i="1"/>
  <c r="B49" i="1"/>
  <c r="B17" i="1"/>
  <c r="B254" i="1"/>
  <c r="B222" i="1"/>
  <c r="B164" i="1"/>
  <c r="B100" i="1"/>
  <c r="B36" i="1"/>
  <c r="B268" i="1"/>
  <c r="B252" i="1"/>
  <c r="B236" i="1"/>
  <c r="B220" i="1"/>
  <c r="B200" i="1"/>
  <c r="B168" i="1"/>
  <c r="B136" i="1"/>
  <c r="B104" i="1"/>
  <c r="B72" i="1"/>
  <c r="B40" i="1"/>
  <c r="B8" i="1"/>
  <c r="B255" i="1"/>
  <c r="B239" i="1"/>
  <c r="B223" i="1"/>
  <c r="B205" i="1"/>
  <c r="B141" i="1"/>
  <c r="B109" i="1"/>
  <c r="B77" i="1"/>
  <c r="B45" i="1"/>
  <c r="B13" i="1"/>
  <c r="B195" i="1"/>
  <c r="B179" i="1"/>
  <c r="B163" i="1"/>
  <c r="B147" i="1"/>
  <c r="B131" i="1"/>
  <c r="B115" i="1"/>
  <c r="B83" i="1"/>
  <c r="B67" i="1"/>
  <c r="B51" i="1"/>
  <c r="A22" i="1"/>
  <c r="B242" i="1"/>
  <c r="B214" i="1"/>
  <c r="A7" i="1"/>
  <c r="A11" i="1"/>
  <c r="A15" i="1"/>
  <c r="A19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08" i="1"/>
  <c r="A112" i="1"/>
  <c r="A116" i="1"/>
  <c r="A121" i="1"/>
  <c r="A125" i="1"/>
  <c r="A129" i="1"/>
  <c r="A133" i="1"/>
  <c r="A137" i="1"/>
  <c r="B172" i="1"/>
  <c r="B108" i="1"/>
  <c r="B44" i="1"/>
  <c r="B249" i="1"/>
  <c r="B233" i="1"/>
  <c r="B217" i="1"/>
  <c r="B193" i="1"/>
  <c r="B161" i="1"/>
  <c r="B129" i="1"/>
  <c r="B97" i="1"/>
  <c r="B65" i="1"/>
  <c r="B33" i="1"/>
  <c r="B270" i="1"/>
  <c r="B238" i="1"/>
  <c r="B196" i="1"/>
  <c r="B132" i="1"/>
  <c r="B68" i="1"/>
  <c r="B5" i="1"/>
  <c r="B260" i="1"/>
  <c r="B244" i="1"/>
  <c r="B228" i="1"/>
  <c r="B184" i="1"/>
  <c r="B152" i="1"/>
  <c r="B120" i="1"/>
  <c r="B56" i="1"/>
  <c r="B24" i="1"/>
  <c r="B263" i="1"/>
  <c r="B247" i="1"/>
  <c r="B231" i="1"/>
  <c r="B215" i="1"/>
  <c r="B189" i="1"/>
  <c r="B157" i="1"/>
  <c r="B93" i="1"/>
  <c r="B61" i="1"/>
  <c r="B29" i="1"/>
  <c r="B203" i="1"/>
  <c r="B187" i="1"/>
  <c r="B171" i="1"/>
  <c r="B155" i="1"/>
  <c r="B139" i="1"/>
  <c r="B123" i="1"/>
  <c r="B6" i="1"/>
  <c r="B22" i="1"/>
  <c r="B38" i="1"/>
  <c r="B54" i="1"/>
  <c r="B70" i="1"/>
  <c r="B86" i="1"/>
  <c r="B102" i="1"/>
  <c r="B118" i="1"/>
  <c r="B134" i="1"/>
  <c r="B150" i="1"/>
  <c r="B166" i="1"/>
  <c r="B182" i="1"/>
  <c r="B198" i="1"/>
  <c r="B11" i="1"/>
  <c r="B27" i="1"/>
  <c r="B43" i="1"/>
  <c r="B63" i="1"/>
  <c r="B87" i="1"/>
  <c r="B107" i="1"/>
  <c r="B135" i="1"/>
  <c r="B167" i="1"/>
  <c r="B199" i="1"/>
  <c r="B53" i="1"/>
  <c r="B117" i="1"/>
  <c r="B181" i="1"/>
  <c r="B227" i="1"/>
  <c r="B259" i="1"/>
  <c r="B112" i="1"/>
  <c r="B176" i="1"/>
  <c r="B224" i="1"/>
  <c r="B256" i="1"/>
  <c r="B180" i="1"/>
  <c r="B262" i="1"/>
  <c r="B57" i="1"/>
  <c r="B121" i="1"/>
  <c r="B185" i="1"/>
  <c r="B229" i="1"/>
  <c r="B261" i="1"/>
  <c r="B92" i="1"/>
  <c r="A138" i="1"/>
  <c r="A130" i="1"/>
  <c r="A122" i="1"/>
  <c r="A113" i="1"/>
  <c r="A105" i="1"/>
  <c r="A97" i="1"/>
  <c r="A89" i="1"/>
  <c r="A81" i="1"/>
  <c r="A73" i="1"/>
  <c r="A65" i="1"/>
  <c r="A57" i="1"/>
  <c r="A49" i="1"/>
  <c r="A41" i="1"/>
  <c r="A33" i="1"/>
  <c r="A25" i="1"/>
  <c r="A16" i="1"/>
  <c r="A8" i="1"/>
  <c r="B234" i="1"/>
  <c r="B188" i="1"/>
  <c r="A132" i="1"/>
  <c r="A124" i="1"/>
  <c r="A115" i="1"/>
  <c r="A107" i="1"/>
  <c r="A99" i="1"/>
  <c r="A91" i="1"/>
  <c r="A83" i="1"/>
  <c r="A75" i="1"/>
  <c r="A67" i="1"/>
  <c r="A59" i="1"/>
  <c r="A51" i="1"/>
  <c r="A43" i="1"/>
  <c r="A35" i="1"/>
  <c r="A27" i="1"/>
  <c r="A18" i="1"/>
  <c r="A10" i="1"/>
  <c r="B52" i="1" s="1"/>
  <c r="B218" i="1"/>
  <c r="B4" i="1"/>
  <c r="B10" i="1"/>
  <c r="B26" i="1"/>
  <c r="B42" i="1"/>
  <c r="B58" i="1"/>
  <c r="B74" i="1"/>
  <c r="B90" i="1"/>
  <c r="B106" i="1"/>
  <c r="B122" i="1"/>
  <c r="B138" i="1"/>
  <c r="B154" i="1"/>
  <c r="B170" i="1"/>
  <c r="B186" i="1"/>
  <c r="B202" i="1"/>
  <c r="B15" i="1"/>
  <c r="B31" i="1"/>
  <c r="B47" i="1"/>
  <c r="B71" i="1"/>
  <c r="B91" i="1"/>
  <c r="B111" i="1"/>
  <c r="B143" i="1"/>
  <c r="B175" i="1"/>
  <c r="B207" i="1"/>
  <c r="B69" i="1"/>
  <c r="B133" i="1"/>
  <c r="B197" i="1"/>
  <c r="B235" i="1"/>
  <c r="B267" i="1"/>
  <c r="B128" i="1"/>
  <c r="B192" i="1"/>
  <c r="B232" i="1"/>
  <c r="B264" i="1"/>
  <c r="B84" i="1"/>
  <c r="B210" i="1"/>
  <c r="B9" i="1"/>
  <c r="B73" i="1"/>
  <c r="B137" i="1"/>
  <c r="B201" i="1"/>
  <c r="B237" i="1"/>
  <c r="B269" i="1"/>
  <c r="A136" i="1"/>
  <c r="A128" i="1"/>
  <c r="A120" i="1"/>
  <c r="A111" i="1"/>
  <c r="A103" i="1"/>
  <c r="A95" i="1"/>
  <c r="A87" i="1"/>
  <c r="A79" i="1"/>
  <c r="A71" i="1"/>
  <c r="A63" i="1"/>
  <c r="A55" i="1"/>
  <c r="A47" i="1"/>
  <c r="A39" i="1"/>
  <c r="A31" i="1"/>
  <c r="A23" i="1"/>
  <c r="A14" i="1"/>
  <c r="B265" i="1" s="1"/>
  <c r="A6" i="1"/>
  <c r="B81" i="1" s="1"/>
  <c r="B250" i="1"/>
  <c r="B212" i="1" l="1"/>
  <c r="B64" i="1"/>
  <c r="B48" i="1"/>
  <c r="B125" i="1"/>
  <c r="B124" i="1"/>
  <c r="B173" i="1"/>
  <c r="B88" i="1"/>
  <c r="V9" i="1" l="1"/>
  <c r="V18" i="1"/>
  <c r="V23" i="1"/>
  <c r="V22" i="1"/>
  <c r="V11" i="1"/>
  <c r="V29" i="1"/>
  <c r="V6" i="1"/>
  <c r="V13" i="1"/>
  <c r="V19" i="1"/>
  <c r="V27" i="1"/>
  <c r="V32" i="1"/>
  <c r="V26" i="1"/>
  <c r="V12" i="1"/>
  <c r="V20" i="1"/>
  <c r="V2" i="1"/>
  <c r="V8" i="1"/>
  <c r="V31" i="1"/>
  <c r="V28" i="1"/>
  <c r="V10" i="1"/>
  <c r="V7" i="1"/>
  <c r="V5" i="1"/>
  <c r="V15" i="1"/>
  <c r="V17" i="1"/>
  <c r="V30" i="1"/>
  <c r="V24" i="1"/>
  <c r="V16" i="1"/>
  <c r="V4" i="1"/>
  <c r="V3" i="1"/>
  <c r="V14" i="1"/>
  <c r="V25" i="1"/>
  <c r="V21" i="1"/>
  <c r="U2" i="1" l="1"/>
  <c r="U1" i="1"/>
</calcChain>
</file>

<file path=xl/sharedStrings.xml><?xml version="1.0" encoding="utf-8"?>
<sst xmlns="http://schemas.openxmlformats.org/spreadsheetml/2006/main" count="862" uniqueCount="363">
  <si>
    <t>Location</t>
  </si>
  <si>
    <t>Column1</t>
  </si>
  <si>
    <t>Under the panels</t>
  </si>
  <si>
    <t>Array interior - between the panels</t>
  </si>
  <si>
    <t xml:space="preserve">Array exterior - edge habitat </t>
  </si>
  <si>
    <t>Common name</t>
  </si>
  <si>
    <t>Latin name</t>
  </si>
  <si>
    <t>Bare Ground</t>
  </si>
  <si>
    <t>Standing Water</t>
  </si>
  <si>
    <t>Annual meadow grass</t>
  </si>
  <si>
    <t>Poa annua</t>
  </si>
  <si>
    <t>Annual Rye Grass</t>
  </si>
  <si>
    <t>Lolium rigidum</t>
  </si>
  <si>
    <t>Autumn Hawkbit</t>
  </si>
  <si>
    <t>Leontodon autumnalis</t>
  </si>
  <si>
    <t>Black medick</t>
  </si>
  <si>
    <t>Medicago lupulina</t>
  </si>
  <si>
    <t>Bracken</t>
  </si>
  <si>
    <t>Pteridium aquilinum</t>
  </si>
  <si>
    <t>Bramble</t>
  </si>
  <si>
    <t>Rubus spp.</t>
  </si>
  <si>
    <t>Bristle Club-rush</t>
  </si>
  <si>
    <t>Isolepis setacea</t>
  </si>
  <si>
    <t>Bristly Oxtongue</t>
  </si>
  <si>
    <t>Helminthotheca echioides</t>
  </si>
  <si>
    <t>Broad-Leaved Dock</t>
  </si>
  <si>
    <t>Rumex obtusifolius</t>
  </si>
  <si>
    <t>Broad-leaved Willow-herb</t>
  </si>
  <si>
    <t>Epilobium montanum</t>
  </si>
  <si>
    <t>Buddleia</t>
  </si>
  <si>
    <t>Buddliea spp.</t>
  </si>
  <si>
    <t>Bugle</t>
  </si>
  <si>
    <t>Ajuga reptans</t>
  </si>
  <si>
    <t>Bulbous Buttercup</t>
  </si>
  <si>
    <t>Ranunculus bulbosus</t>
  </si>
  <si>
    <t>Cat's-ear</t>
  </si>
  <si>
    <t>Centaurea scabiosa</t>
  </si>
  <si>
    <t>Hypochaeris radicata</t>
  </si>
  <si>
    <t>Cleaver</t>
  </si>
  <si>
    <t>Galium aparine</t>
  </si>
  <si>
    <t>Cocks Foot</t>
  </si>
  <si>
    <t>Dactylis glomerata</t>
  </si>
  <si>
    <t>Colt's Foot</t>
  </si>
  <si>
    <t>Tussilago farfara</t>
  </si>
  <si>
    <t>Common (Smooth) Sow Thistle</t>
  </si>
  <si>
    <t>Sonchus oleraceus</t>
  </si>
  <si>
    <t>Common Bent</t>
  </si>
  <si>
    <t>Agrostis capillaris</t>
  </si>
  <si>
    <t>Common Bird’s Foot Trefoil</t>
  </si>
  <si>
    <t>Lotus corniculatus</t>
  </si>
  <si>
    <t>Common Couch</t>
  </si>
  <si>
    <t>Elymus repens</t>
  </si>
  <si>
    <t>Common Daisy</t>
  </si>
  <si>
    <t>Bellis perennis</t>
  </si>
  <si>
    <t>Common Field-speedwell</t>
  </si>
  <si>
    <t>Veronica persica</t>
  </si>
  <si>
    <t>Common Fleabane</t>
  </si>
  <si>
    <t>Pulicaria dysenterica</t>
  </si>
  <si>
    <t>Common Hawkbit</t>
  </si>
  <si>
    <t>Leontodon hispidus</t>
  </si>
  <si>
    <t>Common Knapweed</t>
  </si>
  <si>
    <t>Centaurea nigra</t>
  </si>
  <si>
    <t>Common Knotgrass</t>
  </si>
  <si>
    <t>Polygonum aviculare</t>
  </si>
  <si>
    <t>Common Marsh-bedstraw</t>
  </si>
  <si>
    <t>Galium palustre</t>
  </si>
  <si>
    <t>Common Mouse-ear</t>
  </si>
  <si>
    <t>Cerastium fontanum</t>
  </si>
  <si>
    <t>Common Nettle</t>
  </si>
  <si>
    <t>Utricia diocia</t>
  </si>
  <si>
    <t>Common Poppy</t>
  </si>
  <si>
    <t>Papaver rhoeas</t>
  </si>
  <si>
    <t>Common Sorrel</t>
  </si>
  <si>
    <t>Rumex acetosa</t>
  </si>
  <si>
    <t>Common Wheat</t>
  </si>
  <si>
    <t>Triticum aestivum</t>
  </si>
  <si>
    <t xml:space="preserve">Creeping Bent </t>
  </si>
  <si>
    <t>Agrostis stolonifera</t>
  </si>
  <si>
    <t>Creeping Buttercup</t>
  </si>
  <si>
    <t>Ranunculus repens</t>
  </si>
  <si>
    <t>Creeping Cinquefoil</t>
  </si>
  <si>
    <t>Potentilla reptans</t>
  </si>
  <si>
    <t>Creeping Thistle</t>
  </si>
  <si>
    <t>Cirsium arvense</t>
  </si>
  <si>
    <t>Crested Dogs-Tail</t>
  </si>
  <si>
    <t>Cynosurus cristatus</t>
  </si>
  <si>
    <t>Cuckoo Flower</t>
  </si>
  <si>
    <t>Cardamine pratensis</t>
  </si>
  <si>
    <t>Curled Dock</t>
  </si>
  <si>
    <t>Rumex crispus</t>
  </si>
  <si>
    <t>Cut-Leaved Crane’s-Bill</t>
  </si>
  <si>
    <t>Geranium dissectum</t>
  </si>
  <si>
    <t>Dandelion spp.</t>
  </si>
  <si>
    <t>Taraxacum officinale</t>
  </si>
  <si>
    <t>Devil's-bit Scabious</t>
  </si>
  <si>
    <t>Succisa pratensis</t>
  </si>
  <si>
    <t>Dove's-foot Crane's-bill</t>
  </si>
  <si>
    <t>Geranium molle</t>
  </si>
  <si>
    <t>Eared Mouse-ear Hawkweed</t>
  </si>
  <si>
    <t>Hieracium lactucella</t>
  </si>
  <si>
    <t>False Oat Grass</t>
  </si>
  <si>
    <t>Arrhenatherum elatius</t>
  </si>
  <si>
    <t>Fat-hen</t>
  </si>
  <si>
    <t>Chenopodium album</t>
  </si>
  <si>
    <t>Field Bindweed</t>
  </si>
  <si>
    <t>Convolvulus arvensis</t>
  </si>
  <si>
    <t>Field Horsetail</t>
  </si>
  <si>
    <t>Equisetum arvense</t>
  </si>
  <si>
    <t>Field Speedwell</t>
  </si>
  <si>
    <t>Field Wood-rush</t>
  </si>
  <si>
    <t>Luzula campestris</t>
  </si>
  <si>
    <t>Furmitory</t>
  </si>
  <si>
    <t>Fumaria officinalis</t>
  </si>
  <si>
    <t>Glaucous Sedge</t>
  </si>
  <si>
    <t>Carex flacca</t>
  </si>
  <si>
    <t>Goat Willow</t>
  </si>
  <si>
    <t>Salix caprea</t>
  </si>
  <si>
    <t>Goosefoot spp.</t>
  </si>
  <si>
    <t>Chenopodium spp.</t>
  </si>
  <si>
    <t>Gorse</t>
  </si>
  <si>
    <t>Ulex europaeus</t>
  </si>
  <si>
    <t>Great Willow-herb</t>
  </si>
  <si>
    <t>Epilobium hirsutum</t>
  </si>
  <si>
    <t>Greater Bird's-foot Trefoil</t>
  </si>
  <si>
    <t>Lotus uliginosus</t>
  </si>
  <si>
    <t>(Greater) Burdock</t>
  </si>
  <si>
    <t>Arctium lappa</t>
  </si>
  <si>
    <t>Greater Plantain</t>
  </si>
  <si>
    <t>Plantago major</t>
  </si>
  <si>
    <t>Grey Willow</t>
  </si>
  <si>
    <t>Salix conerea</t>
  </si>
  <si>
    <t>Groundsel</t>
  </si>
  <si>
    <t>Senecio vulgaris</t>
  </si>
  <si>
    <t>Hard Rush</t>
  </si>
  <si>
    <t>Juncus inflexus</t>
  </si>
  <si>
    <t>Heath Speedwell</t>
  </si>
  <si>
    <t>Veronica officinalis</t>
  </si>
  <si>
    <t>Hedge Bedstraw</t>
  </si>
  <si>
    <t>Galium mollugo</t>
  </si>
  <si>
    <t>Hedge mustard</t>
  </si>
  <si>
    <t>Sisymbrium officinale</t>
  </si>
  <si>
    <t>Hedge Woundwort</t>
  </si>
  <si>
    <t>Stachys sylvatica</t>
  </si>
  <si>
    <t>Herb robert</t>
  </si>
  <si>
    <t>Geranium robertianum</t>
  </si>
  <si>
    <t>Hoary Plantain</t>
  </si>
  <si>
    <t>Plantago media</t>
  </si>
  <si>
    <t>Hogweed</t>
  </si>
  <si>
    <t>Heracleum sphondylium</t>
  </si>
  <si>
    <t>Italian Ryegrass</t>
  </si>
  <si>
    <t>Lolium multiflorum</t>
  </si>
  <si>
    <t>Jointed Rush</t>
  </si>
  <si>
    <t>Juncus articulatus</t>
  </si>
  <si>
    <t>Lady's Bedstraw</t>
  </si>
  <si>
    <t>Galium verum</t>
  </si>
  <si>
    <t>Lesser Spearwort</t>
  </si>
  <si>
    <t>Ranunculus flammula</t>
  </si>
  <si>
    <t>Lucerne</t>
  </si>
  <si>
    <t>Medicago satvia</t>
  </si>
  <si>
    <t>Mallow spp.</t>
  </si>
  <si>
    <t>Malvaceae spp.</t>
  </si>
  <si>
    <t>Marsh Bedstraw</t>
  </si>
  <si>
    <t>Marsh Foxtail</t>
  </si>
  <si>
    <t>Alopecurus geniculatus</t>
  </si>
  <si>
    <t>Marsh Pennywort</t>
  </si>
  <si>
    <t>Hydrocotyle vulgaris</t>
  </si>
  <si>
    <t>Marsh Thistle</t>
  </si>
  <si>
    <t>Cirsium palustre</t>
  </si>
  <si>
    <t>Meadow Barley</t>
  </si>
  <si>
    <t>Hordeum marinum</t>
  </si>
  <si>
    <t>Meadow Buttercup</t>
  </si>
  <si>
    <t>Ranunculus acris</t>
  </si>
  <si>
    <t>Meadow cat's-tail</t>
  </si>
  <si>
    <t>Phleum pratense</t>
  </si>
  <si>
    <t>Meadow Foxtail</t>
  </si>
  <si>
    <t>Alopecuus pratenis</t>
  </si>
  <si>
    <t>Moss spp.</t>
  </si>
  <si>
    <t>Non-Native Ornamental</t>
  </si>
  <si>
    <t>Oval Sedge</t>
  </si>
  <si>
    <t>Carex leporina</t>
  </si>
  <si>
    <t>Oxeye Daisy</t>
  </si>
  <si>
    <t>Leucanthemum vulgare</t>
  </si>
  <si>
    <t>Perennial Rye Grass</t>
  </si>
  <si>
    <t>Lolium perenne</t>
  </si>
  <si>
    <t>Perforate St Jon's Wort</t>
  </si>
  <si>
    <t>Hypericum perforatum</t>
  </si>
  <si>
    <t>Prickly Sow Thistle</t>
  </si>
  <si>
    <t>Sonchus asper</t>
  </si>
  <si>
    <t>Purple Moor-grass</t>
  </si>
  <si>
    <t>Molinia caerulea</t>
  </si>
  <si>
    <t>Ragwort</t>
  </si>
  <si>
    <t>Senecio jacobaea</t>
  </si>
  <si>
    <t>Red Bartsia</t>
  </si>
  <si>
    <t>Odontites vernus</t>
  </si>
  <si>
    <t>Red Campian</t>
  </si>
  <si>
    <t>Silene dioica</t>
  </si>
  <si>
    <t>Red Clover</t>
  </si>
  <si>
    <t>Trifolium pratense</t>
  </si>
  <si>
    <t>Red Dead-nettle</t>
  </si>
  <si>
    <t>Lamium purpureum</t>
  </si>
  <si>
    <t>Red Fescue</t>
  </si>
  <si>
    <t>Festuca rubra agg.</t>
  </si>
  <si>
    <t>Ribwort Plantain</t>
  </si>
  <si>
    <t>Plantago lanceolata</t>
  </si>
  <si>
    <t>Rosebay Willowherb</t>
  </si>
  <si>
    <t>Chamerion angustifolium</t>
  </si>
  <si>
    <t>Rough Meadow-grass</t>
  </si>
  <si>
    <t>Poa trivialis</t>
  </si>
  <si>
    <t>Round-leaved cranesbill</t>
  </si>
  <si>
    <t>Geranium rotundifolium</t>
  </si>
  <si>
    <t>Salad burnet</t>
  </si>
  <si>
    <t>Sanguisorba minor</t>
  </si>
  <si>
    <t>Saw-leaved Moon Daisy</t>
  </si>
  <si>
    <t>Leucanthemum atratum</t>
  </si>
  <si>
    <t>Scarlet Pimpernel</t>
  </si>
  <si>
    <t>Anagallis arvensis</t>
  </si>
  <si>
    <t>Scentless Mayweed</t>
  </si>
  <si>
    <t>Tripleurospermum inodorum</t>
  </si>
  <si>
    <t>Self-heal</t>
  </si>
  <si>
    <t>Prunella vulgaris</t>
  </si>
  <si>
    <t>Sharp-leaved fluellin</t>
  </si>
  <si>
    <t>Kickxia elatine</t>
  </si>
  <si>
    <t>Shepherd’s Purse</t>
  </si>
  <si>
    <t>Capsella bursa-pastoris</t>
  </si>
  <si>
    <t>Sheep's sorrel</t>
  </si>
  <si>
    <t>Rumex acetosella</t>
  </si>
  <si>
    <t>Sheep's fescue</t>
  </si>
  <si>
    <t>Festuca ovina</t>
  </si>
  <si>
    <t>Smaller Cat's-Tail</t>
  </si>
  <si>
    <t>Phleum bertolonii</t>
  </si>
  <si>
    <t>Smooth Meadow Grass</t>
  </si>
  <si>
    <t>Poa pratensis</t>
  </si>
  <si>
    <t>Smooth Tare</t>
  </si>
  <si>
    <t>Vicia tetrasperma</t>
  </si>
  <si>
    <t>Soft Brome</t>
  </si>
  <si>
    <t>Bromus hordeaceus</t>
  </si>
  <si>
    <t>Soft-Rush</t>
  </si>
  <si>
    <t>Juncus effusus</t>
  </si>
  <si>
    <t>Spear Thistle</t>
  </si>
  <si>
    <t>Cirsium vulgare</t>
  </si>
  <si>
    <t>Sweet Vernal-grass</t>
  </si>
  <si>
    <t>Anthoxanthum odoratum</t>
  </si>
  <si>
    <t>Timothy</t>
  </si>
  <si>
    <t>Toad Rush</t>
  </si>
  <si>
    <t>Juncus bufonius</t>
  </si>
  <si>
    <t>Trailing Tormentil</t>
  </si>
  <si>
    <t>Potentilla anglica</t>
  </si>
  <si>
    <t>Tufted Hairgrass</t>
  </si>
  <si>
    <t>Deschampsia cespitosa</t>
  </si>
  <si>
    <t>Upright Brome</t>
  </si>
  <si>
    <t>Bromus erectus</t>
  </si>
  <si>
    <t>Vetch spp.</t>
  </si>
  <si>
    <t>Vicia spp.</t>
  </si>
  <si>
    <t>Wavy Bitter-cress</t>
  </si>
  <si>
    <t>Cardamine flexuosa</t>
  </si>
  <si>
    <t>White Bryony</t>
  </si>
  <si>
    <t>Bryonia cretica</t>
  </si>
  <si>
    <t>White Clover</t>
  </si>
  <si>
    <t>Trifolium repens</t>
  </si>
  <si>
    <t>Wild Carrot</t>
  </si>
  <si>
    <t>Daucus carota</t>
  </si>
  <si>
    <t>Willow Herb Sp.</t>
  </si>
  <si>
    <t>Epilobium sp.</t>
  </si>
  <si>
    <t>Woundwort</t>
  </si>
  <si>
    <t>Yarrow</t>
  </si>
  <si>
    <t>Achillea millefolium</t>
  </si>
  <si>
    <t>Yellow Vetchling</t>
  </si>
  <si>
    <t>Lathyrus aphaca</t>
  </si>
  <si>
    <t>Yorkshire Fog</t>
  </si>
  <si>
    <t>Holcus lanatus</t>
  </si>
  <si>
    <t>Number of different species per quadrat</t>
  </si>
  <si>
    <t>latin name</t>
  </si>
  <si>
    <t>X</t>
  </si>
  <si>
    <t>Av sward height (cm)</t>
  </si>
  <si>
    <t xml:space="preserve">Cocks Foot grass </t>
  </si>
  <si>
    <t>musk mallow</t>
  </si>
  <si>
    <t xml:space="preserve">meadow fescue </t>
  </si>
  <si>
    <t>ladies bedstraw</t>
  </si>
  <si>
    <t>yellowrattle</t>
  </si>
  <si>
    <t>timothy</t>
  </si>
  <si>
    <t>hawkbit</t>
  </si>
  <si>
    <t>yellow oat grass</t>
  </si>
  <si>
    <t>wild carrot</t>
  </si>
  <si>
    <t>red clover</t>
  </si>
  <si>
    <t>sticky catchfly</t>
  </si>
  <si>
    <t>yorkshire fog</t>
  </si>
  <si>
    <t>barren brome</t>
  </si>
  <si>
    <t xml:space="preserve">hoary willowherb </t>
  </si>
  <si>
    <t>dandelion</t>
  </si>
  <si>
    <t xml:space="preserve">eared willow </t>
  </si>
  <si>
    <t xml:space="preserve">creeping thistle </t>
  </si>
  <si>
    <t xml:space="preserve">nipplewort </t>
  </si>
  <si>
    <t xml:space="preserve">spear thistle </t>
  </si>
  <si>
    <t xml:space="preserve">wild migonette </t>
  </si>
  <si>
    <t>geum urbanum</t>
  </si>
  <si>
    <t>hop trefoil</t>
  </si>
  <si>
    <t>Broomrape sp</t>
  </si>
  <si>
    <t>coltsfoot</t>
  </si>
  <si>
    <t>soft brome</t>
  </si>
  <si>
    <t>sweet vernal grass</t>
  </si>
  <si>
    <t>wild parsnip</t>
  </si>
  <si>
    <t>common bent</t>
  </si>
  <si>
    <t>creeping bent</t>
  </si>
  <si>
    <t xml:space="preserve">mouse eared hawkweed </t>
  </si>
  <si>
    <t xml:space="preserve">eyebright </t>
  </si>
  <si>
    <t>hogweed</t>
  </si>
  <si>
    <t xml:space="preserve">viper bugloss </t>
  </si>
  <si>
    <t xml:space="preserve">broadleaved willowherb </t>
  </si>
  <si>
    <t>leontodon sp</t>
  </si>
  <si>
    <t>cleavers</t>
  </si>
  <si>
    <t>smooth sow thistle</t>
  </si>
  <si>
    <t>field scabious</t>
  </si>
  <si>
    <t>*</t>
  </si>
  <si>
    <t>Range of cover</t>
  </si>
  <si>
    <t>single individual</t>
  </si>
  <si>
    <t>+</t>
  </si>
  <si>
    <t>sporadic or few</t>
  </si>
  <si>
    <t>0-1%</t>
  </si>
  <si>
    <t>1-2%</t>
  </si>
  <si>
    <t>2-3%</t>
  </si>
  <si>
    <t>3-5%</t>
  </si>
  <si>
    <t>5-10%</t>
  </si>
  <si>
    <t>10-25%</t>
  </si>
  <si>
    <t>25-33%</t>
  </si>
  <si>
    <t>33-50%</t>
  </si>
  <si>
    <t>50-75%</t>
  </si>
  <si>
    <t>75-90%</t>
  </si>
  <si>
    <t>90-95%</t>
  </si>
  <si>
    <t>95-100%</t>
  </si>
  <si>
    <t>Braun-Blanquet</t>
  </si>
  <si>
    <t>Domin</t>
  </si>
  <si>
    <t>r, solitary with small cover</t>
  </si>
  <si>
    <t xml:space="preserve"> + , few with small cover</t>
  </si>
  <si>
    <t>1, numerous but less than 1/20 cover</t>
  </si>
  <si>
    <t>2, any number with 1/20-1/4 cover (5-25%)</t>
  </si>
  <si>
    <t>3, any number with 1/4 to 1/2 cover (25-50%)</t>
  </si>
  <si>
    <t>4, any number with 1/2 - 3/4 (50-75%)</t>
  </si>
  <si>
    <t>5, any number with cover more than 3-4 of the referebce area</t>
  </si>
  <si>
    <t>Wood avens</t>
  </si>
  <si>
    <t>Reseda lutea</t>
  </si>
  <si>
    <t xml:space="preserve">wild mignonette </t>
  </si>
  <si>
    <t>hawkbit sp.</t>
  </si>
  <si>
    <t xml:space="preserve">Echium vulgare </t>
  </si>
  <si>
    <t xml:space="preserve">viper's-bugloss </t>
  </si>
  <si>
    <t>Bromus sterilis</t>
  </si>
  <si>
    <t>Festuca pratensis</t>
  </si>
  <si>
    <t>Trisetum flavescens</t>
  </si>
  <si>
    <t>Orbanche sp</t>
  </si>
  <si>
    <t>Salix aurita</t>
  </si>
  <si>
    <t>Euphrasia</t>
  </si>
  <si>
    <t>Knautia arvensis</t>
  </si>
  <si>
    <t>Lotus pedunculatus</t>
  </si>
  <si>
    <t>Epilobium parviflorum</t>
  </si>
  <si>
    <t>Trifolium campestre</t>
  </si>
  <si>
    <t>Hieracium pilosella</t>
  </si>
  <si>
    <t>Malva moschata</t>
  </si>
  <si>
    <t>Lapsana  sp.</t>
  </si>
  <si>
    <t>Jacobaea vulgaris</t>
  </si>
  <si>
    <t>Silene viscaria</t>
  </si>
  <si>
    <t>Pastinaca sativa</t>
  </si>
  <si>
    <t>Rhinanthus minor</t>
  </si>
  <si>
    <t>Site X Solar</t>
  </si>
  <si>
    <t>Site X 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</si>
</sst>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Century Gothic"/>
      <family val="2"/>
    </font>
    <font>
      <b/>
      <i/>
      <sz val="8"/>
      <color rgb="FF000000"/>
      <name val="Century Gothic"/>
      <family val="2"/>
    </font>
    <font>
      <sz val="8"/>
      <color rgb="FF000000"/>
      <name val="Century Gothic"/>
      <family val="2"/>
    </font>
    <font>
      <i/>
      <sz val="8"/>
      <color rgb="FF000000"/>
      <name val="Century Gothic"/>
      <family val="2"/>
    </font>
    <font>
      <sz val="8"/>
      <name val="Century Gothic"/>
      <family val="2"/>
    </font>
    <font>
      <i/>
      <sz val="8"/>
      <name val="Century Gothic"/>
      <family val="2"/>
    </font>
    <font>
      <i/>
      <sz val="8"/>
      <color rgb="FF333333"/>
      <name val="Century Gothic"/>
      <family val="2"/>
    </font>
    <font>
      <i/>
      <sz val="8"/>
      <color rgb="FF222222"/>
      <name val="Arial"/>
      <family val="2"/>
    </font>
    <font>
      <b/>
      <sz val="7"/>
      <color rgb="FF000000"/>
      <name val="Century Gothic"/>
      <family val="2"/>
    </font>
    <font>
      <i/>
      <sz val="11"/>
      <color rgb="FF000000"/>
      <name val="Segoe UI"/>
      <family val="2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9" xfId="0" applyFont="1" applyBorder="1" applyAlignment="1">
      <alignment vertical="center" wrapText="1"/>
    </xf>
    <xf numFmtId="0" fontId="2" fillId="3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4" fillId="0" borderId="10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4" fillId="3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7" fillId="0" borderId="10" xfId="0" applyFont="1" applyBorder="1"/>
    <xf numFmtId="0" fontId="8" fillId="0" borderId="1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9" fillId="0" borderId="10" xfId="0" applyFont="1" applyBorder="1"/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1" fillId="0" borderId="0" xfId="0" applyFont="1"/>
    <xf numFmtId="0" fontId="2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19" xfId="0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/>
    <xf numFmtId="0" fontId="12" fillId="0" borderId="0" xfId="0" applyFont="1"/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23" xfId="0" applyFont="1" applyBorder="1"/>
    <xf numFmtId="0" fontId="0" fillId="0" borderId="20" xfId="0" applyBorder="1"/>
    <xf numFmtId="0" fontId="0" fillId="0" borderId="0" xfId="0" applyAlignment="1">
      <alignment wrapText="1"/>
    </xf>
    <xf numFmtId="0" fontId="14" fillId="2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2" fillId="0" borderId="23" xfId="0" applyFont="1" applyBorder="1"/>
    <xf numFmtId="0" fontId="12" fillId="0" borderId="24" xfId="0" applyFont="1" applyBorder="1"/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5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scheme val="none"/>
      </font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scheme val="none"/>
      </font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top style="medium">
          <color rgb="FF000000"/>
        </top>
        <bottom style="medium">
          <color indexed="64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2:D270" totalsRowShown="0" headerRowDxfId="4" headerRowBorderDxfId="3" tableBorderDxfId="2">
  <autoFilter ref="C2:D270" xr:uid="{00000000-0009-0000-0100-000001000000}"/>
  <tableColumns count="2">
    <tableColumn id="1" xr3:uid="{00000000-0010-0000-0000-000001000000}" name="Location" dataDxfId="1"/>
    <tableColumn id="2" xr3:uid="{00000000-0010-0000-0000-000002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271"/>
  <sheetViews>
    <sheetView tabSelected="1" topLeftCell="B1" workbookViewId="0">
      <selection activeCell="C288" sqref="C288"/>
    </sheetView>
  </sheetViews>
  <sheetFormatPr baseColWidth="10" defaultColWidth="9.1640625" defaultRowHeight="15" x14ac:dyDescent="0.2"/>
  <cols>
    <col min="1" max="1" width="9.1640625" hidden="1" customWidth="1"/>
    <col min="3" max="3" width="24.1640625" bestFit="1" customWidth="1"/>
    <col min="4" max="4" width="21.83203125" bestFit="1" customWidth="1"/>
    <col min="5" max="19" width="0" hidden="1" customWidth="1"/>
  </cols>
  <sheetData>
    <row r="1" spans="1:22" ht="16" thickBot="1" x14ac:dyDescent="0.25">
      <c r="C1" s="68"/>
      <c r="D1" s="69"/>
      <c r="E1" s="70"/>
      <c r="F1" s="71"/>
      <c r="G1" s="71"/>
      <c r="H1" s="71"/>
      <c r="I1" s="72"/>
      <c r="J1" s="73"/>
      <c r="K1" s="74"/>
      <c r="L1" s="74"/>
      <c r="M1" s="74"/>
      <c r="N1" s="75"/>
      <c r="O1" s="76"/>
      <c r="P1" s="71"/>
      <c r="Q1" s="71"/>
      <c r="R1" s="71"/>
      <c r="S1" s="72"/>
      <c r="U1">
        <f ca="1">COUNTIF(V1:V275,"?*")</f>
        <v>0</v>
      </c>
    </row>
    <row r="2" spans="1:22" ht="16" thickBot="1" x14ac:dyDescent="0.25">
      <c r="C2" s="30" t="s">
        <v>0</v>
      </c>
      <c r="D2" s="31" t="s">
        <v>1</v>
      </c>
      <c r="E2" s="70" t="s">
        <v>2</v>
      </c>
      <c r="F2" s="71"/>
      <c r="G2" s="71"/>
      <c r="H2" s="71"/>
      <c r="I2" s="71"/>
      <c r="J2" s="77" t="s">
        <v>3</v>
      </c>
      <c r="K2" s="77"/>
      <c r="L2" s="77"/>
      <c r="M2" s="77"/>
      <c r="N2" s="77"/>
      <c r="O2" s="70" t="s">
        <v>4</v>
      </c>
      <c r="P2" s="71"/>
      <c r="Q2" s="71"/>
      <c r="R2" s="71"/>
      <c r="S2" s="78"/>
      <c r="U2" t="e">
        <f ca="1">OFFSET($V$2,,,COUNTIF($V$2:V465,"?*"))</f>
        <v>#REF!</v>
      </c>
      <c r="V2" t="str">
        <f ca="1">IFERROR(VLOOKUP(ROWS($V$2:V2),B4:C270,2,0),"")</f>
        <v/>
      </c>
    </row>
    <row r="3" spans="1:22" s="7" customFormat="1" ht="30" customHeight="1" thickBot="1" x14ac:dyDescent="0.25">
      <c r="C3" s="26" t="s">
        <v>5</v>
      </c>
      <c r="D3" s="1" t="s">
        <v>6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3">
        <v>1</v>
      </c>
      <c r="K3" s="3">
        <v>2</v>
      </c>
      <c r="L3" s="3">
        <v>3</v>
      </c>
      <c r="M3" s="3">
        <v>4</v>
      </c>
      <c r="N3" s="4">
        <v>5</v>
      </c>
      <c r="O3" s="5">
        <v>1</v>
      </c>
      <c r="P3" s="6">
        <v>2</v>
      </c>
      <c r="Q3" s="6">
        <v>3</v>
      </c>
      <c r="R3" s="6">
        <v>4</v>
      </c>
      <c r="S3" s="6">
        <v>5</v>
      </c>
      <c r="V3" t="str">
        <f ca="1">IFERROR(VLOOKUP(ROWS($V$2:V3),B5:C271,2,0),"")</f>
        <v/>
      </c>
    </row>
    <row r="4" spans="1:22" ht="16" thickBot="1" x14ac:dyDescent="0.25">
      <c r="A4">
        <f ca="1">IF(ISNUMBER(SEARCH('botanical survey sheet'!$A$4,C4)),MAX(SUM($A$4,A4))+1,0)</f>
        <v>0</v>
      </c>
      <c r="B4">
        <f ca="1">IF(ISNUMBER(SEARCH('botanical survey sheet'!$A$4,C4)),MAX(SUM($A3:A$4))+1,0)</f>
        <v>0</v>
      </c>
      <c r="C4" s="27" t="s">
        <v>7</v>
      </c>
      <c r="D4" s="9"/>
      <c r="E4" s="10"/>
      <c r="F4" s="10"/>
      <c r="G4" s="10"/>
      <c r="H4" s="10"/>
      <c r="I4" s="10"/>
      <c r="J4" s="11"/>
      <c r="K4" s="11"/>
      <c r="L4" s="11"/>
      <c r="M4" s="11"/>
      <c r="N4" s="12"/>
      <c r="O4" s="10"/>
      <c r="P4" s="10"/>
      <c r="Q4" s="10"/>
      <c r="R4" s="10"/>
      <c r="S4" s="10"/>
      <c r="V4" t="str">
        <f ca="1">IFERROR(VLOOKUP(ROWS($V$2:V4),B6:C272,2,0),"")</f>
        <v/>
      </c>
    </row>
    <row r="5" spans="1:22" ht="16" thickBot="1" x14ac:dyDescent="0.25">
      <c r="A5">
        <f ca="1">IF(ISNUMBER(SEARCH('botanical survey sheet'!$A$4,C5)),1,0)</f>
        <v>0</v>
      </c>
      <c r="B5">
        <f ca="1">IF(ISNUMBER(SEARCH('botanical survey sheet'!$A$4,C5)),MAX(SUM($A4:A$4))+1,0)</f>
        <v>0</v>
      </c>
      <c r="C5" s="28" t="s">
        <v>8</v>
      </c>
      <c r="D5" s="9"/>
      <c r="E5" s="10"/>
      <c r="F5" s="10"/>
      <c r="G5" s="10"/>
      <c r="H5" s="10"/>
      <c r="I5" s="10"/>
      <c r="J5" s="11"/>
      <c r="K5" s="11"/>
      <c r="L5" s="11"/>
      <c r="M5" s="11"/>
      <c r="N5" s="12"/>
      <c r="O5" s="10"/>
      <c r="P5" s="10"/>
      <c r="Q5" s="10"/>
      <c r="R5" s="10"/>
      <c r="S5" s="10"/>
      <c r="V5" t="str">
        <f ca="1">IFERROR(VLOOKUP(ROWS($V$2:V5),B7:C273,2,0),"")</f>
        <v/>
      </c>
    </row>
    <row r="6" spans="1:22" ht="16" thickBot="1" x14ac:dyDescent="0.25">
      <c r="A6">
        <f ca="1">IF(ISNUMBER(SEARCH('botanical survey sheet'!$A$4,C6)),1,0)</f>
        <v>0</v>
      </c>
      <c r="B6">
        <f ca="1">IF(ISNUMBER(SEARCH('botanical survey sheet'!$A$4,C6)),MAX(SUM($A$4:A5))+1,0)</f>
        <v>0</v>
      </c>
      <c r="C6" s="29" t="s">
        <v>9</v>
      </c>
      <c r="D6" s="13" t="s">
        <v>10</v>
      </c>
      <c r="E6" s="14"/>
      <c r="F6" s="15"/>
      <c r="G6" s="15"/>
      <c r="H6" s="15"/>
      <c r="I6" s="15"/>
      <c r="J6" s="16"/>
      <c r="K6" s="16"/>
      <c r="L6" s="16"/>
      <c r="M6" s="16"/>
      <c r="N6" s="17"/>
      <c r="O6" s="14"/>
      <c r="P6" s="15"/>
      <c r="Q6" s="15"/>
      <c r="R6" s="15"/>
      <c r="S6" s="15"/>
      <c r="V6" t="str">
        <f ca="1">IFERROR(VLOOKUP(ROWS($V$2:V6),B8:C274,2,0),"")</f>
        <v/>
      </c>
    </row>
    <row r="7" spans="1:22" ht="16" thickBot="1" x14ac:dyDescent="0.25">
      <c r="A7">
        <f ca="1">IF(ISNUMBER(SEARCH('botanical survey sheet'!$A$4,C7)),1,0)</f>
        <v>0</v>
      </c>
      <c r="B7">
        <f ca="1">IF(ISNUMBER(SEARCH('botanical survey sheet'!$A$4,C7)),MAX(SUM($A$4:A6))+1,0)</f>
        <v>0</v>
      </c>
      <c r="C7" s="27" t="s">
        <v>11</v>
      </c>
      <c r="D7" s="9" t="s">
        <v>12</v>
      </c>
      <c r="E7" s="18"/>
      <c r="F7" s="18"/>
      <c r="G7" s="18"/>
      <c r="H7" s="18"/>
      <c r="I7" s="18"/>
      <c r="J7" s="11"/>
      <c r="K7" s="11"/>
      <c r="L7" s="11"/>
      <c r="M7" s="11"/>
      <c r="N7" s="12"/>
      <c r="O7" s="18"/>
      <c r="P7" s="18"/>
      <c r="Q7" s="18"/>
      <c r="R7" s="18"/>
      <c r="S7" s="18"/>
      <c r="V7" t="str">
        <f ca="1">IFERROR(VLOOKUP(ROWS($V$2:V7),B9:C275,2,0),"")</f>
        <v/>
      </c>
    </row>
    <row r="8" spans="1:22" ht="16" thickBot="1" x14ac:dyDescent="0.25">
      <c r="A8">
        <f ca="1">IF(ISNUMBER(SEARCH('botanical survey sheet'!$A$4,C8)),1,0)</f>
        <v>0</v>
      </c>
      <c r="B8">
        <f ca="1">IF(ISNUMBER(SEARCH('botanical survey sheet'!$A$4,C8)),MAX(SUM($A$4:A7))+1,0)</f>
        <v>0</v>
      </c>
      <c r="C8" s="27" t="s">
        <v>13</v>
      </c>
      <c r="D8" s="9" t="s">
        <v>14</v>
      </c>
      <c r="E8" s="18"/>
      <c r="F8" s="18"/>
      <c r="G8" s="18"/>
      <c r="H8" s="18"/>
      <c r="I8" s="18"/>
      <c r="J8" s="11"/>
      <c r="K8" s="11"/>
      <c r="L8" s="11"/>
      <c r="M8" s="11"/>
      <c r="N8" s="12"/>
      <c r="O8" s="18"/>
      <c r="P8" s="18"/>
      <c r="Q8" s="18"/>
      <c r="R8" s="18"/>
      <c r="S8" s="18"/>
      <c r="V8" t="str">
        <f ca="1">IFERROR(VLOOKUP(ROWS($V$2:V8),B10:C276,2,0),"")</f>
        <v/>
      </c>
    </row>
    <row r="9" spans="1:22" ht="26.25" customHeight="1" thickBot="1" x14ac:dyDescent="0.25">
      <c r="A9">
        <f ca="1">IF(ISNUMBER(SEARCH('botanical survey sheet'!$A$4,C9)),1,0)</f>
        <v>0</v>
      </c>
      <c r="B9">
        <f ca="1">IF(ISNUMBER(SEARCH('botanical survey sheet'!$A$4,C9)),MAX(SUM($A$4:A8))+1,0)</f>
        <v>0</v>
      </c>
      <c r="C9" s="27" t="s">
        <v>15</v>
      </c>
      <c r="D9" s="9" t="s">
        <v>16</v>
      </c>
      <c r="E9" s="18"/>
      <c r="F9" s="18"/>
      <c r="G9" s="18"/>
      <c r="H9" s="18"/>
      <c r="I9" s="18"/>
      <c r="J9" s="11"/>
      <c r="K9" s="11"/>
      <c r="L9" s="11"/>
      <c r="M9" s="11"/>
      <c r="N9" s="12"/>
      <c r="O9" s="18"/>
      <c r="P9" s="18"/>
      <c r="Q9" s="18"/>
      <c r="R9" s="18"/>
      <c r="S9" s="18"/>
      <c r="V9" t="str">
        <f ca="1">IFERROR(VLOOKUP(ROWS($V$2:V9),B11:C277,2,0),"")</f>
        <v/>
      </c>
    </row>
    <row r="10" spans="1:22" ht="26.25" customHeight="1" thickBot="1" x14ac:dyDescent="0.25">
      <c r="A10">
        <f ca="1">IF(ISNUMBER(SEARCH('botanical survey sheet'!$A$4,C10)),1,0)</f>
        <v>0</v>
      </c>
      <c r="B10">
        <f ca="1">IF(ISNUMBER(SEARCH('botanical survey sheet'!$A$4,C10)),MAX(SUM($A$4:A9))+1,0)</f>
        <v>0</v>
      </c>
      <c r="C10" s="27" t="s">
        <v>17</v>
      </c>
      <c r="D10" s="9" t="s">
        <v>18</v>
      </c>
      <c r="E10" s="18"/>
      <c r="F10" s="18"/>
      <c r="G10" s="18"/>
      <c r="H10" s="18"/>
      <c r="I10" s="18"/>
      <c r="J10" s="11"/>
      <c r="K10" s="11"/>
      <c r="L10" s="11"/>
      <c r="M10" s="11"/>
      <c r="N10" s="12"/>
      <c r="O10" s="18"/>
      <c r="P10" s="18"/>
      <c r="Q10" s="18"/>
      <c r="R10" s="18"/>
      <c r="S10" s="18"/>
      <c r="V10" t="str">
        <f ca="1">IFERROR(VLOOKUP(ROWS($V$2:V10),B12:C278,2,0),"")</f>
        <v/>
      </c>
    </row>
    <row r="11" spans="1:22" ht="26.25" customHeight="1" thickBot="1" x14ac:dyDescent="0.25">
      <c r="A11">
        <f ca="1">IF(ISNUMBER(SEARCH('botanical survey sheet'!$A$4,C11)),1,0)</f>
        <v>0</v>
      </c>
      <c r="B11">
        <f ca="1">IF(ISNUMBER(SEARCH('botanical survey sheet'!$A$4,C11)),MAX(SUM($A$4:A10))+1,0)</f>
        <v>0</v>
      </c>
      <c r="C11" s="27" t="s">
        <v>19</v>
      </c>
      <c r="D11" s="9" t="s">
        <v>20</v>
      </c>
      <c r="E11" s="18"/>
      <c r="F11" s="18"/>
      <c r="G11" s="18"/>
      <c r="H11" s="18"/>
      <c r="I11" s="18"/>
      <c r="J11" s="11"/>
      <c r="K11" s="11"/>
      <c r="L11" s="11"/>
      <c r="M11" s="11"/>
      <c r="N11" s="12"/>
      <c r="O11" s="18"/>
      <c r="P11" s="18"/>
      <c r="Q11" s="18"/>
      <c r="R11" s="18"/>
      <c r="S11" s="18"/>
      <c r="V11" t="str">
        <f ca="1">IFERROR(VLOOKUP(ROWS($V$2:V11),B13:C279,2,0),"")</f>
        <v/>
      </c>
    </row>
    <row r="12" spans="1:22" ht="26.25" customHeight="1" thickBot="1" x14ac:dyDescent="0.25">
      <c r="A12">
        <f ca="1">IF(ISNUMBER(SEARCH('botanical survey sheet'!$A$4,C12)),1,0)</f>
        <v>0</v>
      </c>
      <c r="B12">
        <f ca="1">IF(ISNUMBER(SEARCH('botanical survey sheet'!$A$4,C12)),MAX(SUM($A$4:A11))+1,0)</f>
        <v>0</v>
      </c>
      <c r="C12" s="27" t="s">
        <v>21</v>
      </c>
      <c r="D12" s="9" t="s">
        <v>22</v>
      </c>
      <c r="E12" s="18"/>
      <c r="F12" s="18"/>
      <c r="G12" s="18"/>
      <c r="H12" s="18"/>
      <c r="I12" s="18"/>
      <c r="J12" s="11"/>
      <c r="K12" s="11"/>
      <c r="L12" s="11"/>
      <c r="M12" s="11"/>
      <c r="N12" s="12"/>
      <c r="O12" s="18"/>
      <c r="P12" s="18"/>
      <c r="Q12" s="18"/>
      <c r="R12" s="18"/>
      <c r="S12" s="18"/>
      <c r="V12" t="str">
        <f ca="1">IFERROR(VLOOKUP(ROWS($V$2:V12),B14:C280,2,0),"")</f>
        <v/>
      </c>
    </row>
    <row r="13" spans="1:22" ht="16" thickBot="1" x14ac:dyDescent="0.25">
      <c r="A13">
        <f ca="1">IF(ISNUMBER(SEARCH('botanical survey sheet'!$A$4,C13)),1,0)</f>
        <v>0</v>
      </c>
      <c r="B13">
        <f ca="1">IF(ISNUMBER(SEARCH('botanical survey sheet'!$A$4,C13)),MAX(SUM($A$4:A12))+1,0)</f>
        <v>0</v>
      </c>
      <c r="C13" s="27" t="s">
        <v>23</v>
      </c>
      <c r="D13" s="9" t="s">
        <v>24</v>
      </c>
      <c r="E13" s="18"/>
      <c r="F13" s="18"/>
      <c r="G13" s="18"/>
      <c r="H13" s="18"/>
      <c r="I13" s="18"/>
      <c r="J13" s="11"/>
      <c r="K13" s="11"/>
      <c r="L13" s="11"/>
      <c r="M13" s="11"/>
      <c r="N13" s="12"/>
      <c r="O13" s="18"/>
      <c r="P13" s="18"/>
      <c r="Q13" s="18"/>
      <c r="R13" s="18"/>
      <c r="S13" s="18"/>
      <c r="V13" t="str">
        <f ca="1">IFERROR(VLOOKUP(ROWS($V$2:V13),B15:C281,2,0),"")</f>
        <v/>
      </c>
    </row>
    <row r="14" spans="1:22" ht="16" thickBot="1" x14ac:dyDescent="0.25">
      <c r="A14">
        <f ca="1">IF(ISNUMBER(SEARCH('botanical survey sheet'!$A$4,C14)),1,0)</f>
        <v>0</v>
      </c>
      <c r="B14">
        <f ca="1">IF(ISNUMBER(SEARCH('botanical survey sheet'!$A$4,C14)),MAX(SUM($A$4:A13))+1,0)</f>
        <v>0</v>
      </c>
      <c r="C14" s="27" t="s">
        <v>25</v>
      </c>
      <c r="D14" s="9" t="s">
        <v>26</v>
      </c>
      <c r="E14" s="18"/>
      <c r="F14" s="18"/>
      <c r="G14" s="18"/>
      <c r="H14" s="18"/>
      <c r="I14" s="18"/>
      <c r="J14" s="11"/>
      <c r="K14" s="11"/>
      <c r="L14" s="11"/>
      <c r="M14" s="11"/>
      <c r="N14" s="12"/>
      <c r="O14" s="18"/>
      <c r="P14" s="18"/>
      <c r="Q14" s="18"/>
      <c r="R14" s="18"/>
      <c r="S14" s="18"/>
      <c r="V14" t="str">
        <f ca="1">IFERROR(VLOOKUP(ROWS($V$2:V14),B16:C282,2,0),"")</f>
        <v/>
      </c>
    </row>
    <row r="15" spans="1:22" ht="16" thickBot="1" x14ac:dyDescent="0.25">
      <c r="A15">
        <f ca="1">IF(ISNUMBER(SEARCH('botanical survey sheet'!$A$4,C15)),1,0)</f>
        <v>0</v>
      </c>
      <c r="B15">
        <f ca="1">IF(ISNUMBER(SEARCH('botanical survey sheet'!$A$4,C15)),MAX(SUM($A$4:A14))+1,0)</f>
        <v>0</v>
      </c>
      <c r="C15" s="27" t="s">
        <v>27</v>
      </c>
      <c r="D15" s="9" t="s">
        <v>28</v>
      </c>
      <c r="E15" s="18"/>
      <c r="F15" s="18"/>
      <c r="G15" s="18"/>
      <c r="H15" s="18"/>
      <c r="I15" s="18"/>
      <c r="J15" s="11"/>
      <c r="K15" s="11"/>
      <c r="L15" s="11"/>
      <c r="M15" s="11"/>
      <c r="N15" s="12"/>
      <c r="O15" s="18"/>
      <c r="P15" s="18"/>
      <c r="Q15" s="18"/>
      <c r="R15" s="18"/>
      <c r="S15" s="18"/>
      <c r="V15" t="str">
        <f ca="1">IFERROR(VLOOKUP(ROWS($V$2:V15),B17:C283,2,0),"")</f>
        <v/>
      </c>
    </row>
    <row r="16" spans="1:22" ht="16" thickBot="1" x14ac:dyDescent="0.25">
      <c r="A16">
        <f ca="1">IF(ISNUMBER(SEARCH('botanical survey sheet'!$A$4,C16)),1,0)</f>
        <v>0</v>
      </c>
      <c r="B16">
        <f ca="1">IF(ISNUMBER(SEARCH('botanical survey sheet'!$A$4,C16)),MAX(SUM($A$4:A15))+1,0)</f>
        <v>0</v>
      </c>
      <c r="C16" s="27" t="s">
        <v>29</v>
      </c>
      <c r="D16" s="9" t="s">
        <v>30</v>
      </c>
      <c r="E16" s="18"/>
      <c r="F16" s="18"/>
      <c r="G16" s="18"/>
      <c r="H16" s="18"/>
      <c r="I16" s="18"/>
      <c r="J16" s="11"/>
      <c r="K16" s="11"/>
      <c r="L16" s="11"/>
      <c r="M16" s="11"/>
      <c r="N16" s="12"/>
      <c r="O16" s="18"/>
      <c r="P16" s="18"/>
      <c r="Q16" s="18"/>
      <c r="R16" s="18"/>
      <c r="S16" s="18"/>
      <c r="V16" t="str">
        <f ca="1">IFERROR(VLOOKUP(ROWS($V$2:V16),B18:C284,2,0),"")</f>
        <v/>
      </c>
    </row>
    <row r="17" spans="1:22" ht="16" thickBot="1" x14ac:dyDescent="0.25">
      <c r="A17">
        <f ca="1">IF(ISNUMBER(SEARCH('botanical survey sheet'!$A$4,C17)),1,0)</f>
        <v>0</v>
      </c>
      <c r="B17">
        <f ca="1">IF(ISNUMBER(SEARCH('botanical survey sheet'!$A$4,C17)),MAX(SUM($A$4:A16))+1,0)</f>
        <v>0</v>
      </c>
      <c r="C17" s="27" t="s">
        <v>31</v>
      </c>
      <c r="D17" s="9" t="s">
        <v>32</v>
      </c>
      <c r="E17" s="18"/>
      <c r="F17" s="18"/>
      <c r="G17" s="18"/>
      <c r="H17" s="18"/>
      <c r="I17" s="18"/>
      <c r="J17" s="11"/>
      <c r="K17" s="11"/>
      <c r="L17" s="11"/>
      <c r="M17" s="11"/>
      <c r="N17" s="12"/>
      <c r="O17" s="18"/>
      <c r="P17" s="18"/>
      <c r="Q17" s="18"/>
      <c r="R17" s="18"/>
      <c r="S17" s="18"/>
      <c r="V17" t="str">
        <f ca="1">IFERROR(VLOOKUP(ROWS($V$2:V17),B19:C285,2,0),"")</f>
        <v/>
      </c>
    </row>
    <row r="18" spans="1:22" ht="16" thickBot="1" x14ac:dyDescent="0.25">
      <c r="A18">
        <f ca="1">IF(ISNUMBER(SEARCH('botanical survey sheet'!$A$4,C18)),1,0)</f>
        <v>0</v>
      </c>
      <c r="B18">
        <f ca="1">IF(ISNUMBER(SEARCH('botanical survey sheet'!$A$4,C18)),MAX(SUM($A$4:A17))+1,0)</f>
        <v>0</v>
      </c>
      <c r="C18" s="27" t="s">
        <v>33</v>
      </c>
      <c r="D18" s="9" t="s">
        <v>34</v>
      </c>
      <c r="E18" s="18"/>
      <c r="F18" s="18"/>
      <c r="G18" s="18"/>
      <c r="H18" s="18"/>
      <c r="I18" s="18"/>
      <c r="J18" s="11"/>
      <c r="K18" s="11"/>
      <c r="L18" s="11"/>
      <c r="M18" s="11"/>
      <c r="N18" s="12"/>
      <c r="O18" s="18"/>
      <c r="P18" s="18"/>
      <c r="Q18" s="18"/>
      <c r="R18" s="18"/>
      <c r="S18" s="18"/>
      <c r="V18" t="str">
        <f ca="1">IFERROR(VLOOKUP(ROWS($V$2:V18),B20:C286,2,0),"")</f>
        <v/>
      </c>
    </row>
    <row r="19" spans="1:22" ht="16" thickBot="1" x14ac:dyDescent="0.25">
      <c r="A19">
        <f ca="1">IF(ISNUMBER(SEARCH('botanical survey sheet'!$A$4,C19)),1,0)</f>
        <v>0</v>
      </c>
      <c r="B19">
        <f ca="1">IF(ISNUMBER(SEARCH('botanical survey sheet'!$A$4,C19)),MAX(SUM($A$4:A18))+1,0)</f>
        <v>0</v>
      </c>
      <c r="C19" s="27" t="s">
        <v>35</v>
      </c>
      <c r="D19" s="9" t="s">
        <v>36</v>
      </c>
      <c r="E19" s="18"/>
      <c r="F19" s="18"/>
      <c r="G19" s="18"/>
      <c r="H19" s="18"/>
      <c r="I19" s="18"/>
      <c r="J19" s="11"/>
      <c r="K19" s="11"/>
      <c r="L19" s="11"/>
      <c r="M19" s="11"/>
      <c r="N19" s="12"/>
      <c r="O19" s="18"/>
      <c r="P19" s="18"/>
      <c r="Q19" s="18"/>
      <c r="R19" s="18"/>
      <c r="S19" s="18"/>
      <c r="V19" t="str">
        <f ca="1">IFERROR(VLOOKUP(ROWS($V$2:V19),B21:C287,2,0),"")</f>
        <v/>
      </c>
    </row>
    <row r="20" spans="1:22" ht="16" thickBot="1" x14ac:dyDescent="0.25">
      <c r="A20">
        <f ca="1">IF(ISNUMBER(SEARCH('botanical survey sheet'!$A$4,C20)),1,0)</f>
        <v>0</v>
      </c>
      <c r="B20">
        <f ca="1">IF(ISNUMBER(SEARCH('botanical survey sheet'!$A$4,C20)),MAX(SUM($A$4:A19))+1,0)</f>
        <v>0</v>
      </c>
      <c r="C20" s="27" t="s">
        <v>35</v>
      </c>
      <c r="D20" s="9" t="s">
        <v>37</v>
      </c>
      <c r="E20" s="18"/>
      <c r="F20" s="18"/>
      <c r="G20" s="18"/>
      <c r="H20" s="18"/>
      <c r="I20" s="18"/>
      <c r="J20" s="11"/>
      <c r="K20" s="11"/>
      <c r="L20" s="11"/>
      <c r="M20" s="11"/>
      <c r="N20" s="12"/>
      <c r="O20" s="18"/>
      <c r="P20" s="18"/>
      <c r="Q20" s="18"/>
      <c r="R20" s="18"/>
      <c r="S20" s="18"/>
      <c r="V20" t="str">
        <f ca="1">IFERROR(VLOOKUP(ROWS($V$2:V20),B22:C288,2,0),"")</f>
        <v/>
      </c>
    </row>
    <row r="21" spans="1:22" ht="16" thickBot="1" x14ac:dyDescent="0.25">
      <c r="A21">
        <f ca="1">IF(ISNUMBER(SEARCH('botanical survey sheet'!$A$4,C21)),1,0)</f>
        <v>0</v>
      </c>
      <c r="B21">
        <f ca="1">IF(ISNUMBER(SEARCH('botanical survey sheet'!$A$4,C21)),MAX(SUM($A$4:A20))+1,0)</f>
        <v>0</v>
      </c>
      <c r="C21" s="27" t="s">
        <v>38</v>
      </c>
      <c r="D21" s="9" t="s">
        <v>39</v>
      </c>
      <c r="E21" s="18"/>
      <c r="F21" s="18"/>
      <c r="G21" s="18"/>
      <c r="H21" s="18"/>
      <c r="I21" s="18"/>
      <c r="J21" s="11"/>
      <c r="K21" s="11"/>
      <c r="L21" s="11"/>
      <c r="M21" s="11"/>
      <c r="N21" s="12"/>
      <c r="O21" s="18"/>
      <c r="P21" s="18"/>
      <c r="Q21" s="18"/>
      <c r="R21" s="18"/>
      <c r="S21" s="18"/>
      <c r="V21" t="str">
        <f ca="1">IFERROR(VLOOKUP(ROWS($V$2:V21),B23:C289,2,0),"")</f>
        <v/>
      </c>
    </row>
    <row r="22" spans="1:22" ht="16" thickBot="1" x14ac:dyDescent="0.25">
      <c r="A22">
        <f ca="1">IF(ISNUMBER(SEARCH('botanical survey sheet'!$A$4,C22)),1,0)</f>
        <v>0</v>
      </c>
      <c r="B22">
        <f ca="1">IF(ISNUMBER(SEARCH('botanical survey sheet'!$A$4,C22)),MAX(SUM($A$4:A21))+1,0)</f>
        <v>0</v>
      </c>
      <c r="C22" s="27" t="s">
        <v>40</v>
      </c>
      <c r="D22" s="9" t="s">
        <v>41</v>
      </c>
      <c r="E22" s="18"/>
      <c r="F22" s="18"/>
      <c r="G22" s="18"/>
      <c r="H22" s="18"/>
      <c r="I22" s="18"/>
      <c r="J22" s="11"/>
      <c r="K22" s="11"/>
      <c r="L22" s="11"/>
      <c r="M22" s="11"/>
      <c r="N22" s="12"/>
      <c r="O22" s="18"/>
      <c r="P22" s="18"/>
      <c r="Q22" s="18"/>
      <c r="R22" s="18"/>
      <c r="S22" s="18"/>
      <c r="V22" t="str">
        <f ca="1">IFERROR(VLOOKUP(ROWS($V$2:V22),B24:C290,2,0),"")</f>
        <v/>
      </c>
    </row>
    <row r="23" spans="1:22" ht="16" thickBot="1" x14ac:dyDescent="0.25">
      <c r="A23">
        <f ca="1">IF(ISNUMBER(SEARCH('botanical survey sheet'!$A$4,C23)),1,0)</f>
        <v>0</v>
      </c>
      <c r="B23">
        <f ca="1">IF(ISNUMBER(SEARCH('botanical survey sheet'!$A$4,C23)),MAX(SUM($A$4:A22))+1,0)</f>
        <v>0</v>
      </c>
      <c r="C23" s="27" t="s">
        <v>42</v>
      </c>
      <c r="D23" s="9" t="s">
        <v>43</v>
      </c>
      <c r="E23" s="18"/>
      <c r="F23" s="18"/>
      <c r="G23" s="18"/>
      <c r="H23" s="18"/>
      <c r="I23" s="18"/>
      <c r="J23" s="11"/>
      <c r="K23" s="11"/>
      <c r="L23" s="11"/>
      <c r="M23" s="11"/>
      <c r="N23" s="12"/>
      <c r="O23" s="18"/>
      <c r="P23" s="18"/>
      <c r="Q23" s="18"/>
      <c r="R23" s="18"/>
      <c r="S23" s="18"/>
      <c r="V23" t="str">
        <f ca="1">IFERROR(VLOOKUP(ROWS($V$2:V23),B25:C291,2,0),"")</f>
        <v/>
      </c>
    </row>
    <row r="24" spans="1:22" ht="16" thickBot="1" x14ac:dyDescent="0.25">
      <c r="A24">
        <f ca="1">IF(ISNUMBER(SEARCH('botanical survey sheet'!$A$4,C24)),1,0)</f>
        <v>0</v>
      </c>
      <c r="B24">
        <f ca="1">IF(ISNUMBER(SEARCH('botanical survey sheet'!$A$4,C24)),MAX(SUM($A$4:A23))+1,0)</f>
        <v>0</v>
      </c>
      <c r="C24" s="27" t="s">
        <v>44</v>
      </c>
      <c r="D24" s="9" t="s">
        <v>45</v>
      </c>
      <c r="E24" s="18"/>
      <c r="F24" s="18"/>
      <c r="G24" s="18"/>
      <c r="H24" s="18"/>
      <c r="I24" s="18"/>
      <c r="J24" s="11"/>
      <c r="K24" s="11"/>
      <c r="L24" s="11"/>
      <c r="M24" s="11"/>
      <c r="N24" s="12"/>
      <c r="O24" s="18"/>
      <c r="P24" s="18"/>
      <c r="Q24" s="18"/>
      <c r="R24" s="18"/>
      <c r="S24" s="18"/>
      <c r="V24" t="str">
        <f ca="1">IFERROR(VLOOKUP(ROWS($V$2:V24),B26:C292,2,0),"")</f>
        <v/>
      </c>
    </row>
    <row r="25" spans="1:22" ht="16" thickBot="1" x14ac:dyDescent="0.25">
      <c r="A25">
        <f ca="1">IF(ISNUMBER(SEARCH('botanical survey sheet'!$A$4,C25)),1,0)</f>
        <v>0</v>
      </c>
      <c r="B25">
        <f ca="1">IF(ISNUMBER(SEARCH('botanical survey sheet'!$A$4,C25)),MAX(SUM($A$4:A24))+1,0)</f>
        <v>0</v>
      </c>
      <c r="C25" s="27" t="s">
        <v>46</v>
      </c>
      <c r="D25" s="9" t="s">
        <v>47</v>
      </c>
      <c r="E25" s="18"/>
      <c r="F25" s="18"/>
      <c r="G25" s="18"/>
      <c r="H25" s="18"/>
      <c r="I25" s="18"/>
      <c r="J25" s="11"/>
      <c r="K25" s="11"/>
      <c r="L25" s="11"/>
      <c r="M25" s="11"/>
      <c r="N25" s="12"/>
      <c r="O25" s="18"/>
      <c r="P25" s="18"/>
      <c r="Q25" s="18"/>
      <c r="R25" s="18"/>
      <c r="S25" s="18"/>
      <c r="V25" t="str">
        <f ca="1">IFERROR(VLOOKUP(ROWS($V$2:V25),B27:C293,2,0),"")</f>
        <v/>
      </c>
    </row>
    <row r="26" spans="1:22" ht="16" thickBot="1" x14ac:dyDescent="0.25">
      <c r="A26">
        <f ca="1">IF(ISNUMBER(SEARCH('botanical survey sheet'!$A$4,C26)),1,0)</f>
        <v>0</v>
      </c>
      <c r="B26">
        <f ca="1">IF(ISNUMBER(SEARCH('botanical survey sheet'!$A$4,C26)),MAX(SUM($A$4:A25))+1,0)</f>
        <v>0</v>
      </c>
      <c r="C26" s="27" t="s">
        <v>48</v>
      </c>
      <c r="D26" s="9" t="s">
        <v>49</v>
      </c>
      <c r="E26" s="18"/>
      <c r="F26" s="18"/>
      <c r="G26" s="18"/>
      <c r="H26" s="18"/>
      <c r="I26" s="18"/>
      <c r="J26" s="11"/>
      <c r="K26" s="11"/>
      <c r="L26" s="11"/>
      <c r="M26" s="11"/>
      <c r="N26" s="12"/>
      <c r="O26" s="18"/>
      <c r="P26" s="18"/>
      <c r="Q26" s="18"/>
      <c r="R26" s="18"/>
      <c r="S26" s="18"/>
      <c r="V26" t="str">
        <f ca="1">IFERROR(VLOOKUP(ROWS($V$2:V26),B28:C294,2,0),"")</f>
        <v/>
      </c>
    </row>
    <row r="27" spans="1:22" ht="16" thickBot="1" x14ac:dyDescent="0.25">
      <c r="A27">
        <f ca="1">IF(ISNUMBER(SEARCH('botanical survey sheet'!$A$4,C27)),1,0)</f>
        <v>0</v>
      </c>
      <c r="B27">
        <f ca="1">IF(ISNUMBER(SEARCH('botanical survey sheet'!$A$4,C27)),MAX(SUM($A$4:A26))+1,0)</f>
        <v>0</v>
      </c>
      <c r="C27" s="27" t="s">
        <v>50</v>
      </c>
      <c r="D27" s="9" t="s">
        <v>51</v>
      </c>
      <c r="E27" s="18"/>
      <c r="F27" s="18"/>
      <c r="G27" s="18"/>
      <c r="H27" s="18"/>
      <c r="I27" s="18"/>
      <c r="J27" s="11"/>
      <c r="K27" s="11"/>
      <c r="L27" s="11"/>
      <c r="M27" s="11"/>
      <c r="N27" s="12"/>
      <c r="O27" s="18"/>
      <c r="P27" s="18"/>
      <c r="Q27" s="18"/>
      <c r="R27" s="18"/>
      <c r="S27" s="18"/>
      <c r="V27" t="str">
        <f ca="1">IFERROR(VLOOKUP(ROWS($V$2:V27),B29:C295,2,0),"")</f>
        <v/>
      </c>
    </row>
    <row r="28" spans="1:22" ht="16" thickBot="1" x14ac:dyDescent="0.25">
      <c r="A28">
        <f ca="1">IF(ISNUMBER(SEARCH('botanical survey sheet'!$A$4,C28)),1,0)</f>
        <v>0</v>
      </c>
      <c r="B28">
        <f ca="1">IF(ISNUMBER(SEARCH('botanical survey sheet'!$A$4,C28)),MAX(SUM($A$4:A27))+1,0)</f>
        <v>0</v>
      </c>
      <c r="C28" s="27" t="s">
        <v>52</v>
      </c>
      <c r="D28" s="9" t="s">
        <v>53</v>
      </c>
      <c r="E28" s="18"/>
      <c r="F28" s="18"/>
      <c r="G28" s="18"/>
      <c r="H28" s="18"/>
      <c r="I28" s="18"/>
      <c r="J28" s="11"/>
      <c r="K28" s="11"/>
      <c r="L28" s="11"/>
      <c r="M28" s="11"/>
      <c r="N28" s="12"/>
      <c r="O28" s="18"/>
      <c r="P28" s="18"/>
      <c r="Q28" s="18"/>
      <c r="R28" s="18"/>
      <c r="S28" s="18"/>
      <c r="V28" t="str">
        <f ca="1">IFERROR(VLOOKUP(ROWS($V$2:V28),B30:C296,2,0),"")</f>
        <v/>
      </c>
    </row>
    <row r="29" spans="1:22" ht="16" thickBot="1" x14ac:dyDescent="0.25">
      <c r="A29">
        <f ca="1">IF(ISNUMBER(SEARCH('botanical survey sheet'!$A$4,C29)),1,0)</f>
        <v>0</v>
      </c>
      <c r="B29">
        <f ca="1">IF(ISNUMBER(SEARCH('botanical survey sheet'!$A$4,C29)),MAX(SUM($A$4:A28))+1,0)</f>
        <v>0</v>
      </c>
      <c r="C29" s="27" t="s">
        <v>54</v>
      </c>
      <c r="D29" s="9" t="s">
        <v>55</v>
      </c>
      <c r="E29" s="18"/>
      <c r="F29" s="18"/>
      <c r="G29" s="18"/>
      <c r="H29" s="18"/>
      <c r="I29" s="18"/>
      <c r="J29" s="11"/>
      <c r="K29" s="11"/>
      <c r="L29" s="11"/>
      <c r="M29" s="11"/>
      <c r="N29" s="12"/>
      <c r="O29" s="18"/>
      <c r="P29" s="18"/>
      <c r="Q29" s="18"/>
      <c r="R29" s="18"/>
      <c r="S29" s="18"/>
      <c r="V29" t="str">
        <f ca="1">IFERROR(VLOOKUP(ROWS($V$2:V29),B31:C297,2,0),"")</f>
        <v/>
      </c>
    </row>
    <row r="30" spans="1:22" ht="16" thickBot="1" x14ac:dyDescent="0.25">
      <c r="A30">
        <f ca="1">IF(ISNUMBER(SEARCH('botanical survey sheet'!$A$4,C30)),1,0)</f>
        <v>0</v>
      </c>
      <c r="B30">
        <f ca="1">IF(ISNUMBER(SEARCH('botanical survey sheet'!$A$4,C30)),MAX(SUM($A$4:A29))+1,0)</f>
        <v>0</v>
      </c>
      <c r="C30" s="27" t="s">
        <v>56</v>
      </c>
      <c r="D30" s="9" t="s">
        <v>57</v>
      </c>
      <c r="E30" s="18"/>
      <c r="F30" s="18"/>
      <c r="G30" s="18"/>
      <c r="H30" s="18"/>
      <c r="I30" s="18"/>
      <c r="J30" s="11"/>
      <c r="K30" s="11"/>
      <c r="L30" s="11"/>
      <c r="M30" s="11"/>
      <c r="N30" s="12"/>
      <c r="O30" s="18"/>
      <c r="P30" s="18"/>
      <c r="Q30" s="18"/>
      <c r="R30" s="18"/>
      <c r="S30" s="18"/>
      <c r="V30" t="str">
        <f ca="1">IFERROR(VLOOKUP(ROWS($V$2:V30),B32:C298,2,0),"")</f>
        <v/>
      </c>
    </row>
    <row r="31" spans="1:22" ht="16" thickBot="1" x14ac:dyDescent="0.25">
      <c r="A31">
        <f ca="1">IF(ISNUMBER(SEARCH('botanical survey sheet'!$A$4,C31)),1,0)</f>
        <v>0</v>
      </c>
      <c r="B31">
        <f ca="1">IF(ISNUMBER(SEARCH('botanical survey sheet'!$A$4,C31)),MAX(SUM($A$4:A30))+1,0)</f>
        <v>0</v>
      </c>
      <c r="C31" s="27" t="s">
        <v>58</v>
      </c>
      <c r="D31" s="9" t="s">
        <v>59</v>
      </c>
      <c r="E31" s="18"/>
      <c r="F31" s="18"/>
      <c r="G31" s="18"/>
      <c r="H31" s="18"/>
      <c r="I31" s="18"/>
      <c r="J31" s="11"/>
      <c r="K31" s="11"/>
      <c r="L31" s="11"/>
      <c r="M31" s="11"/>
      <c r="N31" s="12"/>
      <c r="O31" s="18"/>
      <c r="P31" s="18"/>
      <c r="Q31" s="18"/>
      <c r="R31" s="18"/>
      <c r="S31" s="18"/>
      <c r="V31" t="str">
        <f ca="1">IFERROR(VLOOKUP(ROWS($V$2:V31),B33:C299,2,0),"")</f>
        <v/>
      </c>
    </row>
    <row r="32" spans="1:22" ht="16" thickBot="1" x14ac:dyDescent="0.25">
      <c r="A32">
        <f ca="1">IF(ISNUMBER(SEARCH('botanical survey sheet'!$A$4,C32)),1,0)</f>
        <v>0</v>
      </c>
      <c r="B32">
        <f ca="1">IF(ISNUMBER(SEARCH('botanical survey sheet'!$A$4,C32)),MAX(SUM($A$4:A31))+1,0)</f>
        <v>0</v>
      </c>
      <c r="C32" s="27" t="s">
        <v>60</v>
      </c>
      <c r="D32" s="9" t="s">
        <v>61</v>
      </c>
      <c r="E32" s="18"/>
      <c r="F32" s="18"/>
      <c r="G32" s="18"/>
      <c r="H32" s="18"/>
      <c r="I32" s="18"/>
      <c r="J32" s="11"/>
      <c r="K32" s="11"/>
      <c r="L32" s="11"/>
      <c r="M32" s="11"/>
      <c r="N32" s="12"/>
      <c r="O32" s="18"/>
      <c r="P32" s="18"/>
      <c r="Q32" s="18"/>
      <c r="R32" s="18"/>
      <c r="S32" s="18"/>
      <c r="V32" t="str">
        <f ca="1">IFERROR(VLOOKUP(ROWS($V$2:V32),B34:C300,2,0),"")</f>
        <v/>
      </c>
    </row>
    <row r="33" spans="1:19" ht="16" thickBot="1" x14ac:dyDescent="0.25">
      <c r="A33">
        <f ca="1">IF(ISNUMBER(SEARCH('botanical survey sheet'!$A$4,C33)),1,0)</f>
        <v>0</v>
      </c>
      <c r="B33">
        <f ca="1">IF(ISNUMBER(SEARCH('botanical survey sheet'!$A$4,C33)),MAX(SUM($A$4:A32))+1,0)</f>
        <v>0</v>
      </c>
      <c r="C33" s="27" t="s">
        <v>62</v>
      </c>
      <c r="D33" s="19" t="s">
        <v>63</v>
      </c>
      <c r="E33" s="18"/>
      <c r="F33" s="18"/>
      <c r="G33" s="18"/>
      <c r="H33" s="18"/>
      <c r="I33" s="18"/>
      <c r="J33" s="11"/>
      <c r="K33" s="11"/>
      <c r="L33" s="11"/>
      <c r="M33" s="11"/>
      <c r="N33" s="12"/>
      <c r="O33" s="18"/>
      <c r="P33" s="18"/>
      <c r="Q33" s="18"/>
      <c r="R33" s="18"/>
      <c r="S33" s="18"/>
    </row>
    <row r="34" spans="1:19" ht="16" thickBot="1" x14ac:dyDescent="0.25">
      <c r="A34">
        <f ca="1">IF(ISNUMBER(SEARCH('botanical survey sheet'!$A$4,C34)),1,0)</f>
        <v>0</v>
      </c>
      <c r="B34">
        <f ca="1">IF(ISNUMBER(SEARCH('botanical survey sheet'!$A$4,C34)),MAX(SUM($A$4:A33))+1,0)</f>
        <v>0</v>
      </c>
      <c r="C34" s="27" t="s">
        <v>64</v>
      </c>
      <c r="D34" s="9" t="s">
        <v>65</v>
      </c>
      <c r="E34" s="18"/>
      <c r="F34" s="18"/>
      <c r="G34" s="18"/>
      <c r="H34" s="18"/>
      <c r="I34" s="18"/>
      <c r="J34" s="11"/>
      <c r="K34" s="11"/>
      <c r="L34" s="11"/>
      <c r="M34" s="11"/>
      <c r="N34" s="12"/>
      <c r="O34" s="18"/>
      <c r="P34" s="18"/>
      <c r="Q34" s="18"/>
      <c r="R34" s="18"/>
      <c r="S34" s="18"/>
    </row>
    <row r="35" spans="1:19" ht="16" thickBot="1" x14ac:dyDescent="0.25">
      <c r="A35">
        <f ca="1">IF(ISNUMBER(SEARCH('botanical survey sheet'!$A$4,C35)),1,0)</f>
        <v>0</v>
      </c>
      <c r="B35">
        <f ca="1">IF(ISNUMBER(SEARCH('botanical survey sheet'!$A$4,C35)),MAX(SUM($A$4:A34))+1,0)</f>
        <v>0</v>
      </c>
      <c r="C35" s="27" t="s">
        <v>66</v>
      </c>
      <c r="D35" s="9" t="s">
        <v>67</v>
      </c>
      <c r="E35" s="18"/>
      <c r="F35" s="18"/>
      <c r="G35" s="18"/>
      <c r="H35" s="18"/>
      <c r="I35" s="18"/>
      <c r="J35" s="11"/>
      <c r="K35" s="11"/>
      <c r="L35" s="11"/>
      <c r="M35" s="11"/>
      <c r="N35" s="12"/>
      <c r="O35" s="18"/>
      <c r="P35" s="18"/>
      <c r="Q35" s="18"/>
      <c r="R35" s="18"/>
      <c r="S35" s="18"/>
    </row>
    <row r="36" spans="1:19" ht="16" thickBot="1" x14ac:dyDescent="0.25">
      <c r="A36">
        <f ca="1">IF(ISNUMBER(SEARCH('botanical survey sheet'!$A$4,C36)),1,0)</f>
        <v>0</v>
      </c>
      <c r="B36">
        <f ca="1">IF(ISNUMBER(SEARCH('botanical survey sheet'!$A$4,C36)),MAX(SUM($A$4:A35))+1,0)</f>
        <v>0</v>
      </c>
      <c r="C36" s="27" t="s">
        <v>68</v>
      </c>
      <c r="D36" s="9" t="s">
        <v>69</v>
      </c>
      <c r="E36" s="18"/>
      <c r="F36" s="18"/>
      <c r="G36" s="18"/>
      <c r="H36" s="18"/>
      <c r="I36" s="18"/>
      <c r="J36" s="11"/>
      <c r="K36" s="11"/>
      <c r="L36" s="11"/>
      <c r="M36" s="11"/>
      <c r="N36" s="12"/>
      <c r="O36" s="18"/>
      <c r="P36" s="18"/>
      <c r="Q36" s="18"/>
      <c r="R36" s="18"/>
      <c r="S36" s="18"/>
    </row>
    <row r="37" spans="1:19" ht="16" thickBot="1" x14ac:dyDescent="0.25">
      <c r="A37">
        <f ca="1">IF(ISNUMBER(SEARCH('botanical survey sheet'!$A$4,C37)),1,0)</f>
        <v>0</v>
      </c>
      <c r="B37">
        <f ca="1">IF(ISNUMBER(SEARCH('botanical survey sheet'!$A$4,C37)),MAX(SUM($A$4:A36))+1,0)</f>
        <v>0</v>
      </c>
      <c r="C37" s="27" t="s">
        <v>70</v>
      </c>
      <c r="D37" s="9" t="s">
        <v>71</v>
      </c>
      <c r="E37" s="18"/>
      <c r="F37" s="18"/>
      <c r="G37" s="18"/>
      <c r="H37" s="18"/>
      <c r="I37" s="18"/>
      <c r="J37" s="11"/>
      <c r="K37" s="11"/>
      <c r="L37" s="11"/>
      <c r="M37" s="11"/>
      <c r="N37" s="12"/>
      <c r="O37" s="18"/>
      <c r="P37" s="18"/>
      <c r="Q37" s="18"/>
      <c r="R37" s="18"/>
      <c r="S37" s="18"/>
    </row>
    <row r="38" spans="1:19" ht="16" thickBot="1" x14ac:dyDescent="0.25">
      <c r="A38">
        <f ca="1">IF(ISNUMBER(SEARCH('botanical survey sheet'!$A$4,C38)),1,0)</f>
        <v>0</v>
      </c>
      <c r="B38">
        <f ca="1">IF(ISNUMBER(SEARCH('botanical survey sheet'!$A$4,C38)),MAX(SUM($A$4:A37))+1,0)</f>
        <v>0</v>
      </c>
      <c r="C38" s="27" t="s">
        <v>72</v>
      </c>
      <c r="D38" s="9" t="s">
        <v>73</v>
      </c>
      <c r="E38" s="18"/>
      <c r="F38" s="18"/>
      <c r="G38" s="18"/>
      <c r="H38" s="18"/>
      <c r="I38" s="18"/>
      <c r="J38" s="11"/>
      <c r="K38" s="11"/>
      <c r="L38" s="11"/>
      <c r="M38" s="11"/>
      <c r="N38" s="12"/>
      <c r="O38" s="18"/>
      <c r="P38" s="18"/>
      <c r="Q38" s="18"/>
      <c r="R38" s="18"/>
      <c r="S38" s="18"/>
    </row>
    <row r="39" spans="1:19" ht="16" thickBot="1" x14ac:dyDescent="0.25">
      <c r="A39">
        <f ca="1">IF(ISNUMBER(SEARCH('botanical survey sheet'!$A$4,C39)),1,0)</f>
        <v>0</v>
      </c>
      <c r="B39">
        <f ca="1">IF(ISNUMBER(SEARCH('botanical survey sheet'!$A$4,C39)),MAX(SUM($A$4:A38))+1,0)</f>
        <v>0</v>
      </c>
      <c r="C39" s="27" t="s">
        <v>74</v>
      </c>
      <c r="D39" s="9" t="s">
        <v>75</v>
      </c>
      <c r="E39" s="18"/>
      <c r="F39" s="18"/>
      <c r="G39" s="18"/>
      <c r="H39" s="18"/>
      <c r="I39" s="18"/>
      <c r="J39" s="11"/>
      <c r="K39" s="11"/>
      <c r="L39" s="11"/>
      <c r="M39" s="11"/>
      <c r="N39" s="12"/>
      <c r="O39" s="18"/>
      <c r="P39" s="18"/>
      <c r="Q39" s="18"/>
      <c r="R39" s="18"/>
      <c r="S39" s="18"/>
    </row>
    <row r="40" spans="1:19" ht="16" thickBot="1" x14ac:dyDescent="0.25">
      <c r="A40">
        <f ca="1">IF(ISNUMBER(SEARCH('botanical survey sheet'!$A$4,C40)),1,0)</f>
        <v>0</v>
      </c>
      <c r="B40">
        <f ca="1">IF(ISNUMBER(SEARCH('botanical survey sheet'!$A$4,C40)),MAX(SUM($A$4:A39))+1,0)</f>
        <v>0</v>
      </c>
      <c r="C40" s="27" t="s">
        <v>76</v>
      </c>
      <c r="D40" s="9" t="s">
        <v>77</v>
      </c>
      <c r="E40" s="18"/>
      <c r="F40" s="18"/>
      <c r="G40" s="18"/>
      <c r="H40" s="18"/>
      <c r="I40" s="18"/>
      <c r="J40" s="11"/>
      <c r="K40" s="11"/>
      <c r="L40" s="11"/>
      <c r="M40" s="11"/>
      <c r="N40" s="12"/>
      <c r="O40" s="18"/>
      <c r="P40" s="18"/>
      <c r="Q40" s="18"/>
      <c r="R40" s="18"/>
      <c r="S40" s="18"/>
    </row>
    <row r="41" spans="1:19" ht="16" thickBot="1" x14ac:dyDescent="0.25">
      <c r="A41">
        <f ca="1">IF(ISNUMBER(SEARCH('botanical survey sheet'!$A$4,C41)),1,0)</f>
        <v>0</v>
      </c>
      <c r="B41">
        <f ca="1">IF(ISNUMBER(SEARCH('botanical survey sheet'!$A$4,C41)),MAX(SUM($A$4:A40))+1,0)</f>
        <v>0</v>
      </c>
      <c r="C41" s="27" t="s">
        <v>78</v>
      </c>
      <c r="D41" s="9" t="s">
        <v>79</v>
      </c>
      <c r="E41" s="18"/>
      <c r="F41" s="18"/>
      <c r="G41" s="18"/>
      <c r="H41" s="18"/>
      <c r="I41" s="18"/>
      <c r="J41" s="11"/>
      <c r="K41" s="11"/>
      <c r="L41" s="11"/>
      <c r="M41" s="11"/>
      <c r="N41" s="12"/>
      <c r="O41" s="18"/>
      <c r="P41" s="18"/>
      <c r="Q41" s="18"/>
      <c r="R41" s="18"/>
      <c r="S41" s="18"/>
    </row>
    <row r="42" spans="1:19" ht="16" thickBot="1" x14ac:dyDescent="0.25">
      <c r="A42">
        <f ca="1">IF(ISNUMBER(SEARCH('botanical survey sheet'!$A$4,C42)),1,0)</f>
        <v>0</v>
      </c>
      <c r="B42">
        <f ca="1">IF(ISNUMBER(SEARCH('botanical survey sheet'!$A$4,C42)),MAX(SUM($A$4:A41))+1,0)</f>
        <v>0</v>
      </c>
      <c r="C42" s="27" t="s">
        <v>80</v>
      </c>
      <c r="D42" s="9" t="s">
        <v>81</v>
      </c>
      <c r="E42" s="18"/>
      <c r="F42" s="18"/>
      <c r="G42" s="18"/>
      <c r="H42" s="18"/>
      <c r="I42" s="18"/>
      <c r="J42" s="11"/>
      <c r="K42" s="11"/>
      <c r="L42" s="11"/>
      <c r="M42" s="11"/>
      <c r="N42" s="12"/>
      <c r="O42" s="18"/>
      <c r="P42" s="18"/>
      <c r="Q42" s="18"/>
      <c r="R42" s="18"/>
      <c r="S42" s="18"/>
    </row>
    <row r="43" spans="1:19" ht="16" thickBot="1" x14ac:dyDescent="0.25">
      <c r="A43">
        <f ca="1">IF(ISNUMBER(SEARCH('botanical survey sheet'!$A$4,C43)),1,0)</f>
        <v>0</v>
      </c>
      <c r="B43">
        <f ca="1">IF(ISNUMBER(SEARCH('botanical survey sheet'!$A$4,C43)),MAX(SUM($A$4:A42))+1,0)</f>
        <v>0</v>
      </c>
      <c r="C43" s="27" t="s">
        <v>82</v>
      </c>
      <c r="D43" s="9" t="s">
        <v>83</v>
      </c>
      <c r="E43" s="18"/>
      <c r="F43" s="18"/>
      <c r="G43" s="18"/>
      <c r="H43" s="18"/>
      <c r="I43" s="18"/>
      <c r="J43" s="11"/>
      <c r="K43" s="11"/>
      <c r="L43" s="11"/>
      <c r="M43" s="11"/>
      <c r="N43" s="12"/>
      <c r="O43" s="18"/>
      <c r="P43" s="18"/>
      <c r="Q43" s="18"/>
      <c r="R43" s="18"/>
      <c r="S43" s="18"/>
    </row>
    <row r="44" spans="1:19" ht="16" thickBot="1" x14ac:dyDescent="0.25">
      <c r="A44">
        <f ca="1">IF(ISNUMBER(SEARCH('botanical survey sheet'!$A$4,C44)),1,0)</f>
        <v>0</v>
      </c>
      <c r="B44">
        <f ca="1">IF(ISNUMBER(SEARCH('botanical survey sheet'!$A$4,C44)),MAX(SUM($A$4:A43))+1,0)</f>
        <v>0</v>
      </c>
      <c r="C44" s="27" t="s">
        <v>84</v>
      </c>
      <c r="D44" s="9" t="s">
        <v>85</v>
      </c>
      <c r="E44" s="18"/>
      <c r="F44" s="18"/>
      <c r="G44" s="18"/>
      <c r="H44" s="18"/>
      <c r="I44" s="18"/>
      <c r="J44" s="11"/>
      <c r="K44" s="11"/>
      <c r="L44" s="11"/>
      <c r="M44" s="11"/>
      <c r="N44" s="12"/>
      <c r="O44" s="18"/>
      <c r="P44" s="18"/>
      <c r="Q44" s="18"/>
      <c r="R44" s="18"/>
      <c r="S44" s="18"/>
    </row>
    <row r="45" spans="1:19" ht="16" thickBot="1" x14ac:dyDescent="0.25">
      <c r="A45">
        <f ca="1">IF(ISNUMBER(SEARCH('botanical survey sheet'!$A$4,C45)),1,0)</f>
        <v>0</v>
      </c>
      <c r="B45">
        <f ca="1">IF(ISNUMBER(SEARCH('botanical survey sheet'!$A$4,C45)),MAX(SUM($A$4:A44))+1,0)</f>
        <v>0</v>
      </c>
      <c r="C45" s="27" t="s">
        <v>86</v>
      </c>
      <c r="D45" s="9" t="s">
        <v>87</v>
      </c>
      <c r="E45" s="18"/>
      <c r="F45" s="18"/>
      <c r="G45" s="18"/>
      <c r="H45" s="18"/>
      <c r="I45" s="18"/>
      <c r="J45" s="11"/>
      <c r="K45" s="11"/>
      <c r="L45" s="11"/>
      <c r="M45" s="11"/>
      <c r="N45" s="12"/>
      <c r="O45" s="18"/>
      <c r="P45" s="18"/>
      <c r="Q45" s="18"/>
      <c r="R45" s="18"/>
      <c r="S45" s="18"/>
    </row>
    <row r="46" spans="1:19" ht="16" thickBot="1" x14ac:dyDescent="0.25">
      <c r="A46">
        <f ca="1">IF(ISNUMBER(SEARCH('botanical survey sheet'!$A$4,C46)),1,0)</f>
        <v>0</v>
      </c>
      <c r="B46">
        <f ca="1">IF(ISNUMBER(SEARCH('botanical survey sheet'!$A$4,C46)),MAX(SUM($A$4:A45))+1,0)</f>
        <v>0</v>
      </c>
      <c r="C46" s="27" t="s">
        <v>88</v>
      </c>
      <c r="D46" s="9" t="s">
        <v>89</v>
      </c>
      <c r="E46" s="18"/>
      <c r="F46" s="18"/>
      <c r="G46" s="18"/>
      <c r="H46" s="18"/>
      <c r="I46" s="18"/>
      <c r="J46" s="11"/>
      <c r="K46" s="11"/>
      <c r="L46" s="11"/>
      <c r="M46" s="11"/>
      <c r="N46" s="12"/>
      <c r="O46" s="18"/>
      <c r="P46" s="18"/>
      <c r="Q46" s="18"/>
      <c r="R46" s="18"/>
      <c r="S46" s="18"/>
    </row>
    <row r="47" spans="1:19" ht="16" thickBot="1" x14ac:dyDescent="0.25">
      <c r="A47">
        <f ca="1">IF(ISNUMBER(SEARCH('botanical survey sheet'!$A$4,C47)),1,0)</f>
        <v>0</v>
      </c>
      <c r="B47">
        <f ca="1">IF(ISNUMBER(SEARCH('botanical survey sheet'!$A$4,C47)),MAX(SUM($A$4:A46))+1,0)</f>
        <v>0</v>
      </c>
      <c r="C47" s="27" t="s">
        <v>90</v>
      </c>
      <c r="D47" s="9" t="s">
        <v>91</v>
      </c>
      <c r="E47" s="18"/>
      <c r="F47" s="18"/>
      <c r="G47" s="18"/>
      <c r="H47" s="18"/>
      <c r="I47" s="18"/>
      <c r="J47" s="11"/>
      <c r="K47" s="11"/>
      <c r="L47" s="11"/>
      <c r="M47" s="11"/>
      <c r="N47" s="12"/>
      <c r="O47" s="18"/>
      <c r="P47" s="18"/>
      <c r="Q47" s="18"/>
      <c r="R47" s="18"/>
      <c r="S47" s="18"/>
    </row>
    <row r="48" spans="1:19" ht="16" thickBot="1" x14ac:dyDescent="0.25">
      <c r="A48">
        <f ca="1">IF(ISNUMBER(SEARCH('botanical survey sheet'!$A$4,C48)),1,0)</f>
        <v>0</v>
      </c>
      <c r="B48">
        <f ca="1">IF(ISNUMBER(SEARCH('botanical survey sheet'!$A$4,C48)),MAX(SUM($A$4:A47))+1,0)</f>
        <v>0</v>
      </c>
      <c r="C48" s="27" t="s">
        <v>92</v>
      </c>
      <c r="D48" s="9" t="s">
        <v>93</v>
      </c>
      <c r="E48" s="18"/>
      <c r="F48" s="18"/>
      <c r="G48" s="18"/>
      <c r="H48" s="18"/>
      <c r="I48" s="18"/>
      <c r="J48" s="11"/>
      <c r="K48" s="11"/>
      <c r="L48" s="11"/>
      <c r="M48" s="11"/>
      <c r="N48" s="12"/>
      <c r="O48" s="18"/>
      <c r="P48" s="18"/>
      <c r="Q48" s="18"/>
      <c r="R48" s="18"/>
      <c r="S48" s="18"/>
    </row>
    <row r="49" spans="1:19" ht="16" thickBot="1" x14ac:dyDescent="0.25">
      <c r="A49">
        <f ca="1">IF(ISNUMBER(SEARCH('botanical survey sheet'!$A$4,C49)),1,0)</f>
        <v>0</v>
      </c>
      <c r="B49">
        <f ca="1">IF(ISNUMBER(SEARCH('botanical survey sheet'!$A$4,C49)),MAX(SUM($A$4:A48))+1,0)</f>
        <v>0</v>
      </c>
      <c r="C49" s="27" t="s">
        <v>94</v>
      </c>
      <c r="D49" s="9" t="s">
        <v>95</v>
      </c>
      <c r="E49" s="18"/>
      <c r="F49" s="18"/>
      <c r="G49" s="18"/>
      <c r="H49" s="18"/>
      <c r="I49" s="18"/>
      <c r="J49" s="11"/>
      <c r="K49" s="11"/>
      <c r="L49" s="11"/>
      <c r="M49" s="11"/>
      <c r="N49" s="12"/>
      <c r="O49" s="18"/>
      <c r="P49" s="18"/>
      <c r="Q49" s="18"/>
      <c r="R49" s="18"/>
      <c r="S49" s="18"/>
    </row>
    <row r="50" spans="1:19" ht="16" thickBot="1" x14ac:dyDescent="0.25">
      <c r="A50">
        <f ca="1">IF(ISNUMBER(SEARCH('botanical survey sheet'!$A$4,C50)),1,0)</f>
        <v>0</v>
      </c>
      <c r="B50">
        <f ca="1">IF(ISNUMBER(SEARCH('botanical survey sheet'!$A$4,C50)),MAX(SUM($A$4:A49))+1,0)</f>
        <v>0</v>
      </c>
      <c r="C50" s="27" t="s">
        <v>96</v>
      </c>
      <c r="D50" s="9" t="s">
        <v>97</v>
      </c>
      <c r="E50" s="18"/>
      <c r="F50" s="18"/>
      <c r="G50" s="18"/>
      <c r="H50" s="18"/>
      <c r="I50" s="18"/>
      <c r="J50" s="11"/>
      <c r="K50" s="11"/>
      <c r="L50" s="11"/>
      <c r="M50" s="11"/>
      <c r="N50" s="12"/>
      <c r="O50" s="18"/>
      <c r="P50" s="18"/>
      <c r="Q50" s="18"/>
      <c r="R50" s="18"/>
      <c r="S50" s="18"/>
    </row>
    <row r="51" spans="1:19" ht="16" thickBot="1" x14ac:dyDescent="0.25">
      <c r="A51">
        <f ca="1">IF(ISNUMBER(SEARCH('botanical survey sheet'!$A$4,C51)),1,0)</f>
        <v>0</v>
      </c>
      <c r="B51">
        <f ca="1">IF(ISNUMBER(SEARCH('botanical survey sheet'!$A$4,C51)),MAX(SUM($A$4:A50))+1,0)</f>
        <v>0</v>
      </c>
      <c r="C51" s="27" t="s">
        <v>98</v>
      </c>
      <c r="D51" s="9" t="s">
        <v>99</v>
      </c>
      <c r="E51" s="18"/>
      <c r="F51" s="18"/>
      <c r="G51" s="18"/>
      <c r="H51" s="18"/>
      <c r="I51" s="18"/>
      <c r="J51" s="11"/>
      <c r="K51" s="11"/>
      <c r="L51" s="11"/>
      <c r="M51" s="11"/>
      <c r="N51" s="12"/>
      <c r="O51" s="18"/>
      <c r="P51" s="18"/>
      <c r="Q51" s="18"/>
      <c r="R51" s="18"/>
      <c r="S51" s="18"/>
    </row>
    <row r="52" spans="1:19" ht="16" thickBot="1" x14ac:dyDescent="0.25">
      <c r="A52">
        <f ca="1">IF(ISNUMBER(SEARCH('botanical survey sheet'!$A$4,C52)),1,0)</f>
        <v>0</v>
      </c>
      <c r="B52">
        <f ca="1">IF(ISNUMBER(SEARCH('botanical survey sheet'!$A$4,C52)),MAX(SUM($A$4:A51))+1,0)</f>
        <v>0</v>
      </c>
      <c r="C52" s="27" t="s">
        <v>100</v>
      </c>
      <c r="D52" s="9" t="s">
        <v>101</v>
      </c>
      <c r="E52" s="18"/>
      <c r="F52" s="18"/>
      <c r="G52" s="18"/>
      <c r="H52" s="18"/>
      <c r="I52" s="18"/>
      <c r="J52" s="11"/>
      <c r="K52" s="11"/>
      <c r="L52" s="11"/>
      <c r="M52" s="11"/>
      <c r="N52" s="12"/>
      <c r="O52" s="18"/>
      <c r="P52" s="18"/>
      <c r="Q52" s="18"/>
      <c r="R52" s="18"/>
      <c r="S52" s="18"/>
    </row>
    <row r="53" spans="1:19" ht="16" thickBot="1" x14ac:dyDescent="0.25">
      <c r="A53">
        <f ca="1">IF(ISNUMBER(SEARCH('botanical survey sheet'!$A$4,C53)),1,0)</f>
        <v>0</v>
      </c>
      <c r="B53">
        <f ca="1">IF(ISNUMBER(SEARCH('botanical survey sheet'!$A$4,C53)),MAX(SUM($A$4:A52))+1,0)</f>
        <v>0</v>
      </c>
      <c r="C53" s="27" t="s">
        <v>102</v>
      </c>
      <c r="D53" s="9" t="s">
        <v>103</v>
      </c>
      <c r="E53" s="18"/>
      <c r="F53" s="18"/>
      <c r="G53" s="18"/>
      <c r="H53" s="18"/>
      <c r="I53" s="18"/>
      <c r="J53" s="11"/>
      <c r="K53" s="11"/>
      <c r="L53" s="11"/>
      <c r="M53" s="11"/>
      <c r="N53" s="12"/>
      <c r="O53" s="18"/>
      <c r="P53" s="18"/>
      <c r="Q53" s="18"/>
      <c r="R53" s="18"/>
      <c r="S53" s="18"/>
    </row>
    <row r="54" spans="1:19" ht="16" thickBot="1" x14ac:dyDescent="0.25">
      <c r="A54">
        <f ca="1">IF(ISNUMBER(SEARCH('botanical survey sheet'!$A$4,C54)),1,0)</f>
        <v>0</v>
      </c>
      <c r="B54">
        <f ca="1">IF(ISNUMBER(SEARCH('botanical survey sheet'!$A$4,C54)),MAX(SUM($A$4:A53))+1,0)</f>
        <v>0</v>
      </c>
      <c r="C54" s="27" t="s">
        <v>104</v>
      </c>
      <c r="D54" s="9" t="s">
        <v>105</v>
      </c>
      <c r="E54" s="18"/>
      <c r="F54" s="18"/>
      <c r="G54" s="18"/>
      <c r="H54" s="18"/>
      <c r="I54" s="18"/>
      <c r="J54" s="11"/>
      <c r="K54" s="11"/>
      <c r="L54" s="11"/>
      <c r="M54" s="11"/>
      <c r="N54" s="12"/>
      <c r="O54" s="18"/>
      <c r="P54" s="18"/>
      <c r="Q54" s="18"/>
      <c r="R54" s="18"/>
      <c r="S54" s="18"/>
    </row>
    <row r="55" spans="1:19" ht="16" thickBot="1" x14ac:dyDescent="0.25">
      <c r="A55">
        <f ca="1">IF(ISNUMBER(SEARCH('botanical survey sheet'!$A$4,C55)),1,0)</f>
        <v>0</v>
      </c>
      <c r="B55">
        <f ca="1">IF(ISNUMBER(SEARCH('botanical survey sheet'!$A$4,C55)),MAX(SUM($A$4:A54))+1,0)</f>
        <v>0</v>
      </c>
      <c r="C55" s="27" t="s">
        <v>106</v>
      </c>
      <c r="D55" s="9" t="s">
        <v>107</v>
      </c>
      <c r="E55" s="18"/>
      <c r="F55" s="18"/>
      <c r="G55" s="18"/>
      <c r="H55" s="18"/>
      <c r="I55" s="18"/>
      <c r="J55" s="11"/>
      <c r="K55" s="11"/>
      <c r="L55" s="11"/>
      <c r="M55" s="11"/>
      <c r="N55" s="12"/>
      <c r="O55" s="18"/>
      <c r="P55" s="18"/>
      <c r="Q55" s="18"/>
      <c r="R55" s="18"/>
      <c r="S55" s="18"/>
    </row>
    <row r="56" spans="1:19" ht="16" thickBot="1" x14ac:dyDescent="0.25">
      <c r="A56">
        <f ca="1">IF(ISNUMBER(SEARCH('botanical survey sheet'!$A$4,C56)),1,0)</f>
        <v>0</v>
      </c>
      <c r="B56">
        <f ca="1">IF(ISNUMBER(SEARCH('botanical survey sheet'!$A$4,C56)),MAX(SUM($A$4:A55))+1,0)</f>
        <v>0</v>
      </c>
      <c r="C56" s="27" t="s">
        <v>108</v>
      </c>
      <c r="D56" s="9" t="s">
        <v>55</v>
      </c>
      <c r="E56" s="18"/>
      <c r="F56" s="18"/>
      <c r="G56" s="18"/>
      <c r="H56" s="18"/>
      <c r="I56" s="18"/>
      <c r="J56" s="11"/>
      <c r="K56" s="11"/>
      <c r="L56" s="11"/>
      <c r="M56" s="11"/>
      <c r="N56" s="12"/>
      <c r="O56" s="18"/>
      <c r="P56" s="18"/>
      <c r="Q56" s="18"/>
      <c r="R56" s="18"/>
      <c r="S56" s="18"/>
    </row>
    <row r="57" spans="1:19" ht="16" thickBot="1" x14ac:dyDescent="0.25">
      <c r="A57">
        <f ca="1">IF(ISNUMBER(SEARCH('botanical survey sheet'!$A$4,C57)),1,0)</f>
        <v>0</v>
      </c>
      <c r="B57">
        <f ca="1">IF(ISNUMBER(SEARCH('botanical survey sheet'!$A$4,C57)),MAX(SUM($A$4:A56))+1,0)</f>
        <v>0</v>
      </c>
      <c r="C57" s="27" t="s">
        <v>109</v>
      </c>
      <c r="D57" s="9" t="s">
        <v>110</v>
      </c>
      <c r="E57" s="18"/>
      <c r="F57" s="18"/>
      <c r="G57" s="18"/>
      <c r="H57" s="18"/>
      <c r="I57" s="18"/>
      <c r="J57" s="11"/>
      <c r="K57" s="11"/>
      <c r="L57" s="11"/>
      <c r="M57" s="11"/>
      <c r="N57" s="12"/>
      <c r="O57" s="18"/>
      <c r="P57" s="18"/>
      <c r="Q57" s="18"/>
      <c r="R57" s="18"/>
      <c r="S57" s="18"/>
    </row>
    <row r="58" spans="1:19" ht="16" thickBot="1" x14ac:dyDescent="0.25">
      <c r="A58">
        <f ca="1">IF(ISNUMBER(SEARCH('botanical survey sheet'!$A$4,C58)),1,0)</f>
        <v>0</v>
      </c>
      <c r="B58">
        <f ca="1">IF(ISNUMBER(SEARCH('botanical survey sheet'!$A$4,C58)),MAX(SUM($A$4:A57))+1,0)</f>
        <v>0</v>
      </c>
      <c r="C58" s="27" t="s">
        <v>111</v>
      </c>
      <c r="D58" s="9" t="s">
        <v>112</v>
      </c>
      <c r="E58" s="18"/>
      <c r="F58" s="18"/>
      <c r="G58" s="18"/>
      <c r="H58" s="18"/>
      <c r="I58" s="18"/>
      <c r="J58" s="11"/>
      <c r="K58" s="11"/>
      <c r="L58" s="11"/>
      <c r="M58" s="11"/>
      <c r="N58" s="12"/>
      <c r="O58" s="18"/>
      <c r="P58" s="18"/>
      <c r="Q58" s="18"/>
      <c r="R58" s="18"/>
      <c r="S58" s="18"/>
    </row>
    <row r="59" spans="1:19" ht="16" thickBot="1" x14ac:dyDescent="0.25">
      <c r="A59">
        <f ca="1">IF(ISNUMBER(SEARCH('botanical survey sheet'!$A$4,C59)),1,0)</f>
        <v>0</v>
      </c>
      <c r="B59">
        <f ca="1">IF(ISNUMBER(SEARCH('botanical survey sheet'!$A$4,C59)),MAX(SUM($A$4:A58))+1,0)</f>
        <v>0</v>
      </c>
      <c r="C59" s="27" t="s">
        <v>113</v>
      </c>
      <c r="D59" s="9" t="s">
        <v>114</v>
      </c>
      <c r="E59" s="18"/>
      <c r="F59" s="18"/>
      <c r="G59" s="18"/>
      <c r="H59" s="18"/>
      <c r="I59" s="18"/>
      <c r="J59" s="11"/>
      <c r="K59" s="11"/>
      <c r="L59" s="11"/>
      <c r="M59" s="11"/>
      <c r="N59" s="12"/>
      <c r="O59" s="18"/>
      <c r="P59" s="18"/>
      <c r="Q59" s="18"/>
      <c r="R59" s="18"/>
      <c r="S59" s="18"/>
    </row>
    <row r="60" spans="1:19" ht="16" thickBot="1" x14ac:dyDescent="0.25">
      <c r="A60">
        <f ca="1">IF(ISNUMBER(SEARCH('botanical survey sheet'!$A$4,C60)),1,0)</f>
        <v>0</v>
      </c>
      <c r="B60">
        <f ca="1">IF(ISNUMBER(SEARCH('botanical survey sheet'!$A$4,C60)),MAX(SUM($A$4:A59))+1,0)</f>
        <v>0</v>
      </c>
      <c r="C60" s="27" t="s">
        <v>115</v>
      </c>
      <c r="D60" s="9" t="s">
        <v>116</v>
      </c>
      <c r="E60" s="18"/>
      <c r="F60" s="18"/>
      <c r="G60" s="18"/>
      <c r="H60" s="18"/>
      <c r="I60" s="18"/>
      <c r="J60" s="11"/>
      <c r="K60" s="11"/>
      <c r="L60" s="11"/>
      <c r="M60" s="11"/>
      <c r="N60" s="12"/>
      <c r="O60" s="18"/>
      <c r="P60" s="18"/>
      <c r="Q60" s="18"/>
      <c r="R60" s="18"/>
      <c r="S60" s="18"/>
    </row>
    <row r="61" spans="1:19" ht="16" thickBot="1" x14ac:dyDescent="0.25">
      <c r="A61">
        <f ca="1">IF(ISNUMBER(SEARCH('botanical survey sheet'!$A$4,C61)),1,0)</f>
        <v>0</v>
      </c>
      <c r="B61">
        <f ca="1">IF(ISNUMBER(SEARCH('botanical survey sheet'!$A$4,C61)),MAX(SUM($A$4:A60))+1,0)</f>
        <v>0</v>
      </c>
      <c r="C61" s="27" t="s">
        <v>117</v>
      </c>
      <c r="D61" s="9" t="s">
        <v>118</v>
      </c>
      <c r="E61" s="18"/>
      <c r="F61" s="18"/>
      <c r="G61" s="18"/>
      <c r="H61" s="18"/>
      <c r="I61" s="18"/>
      <c r="J61" s="11"/>
      <c r="K61" s="11"/>
      <c r="L61" s="11"/>
      <c r="M61" s="11"/>
      <c r="N61" s="12"/>
      <c r="O61" s="18"/>
      <c r="P61" s="18"/>
      <c r="Q61" s="18"/>
      <c r="R61" s="18"/>
      <c r="S61" s="18"/>
    </row>
    <row r="62" spans="1:19" ht="16" thickBot="1" x14ac:dyDescent="0.25">
      <c r="A62">
        <f ca="1">IF(ISNUMBER(SEARCH('botanical survey sheet'!$A$4,C62)),1,0)</f>
        <v>0</v>
      </c>
      <c r="B62">
        <f ca="1">IF(ISNUMBER(SEARCH('botanical survey sheet'!$A$4,C62)),MAX(SUM($A$4:A61))+1,0)</f>
        <v>0</v>
      </c>
      <c r="C62" s="27" t="s">
        <v>119</v>
      </c>
      <c r="D62" s="9" t="s">
        <v>120</v>
      </c>
      <c r="E62" s="18"/>
      <c r="F62" s="18"/>
      <c r="G62" s="18"/>
      <c r="H62" s="18"/>
      <c r="I62" s="18"/>
      <c r="J62" s="11"/>
      <c r="K62" s="11"/>
      <c r="L62" s="11"/>
      <c r="M62" s="11"/>
      <c r="N62" s="12"/>
      <c r="O62" s="18"/>
      <c r="P62" s="18"/>
      <c r="Q62" s="18"/>
      <c r="R62" s="18"/>
      <c r="S62" s="18"/>
    </row>
    <row r="63" spans="1:19" ht="16" thickBot="1" x14ac:dyDescent="0.25">
      <c r="A63">
        <f ca="1">IF(ISNUMBER(SEARCH('botanical survey sheet'!$A$4,C63)),1,0)</f>
        <v>0</v>
      </c>
      <c r="B63">
        <f ca="1">IF(ISNUMBER(SEARCH('botanical survey sheet'!$A$4,C63)),MAX(SUM($A$4:A62))+1,0)</f>
        <v>0</v>
      </c>
      <c r="C63" s="27" t="s">
        <v>121</v>
      </c>
      <c r="D63" s="9" t="s">
        <v>122</v>
      </c>
      <c r="E63" s="18"/>
      <c r="F63" s="18"/>
      <c r="G63" s="18"/>
      <c r="H63" s="18"/>
      <c r="I63" s="18"/>
      <c r="J63" s="11"/>
      <c r="K63" s="11"/>
      <c r="L63" s="11"/>
      <c r="M63" s="11"/>
      <c r="N63" s="12"/>
      <c r="O63" s="18"/>
      <c r="P63" s="18"/>
      <c r="Q63" s="18"/>
      <c r="R63" s="18"/>
      <c r="S63" s="18"/>
    </row>
    <row r="64" spans="1:19" ht="16" thickBot="1" x14ac:dyDescent="0.25">
      <c r="A64">
        <f ca="1">IF(ISNUMBER(SEARCH('botanical survey sheet'!$A$4,C64)),1,0)</f>
        <v>0</v>
      </c>
      <c r="B64">
        <f ca="1">IF(ISNUMBER(SEARCH('botanical survey sheet'!$A$4,C64)),MAX(SUM($A$4:A63))+1,0)</f>
        <v>0</v>
      </c>
      <c r="C64" s="27" t="s">
        <v>123</v>
      </c>
      <c r="D64" s="9" t="s">
        <v>124</v>
      </c>
      <c r="E64" s="18"/>
      <c r="F64" s="18"/>
      <c r="G64" s="18"/>
      <c r="H64" s="18"/>
      <c r="I64" s="18"/>
      <c r="J64" s="11"/>
      <c r="K64" s="11"/>
      <c r="L64" s="11"/>
      <c r="M64" s="11"/>
      <c r="N64" s="12"/>
      <c r="O64" s="18"/>
      <c r="P64" s="18"/>
      <c r="Q64" s="18"/>
      <c r="R64" s="18"/>
      <c r="S64" s="18"/>
    </row>
    <row r="65" spans="1:19" ht="16" thickBot="1" x14ac:dyDescent="0.25">
      <c r="A65">
        <f ca="1">IF(ISNUMBER(SEARCH('botanical survey sheet'!$A$4,C65)),1,0)</f>
        <v>0</v>
      </c>
      <c r="B65">
        <f ca="1">IF(ISNUMBER(SEARCH('botanical survey sheet'!$A$4,C65)),MAX(SUM($A$4:A64))+1,0)</f>
        <v>0</v>
      </c>
      <c r="C65" s="27" t="s">
        <v>125</v>
      </c>
      <c r="D65" s="9" t="s">
        <v>126</v>
      </c>
      <c r="E65" s="18"/>
      <c r="F65" s="18"/>
      <c r="G65" s="18"/>
      <c r="H65" s="18"/>
      <c r="I65" s="18"/>
      <c r="J65" s="11"/>
      <c r="K65" s="11"/>
      <c r="L65" s="11"/>
      <c r="M65" s="11"/>
      <c r="N65" s="12"/>
      <c r="O65" s="18"/>
      <c r="P65" s="18"/>
      <c r="Q65" s="18"/>
      <c r="R65" s="18"/>
      <c r="S65" s="18"/>
    </row>
    <row r="66" spans="1:19" ht="16" thickBot="1" x14ac:dyDescent="0.25">
      <c r="A66">
        <f ca="1">IF(ISNUMBER(SEARCH('botanical survey sheet'!$A$4,C66)),1,0)</f>
        <v>0</v>
      </c>
      <c r="B66">
        <f ca="1">IF(ISNUMBER(SEARCH('botanical survey sheet'!$A$4,C66)),MAX(SUM($A$4:A65))+1,0)</f>
        <v>0</v>
      </c>
      <c r="C66" s="27" t="s">
        <v>127</v>
      </c>
      <c r="D66" s="9" t="s">
        <v>128</v>
      </c>
      <c r="E66" s="18"/>
      <c r="F66" s="18"/>
      <c r="G66" s="18"/>
      <c r="H66" s="18"/>
      <c r="I66" s="18"/>
      <c r="J66" s="11"/>
      <c r="K66" s="11"/>
      <c r="L66" s="11"/>
      <c r="M66" s="11"/>
      <c r="N66" s="12"/>
      <c r="O66" s="18"/>
      <c r="P66" s="18"/>
      <c r="Q66" s="18"/>
      <c r="R66" s="18"/>
      <c r="S66" s="18"/>
    </row>
    <row r="67" spans="1:19" ht="16" thickBot="1" x14ac:dyDescent="0.25">
      <c r="A67">
        <f ca="1">IF(ISNUMBER(SEARCH('botanical survey sheet'!$A$4,C67)),1,0)</f>
        <v>0</v>
      </c>
      <c r="B67">
        <f ca="1">IF(ISNUMBER(SEARCH('botanical survey sheet'!$A$4,C67)),MAX(SUM($A$4:A66))+1,0)</f>
        <v>0</v>
      </c>
      <c r="C67" s="27" t="s">
        <v>129</v>
      </c>
      <c r="D67" s="9" t="s">
        <v>130</v>
      </c>
      <c r="E67" s="18"/>
      <c r="F67" s="18"/>
      <c r="G67" s="18"/>
      <c r="H67" s="18"/>
      <c r="I67" s="18"/>
      <c r="J67" s="11"/>
      <c r="K67" s="11"/>
      <c r="L67" s="11"/>
      <c r="M67" s="11"/>
      <c r="N67" s="12"/>
      <c r="O67" s="18"/>
      <c r="P67" s="18"/>
      <c r="Q67" s="18"/>
      <c r="R67" s="18"/>
      <c r="S67" s="18"/>
    </row>
    <row r="68" spans="1:19" ht="16" thickBot="1" x14ac:dyDescent="0.25">
      <c r="A68">
        <f ca="1">IF(ISNUMBER(SEARCH('botanical survey sheet'!$A$4,C68)),1,0)</f>
        <v>0</v>
      </c>
      <c r="B68">
        <f ca="1">IF(ISNUMBER(SEARCH('botanical survey sheet'!$A$4,C68)),MAX(SUM($A$4:A67))+1,0)</f>
        <v>0</v>
      </c>
      <c r="C68" s="27" t="s">
        <v>131</v>
      </c>
      <c r="D68" s="9" t="s">
        <v>132</v>
      </c>
      <c r="E68" s="18"/>
      <c r="F68" s="18"/>
      <c r="G68" s="18"/>
      <c r="H68" s="18"/>
      <c r="I68" s="18"/>
      <c r="J68" s="11"/>
      <c r="K68" s="11"/>
      <c r="L68" s="11"/>
      <c r="M68" s="11"/>
      <c r="N68" s="12"/>
      <c r="O68" s="18"/>
      <c r="P68" s="18"/>
      <c r="Q68" s="18"/>
      <c r="R68" s="18"/>
      <c r="S68" s="18"/>
    </row>
    <row r="69" spans="1:19" ht="16" thickBot="1" x14ac:dyDescent="0.25">
      <c r="A69">
        <f ca="1">IF(ISNUMBER(SEARCH('botanical survey sheet'!$A$4,C69)),1,0)</f>
        <v>0</v>
      </c>
      <c r="B69">
        <f ca="1">IF(ISNUMBER(SEARCH('botanical survey sheet'!$A$4,C69)),MAX(SUM($A$4:A68))+1,0)</f>
        <v>0</v>
      </c>
      <c r="C69" s="27" t="s">
        <v>133</v>
      </c>
      <c r="D69" s="9" t="s">
        <v>134</v>
      </c>
      <c r="E69" s="18"/>
      <c r="F69" s="18"/>
      <c r="G69" s="18"/>
      <c r="H69" s="18"/>
      <c r="I69" s="18"/>
      <c r="J69" s="11"/>
      <c r="K69" s="11"/>
      <c r="L69" s="11"/>
      <c r="M69" s="11"/>
      <c r="N69" s="12"/>
      <c r="O69" s="18"/>
      <c r="P69" s="18"/>
      <c r="Q69" s="18"/>
      <c r="R69" s="18"/>
      <c r="S69" s="18"/>
    </row>
    <row r="70" spans="1:19" ht="16" thickBot="1" x14ac:dyDescent="0.25">
      <c r="A70">
        <f ca="1">IF(ISNUMBER(SEARCH('botanical survey sheet'!$A$4,C70)),1,0)</f>
        <v>0</v>
      </c>
      <c r="B70">
        <f ca="1">IF(ISNUMBER(SEARCH('botanical survey sheet'!$A$4,C70)),MAX(SUM($A$4:A69))+1,0)</f>
        <v>0</v>
      </c>
      <c r="C70" s="27" t="s">
        <v>135</v>
      </c>
      <c r="D70" s="9" t="s">
        <v>136</v>
      </c>
      <c r="E70" s="18"/>
      <c r="F70" s="18"/>
      <c r="G70" s="18"/>
      <c r="H70" s="18"/>
      <c r="I70" s="18"/>
      <c r="J70" s="11"/>
      <c r="K70" s="11"/>
      <c r="L70" s="11"/>
      <c r="M70" s="11"/>
      <c r="N70" s="12"/>
      <c r="O70" s="18"/>
      <c r="P70" s="18"/>
      <c r="Q70" s="18"/>
      <c r="R70" s="18"/>
      <c r="S70" s="18"/>
    </row>
    <row r="71" spans="1:19" ht="16" thickBot="1" x14ac:dyDescent="0.25">
      <c r="A71">
        <f ca="1">IF(ISNUMBER(SEARCH('botanical survey sheet'!$A$4,C71)),1,0)</f>
        <v>0</v>
      </c>
      <c r="B71">
        <f ca="1">IF(ISNUMBER(SEARCH('botanical survey sheet'!$A$4,C71)),MAX(SUM($A$4:A70))+1,0)</f>
        <v>0</v>
      </c>
      <c r="C71" s="27" t="s">
        <v>137</v>
      </c>
      <c r="D71" s="9" t="s">
        <v>138</v>
      </c>
      <c r="E71" s="18"/>
      <c r="F71" s="18"/>
      <c r="G71" s="18"/>
      <c r="H71" s="18"/>
      <c r="I71" s="18"/>
      <c r="J71" s="11"/>
      <c r="K71" s="11"/>
      <c r="L71" s="11"/>
      <c r="M71" s="11"/>
      <c r="N71" s="12"/>
      <c r="O71" s="18"/>
      <c r="P71" s="18"/>
      <c r="Q71" s="18"/>
      <c r="R71" s="18"/>
      <c r="S71" s="18"/>
    </row>
    <row r="72" spans="1:19" ht="16" thickBot="1" x14ac:dyDescent="0.25">
      <c r="A72">
        <f ca="1">IF(ISNUMBER(SEARCH('botanical survey sheet'!$A$4,C72)),1,0)</f>
        <v>0</v>
      </c>
      <c r="B72">
        <f ca="1">IF(ISNUMBER(SEARCH('botanical survey sheet'!$A$4,C72)),MAX(SUM($A$4:A71))+1,0)</f>
        <v>0</v>
      </c>
      <c r="C72" s="27" t="s">
        <v>139</v>
      </c>
      <c r="D72" s="9" t="s">
        <v>140</v>
      </c>
      <c r="E72" s="18"/>
      <c r="F72" s="18"/>
      <c r="G72" s="18"/>
      <c r="H72" s="18"/>
      <c r="I72" s="18"/>
      <c r="J72" s="11"/>
      <c r="K72" s="11"/>
      <c r="L72" s="11"/>
      <c r="M72" s="11"/>
      <c r="N72" s="12"/>
      <c r="O72" s="18"/>
      <c r="P72" s="18"/>
      <c r="Q72" s="18"/>
      <c r="R72" s="18"/>
      <c r="S72" s="18"/>
    </row>
    <row r="73" spans="1:19" ht="16" thickBot="1" x14ac:dyDescent="0.25">
      <c r="A73">
        <f ca="1">IF(ISNUMBER(SEARCH('botanical survey sheet'!$A$4,C73)),1,0)</f>
        <v>0</v>
      </c>
      <c r="B73">
        <f ca="1">IF(ISNUMBER(SEARCH('botanical survey sheet'!$A$4,C73)),MAX(SUM($A$4:A72))+1,0)</f>
        <v>0</v>
      </c>
      <c r="C73" s="27" t="s">
        <v>141</v>
      </c>
      <c r="D73" s="9" t="s">
        <v>142</v>
      </c>
      <c r="E73" s="18"/>
      <c r="F73" s="18"/>
      <c r="G73" s="18"/>
      <c r="H73" s="18"/>
      <c r="I73" s="18"/>
      <c r="J73" s="11"/>
      <c r="K73" s="11"/>
      <c r="L73" s="11"/>
      <c r="M73" s="11"/>
      <c r="N73" s="12"/>
      <c r="O73" s="18"/>
      <c r="P73" s="18"/>
      <c r="Q73" s="18"/>
      <c r="R73" s="18"/>
      <c r="S73" s="18"/>
    </row>
    <row r="74" spans="1:19" ht="16" thickBot="1" x14ac:dyDescent="0.25">
      <c r="A74">
        <f ca="1">IF(ISNUMBER(SEARCH('botanical survey sheet'!$A$4,C74)),1,0)</f>
        <v>0</v>
      </c>
      <c r="B74">
        <f ca="1">IF(ISNUMBER(SEARCH('botanical survey sheet'!$A$4,C74)),MAX(SUM($A$4:A73))+1,0)</f>
        <v>0</v>
      </c>
      <c r="C74" s="27" t="s">
        <v>143</v>
      </c>
      <c r="D74" s="9" t="s">
        <v>144</v>
      </c>
      <c r="E74" s="18"/>
      <c r="F74" s="18"/>
      <c r="G74" s="18"/>
      <c r="H74" s="18"/>
      <c r="I74" s="18"/>
      <c r="J74" s="11"/>
      <c r="K74" s="11"/>
      <c r="L74" s="11"/>
      <c r="M74" s="11"/>
      <c r="N74" s="12"/>
      <c r="O74" s="18"/>
      <c r="P74" s="18"/>
      <c r="Q74" s="18"/>
      <c r="R74" s="18"/>
      <c r="S74" s="18"/>
    </row>
    <row r="75" spans="1:19" ht="16" thickBot="1" x14ac:dyDescent="0.25">
      <c r="A75">
        <f ca="1">IF(ISNUMBER(SEARCH('botanical survey sheet'!$A$4,C75)),1,0)</f>
        <v>0</v>
      </c>
      <c r="B75">
        <f ca="1">IF(ISNUMBER(SEARCH('botanical survey sheet'!$A$4,C75)),MAX(SUM($A$4:A74))+1,0)</f>
        <v>0</v>
      </c>
      <c r="C75" s="27" t="s">
        <v>145</v>
      </c>
      <c r="D75" s="9" t="s">
        <v>146</v>
      </c>
      <c r="E75" s="18"/>
      <c r="F75" s="18"/>
      <c r="G75" s="18"/>
      <c r="H75" s="18"/>
      <c r="I75" s="18"/>
      <c r="J75" s="11"/>
      <c r="K75" s="11"/>
      <c r="L75" s="11"/>
      <c r="M75" s="11"/>
      <c r="N75" s="12"/>
      <c r="O75" s="18"/>
      <c r="P75" s="18"/>
      <c r="Q75" s="18"/>
      <c r="R75" s="18"/>
      <c r="S75" s="18"/>
    </row>
    <row r="76" spans="1:19" ht="16" thickBot="1" x14ac:dyDescent="0.25">
      <c r="A76">
        <f ca="1">IF(ISNUMBER(SEARCH('botanical survey sheet'!$A$4,C76)),1,0)</f>
        <v>0</v>
      </c>
      <c r="B76">
        <f ca="1">IF(ISNUMBER(SEARCH('botanical survey sheet'!$A$4,C76)),MAX(SUM($A$4:A75))+1,0)</f>
        <v>0</v>
      </c>
      <c r="C76" s="27" t="s">
        <v>147</v>
      </c>
      <c r="D76" s="9" t="s">
        <v>148</v>
      </c>
      <c r="E76" s="18"/>
      <c r="F76" s="18"/>
      <c r="G76" s="18"/>
      <c r="H76" s="18"/>
      <c r="I76" s="18"/>
      <c r="J76" s="11"/>
      <c r="K76" s="11"/>
      <c r="L76" s="11"/>
      <c r="M76" s="11"/>
      <c r="N76" s="12"/>
      <c r="O76" s="18"/>
      <c r="P76" s="18"/>
      <c r="Q76" s="18"/>
      <c r="R76" s="18"/>
      <c r="S76" s="18"/>
    </row>
    <row r="77" spans="1:19" ht="16" thickBot="1" x14ac:dyDescent="0.25">
      <c r="A77">
        <f ca="1">IF(ISNUMBER(SEARCH('botanical survey sheet'!$A$4,C77)),1,0)</f>
        <v>0</v>
      </c>
      <c r="B77">
        <f ca="1">IF(ISNUMBER(SEARCH('botanical survey sheet'!$A$4,C77)),MAX(SUM($A$4:A76))+1,0)</f>
        <v>0</v>
      </c>
      <c r="C77" s="27" t="s">
        <v>149</v>
      </c>
      <c r="D77" s="9" t="s">
        <v>150</v>
      </c>
      <c r="E77" s="18"/>
      <c r="F77" s="18"/>
      <c r="G77" s="18"/>
      <c r="H77" s="18"/>
      <c r="I77" s="18"/>
      <c r="J77" s="11"/>
      <c r="K77" s="11"/>
      <c r="L77" s="11"/>
      <c r="M77" s="11"/>
      <c r="N77" s="12"/>
      <c r="O77" s="18"/>
      <c r="P77" s="18"/>
      <c r="Q77" s="18"/>
      <c r="R77" s="18"/>
      <c r="S77" s="18"/>
    </row>
    <row r="78" spans="1:19" ht="16" thickBot="1" x14ac:dyDescent="0.25">
      <c r="A78">
        <f ca="1">IF(ISNUMBER(SEARCH('botanical survey sheet'!$A$4,C78)),1,0)</f>
        <v>0</v>
      </c>
      <c r="B78">
        <f ca="1">IF(ISNUMBER(SEARCH('botanical survey sheet'!$A$4,C78)),MAX(SUM($A$4:A77))+1,0)</f>
        <v>0</v>
      </c>
      <c r="C78" s="27" t="s">
        <v>151</v>
      </c>
      <c r="D78" s="9" t="s">
        <v>152</v>
      </c>
      <c r="E78" s="18"/>
      <c r="F78" s="18"/>
      <c r="G78" s="18"/>
      <c r="H78" s="18"/>
      <c r="I78" s="18"/>
      <c r="J78" s="11"/>
      <c r="K78" s="11"/>
      <c r="L78" s="11"/>
      <c r="M78" s="11"/>
      <c r="N78" s="12"/>
      <c r="O78" s="18"/>
      <c r="P78" s="18"/>
      <c r="Q78" s="18"/>
      <c r="R78" s="18"/>
      <c r="S78" s="18"/>
    </row>
    <row r="79" spans="1:19" ht="16" thickBot="1" x14ac:dyDescent="0.25">
      <c r="A79">
        <f ca="1">IF(ISNUMBER(SEARCH('botanical survey sheet'!$A$4,C79)),1,0)</f>
        <v>0</v>
      </c>
      <c r="B79">
        <f ca="1">IF(ISNUMBER(SEARCH('botanical survey sheet'!$A$4,C79)),MAX(SUM($A$4:A78))+1,0)</f>
        <v>0</v>
      </c>
      <c r="C79" s="27" t="s">
        <v>153</v>
      </c>
      <c r="D79" s="9" t="s">
        <v>154</v>
      </c>
      <c r="E79" s="18"/>
      <c r="F79" s="18"/>
      <c r="G79" s="18"/>
      <c r="H79" s="18"/>
      <c r="I79" s="18"/>
      <c r="J79" s="11"/>
      <c r="K79" s="11"/>
      <c r="L79" s="11"/>
      <c r="M79" s="11"/>
      <c r="N79" s="12"/>
      <c r="O79" s="18"/>
      <c r="P79" s="18"/>
      <c r="Q79" s="18"/>
      <c r="R79" s="18"/>
      <c r="S79" s="18"/>
    </row>
    <row r="80" spans="1:19" ht="16" thickBot="1" x14ac:dyDescent="0.25">
      <c r="A80">
        <f ca="1">IF(ISNUMBER(SEARCH('botanical survey sheet'!$A$4,C80)),1,0)</f>
        <v>0</v>
      </c>
      <c r="B80">
        <f ca="1">IF(ISNUMBER(SEARCH('botanical survey sheet'!$A$4,C80)),MAX(SUM($A$4:A79))+1,0)</f>
        <v>0</v>
      </c>
      <c r="C80" s="27" t="s">
        <v>155</v>
      </c>
      <c r="D80" s="9" t="s">
        <v>156</v>
      </c>
      <c r="E80" s="18"/>
      <c r="F80" s="18"/>
      <c r="G80" s="18"/>
      <c r="H80" s="18"/>
      <c r="I80" s="18"/>
      <c r="J80" s="11"/>
      <c r="K80" s="11"/>
      <c r="L80" s="11"/>
      <c r="M80" s="11"/>
      <c r="N80" s="12"/>
      <c r="O80" s="18"/>
      <c r="P80" s="18"/>
      <c r="Q80" s="18"/>
      <c r="R80" s="18"/>
      <c r="S80" s="18"/>
    </row>
    <row r="81" spans="1:19" ht="16" thickBot="1" x14ac:dyDescent="0.25">
      <c r="A81">
        <f ca="1">IF(ISNUMBER(SEARCH('botanical survey sheet'!$A$4,C81)),1,0)</f>
        <v>0</v>
      </c>
      <c r="B81">
        <f ca="1">IF(ISNUMBER(SEARCH('botanical survey sheet'!$A$4,C81)),MAX(SUM($A$4:A80))+1,0)</f>
        <v>0</v>
      </c>
      <c r="C81" s="27" t="s">
        <v>157</v>
      </c>
      <c r="D81" s="9" t="s">
        <v>158</v>
      </c>
      <c r="E81" s="18"/>
      <c r="F81" s="18"/>
      <c r="G81" s="18"/>
      <c r="H81" s="18"/>
      <c r="I81" s="18"/>
      <c r="J81" s="11"/>
      <c r="K81" s="11"/>
      <c r="L81" s="11"/>
      <c r="M81" s="11"/>
      <c r="N81" s="12"/>
      <c r="O81" s="18"/>
      <c r="P81" s="18"/>
      <c r="Q81" s="18"/>
      <c r="R81" s="18"/>
      <c r="S81" s="18"/>
    </row>
    <row r="82" spans="1:19" ht="16" thickBot="1" x14ac:dyDescent="0.25">
      <c r="A82">
        <f ca="1">IF(ISNUMBER(SEARCH('botanical survey sheet'!$A$4,C82)),1,0)</f>
        <v>0</v>
      </c>
      <c r="B82">
        <f ca="1">IF(ISNUMBER(SEARCH('botanical survey sheet'!$A$4,C82)),MAX(SUM($A$4:A81))+1,0)</f>
        <v>0</v>
      </c>
      <c r="C82" s="27" t="s">
        <v>159</v>
      </c>
      <c r="D82" s="19" t="s">
        <v>160</v>
      </c>
      <c r="E82" s="18"/>
      <c r="F82" s="18"/>
      <c r="G82" s="18"/>
      <c r="H82" s="18"/>
      <c r="I82" s="18"/>
      <c r="J82" s="11"/>
      <c r="K82" s="11"/>
      <c r="L82" s="11"/>
      <c r="M82" s="11"/>
      <c r="N82" s="12"/>
      <c r="O82" s="18"/>
      <c r="P82" s="18"/>
      <c r="Q82" s="18"/>
      <c r="R82" s="18"/>
      <c r="S82" s="18"/>
    </row>
    <row r="83" spans="1:19" ht="16" thickBot="1" x14ac:dyDescent="0.25">
      <c r="A83">
        <f ca="1">IF(ISNUMBER(SEARCH('botanical survey sheet'!$A$4,C83)),1,0)</f>
        <v>0</v>
      </c>
      <c r="B83">
        <f ca="1">IF(ISNUMBER(SEARCH('botanical survey sheet'!$A$4,C83)),MAX(SUM($A$4:A82))+1,0)</f>
        <v>0</v>
      </c>
      <c r="C83" s="27" t="s">
        <v>161</v>
      </c>
      <c r="D83" s="20" t="s">
        <v>65</v>
      </c>
      <c r="E83" s="18"/>
      <c r="F83" s="18"/>
      <c r="G83" s="18"/>
      <c r="H83" s="18"/>
      <c r="I83" s="18"/>
      <c r="J83" s="11"/>
      <c r="K83" s="11"/>
      <c r="L83" s="11"/>
      <c r="M83" s="11"/>
      <c r="N83" s="12"/>
      <c r="O83" s="18"/>
      <c r="P83" s="18"/>
      <c r="Q83" s="18"/>
      <c r="R83" s="18"/>
      <c r="S83" s="18"/>
    </row>
    <row r="84" spans="1:19" ht="16" thickBot="1" x14ac:dyDescent="0.25">
      <c r="A84">
        <f ca="1">IF(ISNUMBER(SEARCH('botanical survey sheet'!$A$4,C84)),1,0)</f>
        <v>0</v>
      </c>
      <c r="B84">
        <f ca="1">IF(ISNUMBER(SEARCH('botanical survey sheet'!$A$4,C84)),MAX(SUM($A$4:A83))+1,0)</f>
        <v>0</v>
      </c>
      <c r="C84" s="27" t="s">
        <v>162</v>
      </c>
      <c r="D84" s="21" t="s">
        <v>163</v>
      </c>
      <c r="E84" s="18"/>
      <c r="F84" s="18"/>
      <c r="G84" s="18"/>
      <c r="H84" s="18"/>
      <c r="I84" s="18"/>
      <c r="J84" s="11"/>
      <c r="K84" s="11"/>
      <c r="L84" s="11"/>
      <c r="M84" s="11"/>
      <c r="N84" s="12"/>
      <c r="O84" s="18"/>
      <c r="P84" s="18"/>
      <c r="Q84" s="18"/>
      <c r="R84" s="18"/>
      <c r="S84" s="18"/>
    </row>
    <row r="85" spans="1:19" ht="16" thickBot="1" x14ac:dyDescent="0.25">
      <c r="A85">
        <f ca="1">IF(ISNUMBER(SEARCH('botanical survey sheet'!$A$4,C85)),1,0)</f>
        <v>0</v>
      </c>
      <c r="B85">
        <f ca="1">IF(ISNUMBER(SEARCH('botanical survey sheet'!$A$4,C85)),MAX(SUM($A$4:A84))+1,0)</f>
        <v>0</v>
      </c>
      <c r="C85" s="27" t="s">
        <v>164</v>
      </c>
      <c r="D85" s="9" t="s">
        <v>165</v>
      </c>
      <c r="E85" s="18"/>
      <c r="F85" s="18"/>
      <c r="G85" s="18"/>
      <c r="H85" s="18"/>
      <c r="I85" s="18"/>
      <c r="J85" s="11"/>
      <c r="K85" s="11"/>
      <c r="L85" s="11"/>
      <c r="M85" s="11"/>
      <c r="N85" s="12"/>
      <c r="O85" s="18"/>
      <c r="P85" s="18"/>
      <c r="Q85" s="18"/>
      <c r="R85" s="18"/>
      <c r="S85" s="18"/>
    </row>
    <row r="86" spans="1:19" ht="16" thickBot="1" x14ac:dyDescent="0.25">
      <c r="A86">
        <f ca="1">IF(ISNUMBER(SEARCH('botanical survey sheet'!$A$4,C86)),1,0)</f>
        <v>0</v>
      </c>
      <c r="B86">
        <f ca="1">IF(ISNUMBER(SEARCH('botanical survey sheet'!$A$4,C86)),MAX(SUM($A$4:A85))+1,0)</f>
        <v>0</v>
      </c>
      <c r="C86" s="27" t="s">
        <v>166</v>
      </c>
      <c r="D86" s="9" t="s">
        <v>167</v>
      </c>
      <c r="E86" s="18"/>
      <c r="F86" s="18"/>
      <c r="G86" s="18"/>
      <c r="H86" s="18"/>
      <c r="I86" s="18"/>
      <c r="J86" s="11"/>
      <c r="K86" s="11"/>
      <c r="L86" s="11"/>
      <c r="M86" s="11"/>
      <c r="N86" s="12"/>
      <c r="O86" s="18"/>
      <c r="P86" s="18"/>
      <c r="Q86" s="18"/>
      <c r="R86" s="18"/>
      <c r="S86" s="18"/>
    </row>
    <row r="87" spans="1:19" ht="16" thickBot="1" x14ac:dyDescent="0.25">
      <c r="A87">
        <f ca="1">IF(ISNUMBER(SEARCH('botanical survey sheet'!$A$4,C87)),1,0)</f>
        <v>0</v>
      </c>
      <c r="B87">
        <f ca="1">IF(ISNUMBER(SEARCH('botanical survey sheet'!$A$4,C87)),MAX(SUM($A$4:A86))+1,0)</f>
        <v>0</v>
      </c>
      <c r="C87" s="27" t="s">
        <v>168</v>
      </c>
      <c r="D87" s="9" t="s">
        <v>169</v>
      </c>
      <c r="E87" s="18"/>
      <c r="F87" s="18"/>
      <c r="G87" s="18"/>
      <c r="H87" s="18"/>
      <c r="I87" s="18"/>
      <c r="J87" s="11"/>
      <c r="K87" s="11"/>
      <c r="L87" s="11"/>
      <c r="M87" s="11"/>
      <c r="N87" s="12"/>
      <c r="O87" s="18"/>
      <c r="P87" s="18"/>
      <c r="Q87" s="18"/>
      <c r="R87" s="18"/>
      <c r="S87" s="18"/>
    </row>
    <row r="88" spans="1:19" ht="16" thickBot="1" x14ac:dyDescent="0.25">
      <c r="A88">
        <f ca="1">IF(ISNUMBER(SEARCH('botanical survey sheet'!$A$4,C88)),1,0)</f>
        <v>0</v>
      </c>
      <c r="B88">
        <f ca="1">IF(ISNUMBER(SEARCH('botanical survey sheet'!$A$4,C88)),MAX(SUM($A$4:A87))+1,0)</f>
        <v>0</v>
      </c>
      <c r="C88" s="27" t="s">
        <v>170</v>
      </c>
      <c r="D88" s="9" t="s">
        <v>171</v>
      </c>
      <c r="E88" s="18"/>
      <c r="F88" s="18"/>
      <c r="G88" s="18"/>
      <c r="H88" s="18"/>
      <c r="I88" s="18"/>
      <c r="J88" s="11"/>
      <c r="K88" s="11"/>
      <c r="L88" s="11"/>
      <c r="M88" s="11"/>
      <c r="N88" s="12"/>
      <c r="O88" s="18"/>
      <c r="P88" s="18"/>
      <c r="Q88" s="18"/>
      <c r="R88" s="18"/>
      <c r="S88" s="18"/>
    </row>
    <row r="89" spans="1:19" ht="16" thickBot="1" x14ac:dyDescent="0.25">
      <c r="A89">
        <f ca="1">IF(ISNUMBER(SEARCH('botanical survey sheet'!$A$4,C89)),1,0)</f>
        <v>0</v>
      </c>
      <c r="B89">
        <f ca="1">IF(ISNUMBER(SEARCH('botanical survey sheet'!$A$4,C89)),MAX(SUM($A$4:A88))+1,0)</f>
        <v>0</v>
      </c>
      <c r="C89" s="27" t="s">
        <v>172</v>
      </c>
      <c r="D89" s="9" t="s">
        <v>173</v>
      </c>
      <c r="E89" s="18"/>
      <c r="F89" s="18"/>
      <c r="G89" s="18"/>
      <c r="H89" s="18"/>
      <c r="I89" s="18"/>
      <c r="J89" s="11"/>
      <c r="K89" s="11"/>
      <c r="L89" s="11"/>
      <c r="M89" s="11"/>
      <c r="N89" s="12"/>
      <c r="O89" s="18"/>
      <c r="P89" s="18"/>
      <c r="Q89" s="18"/>
      <c r="R89" s="18"/>
      <c r="S89" s="18"/>
    </row>
    <row r="90" spans="1:19" ht="16" thickBot="1" x14ac:dyDescent="0.25">
      <c r="A90">
        <f ca="1">IF(ISNUMBER(SEARCH('botanical survey sheet'!$A$4,C90)),1,0)</f>
        <v>0</v>
      </c>
      <c r="B90">
        <f ca="1">IF(ISNUMBER(SEARCH('botanical survey sheet'!$A$4,C90)),MAX(SUM($A$4:A89))+1,0)</f>
        <v>0</v>
      </c>
      <c r="C90" s="27" t="s">
        <v>174</v>
      </c>
      <c r="D90" s="9" t="s">
        <v>175</v>
      </c>
      <c r="E90" s="18"/>
      <c r="F90" s="18"/>
      <c r="G90" s="18"/>
      <c r="H90" s="18"/>
      <c r="I90" s="18"/>
      <c r="J90" s="11"/>
      <c r="K90" s="11"/>
      <c r="L90" s="11"/>
      <c r="M90" s="11"/>
      <c r="N90" s="12"/>
      <c r="O90" s="18"/>
      <c r="P90" s="18"/>
      <c r="Q90" s="18"/>
      <c r="R90" s="18"/>
      <c r="S90" s="18"/>
    </row>
    <row r="91" spans="1:19" ht="16" thickBot="1" x14ac:dyDescent="0.25">
      <c r="A91">
        <f ca="1">IF(ISNUMBER(SEARCH('botanical survey sheet'!$A$4,C91)),1,0)</f>
        <v>0</v>
      </c>
      <c r="B91">
        <f ca="1">IF(ISNUMBER(SEARCH('botanical survey sheet'!$A$4,C91)),MAX(SUM($A$4:A90))+1,0)</f>
        <v>0</v>
      </c>
      <c r="C91" s="27" t="s">
        <v>176</v>
      </c>
      <c r="D91" s="9"/>
      <c r="E91" s="18"/>
      <c r="F91" s="18"/>
      <c r="G91" s="18"/>
      <c r="H91" s="18"/>
      <c r="I91" s="18"/>
      <c r="J91" s="11"/>
      <c r="K91" s="11"/>
      <c r="L91" s="11"/>
      <c r="M91" s="11"/>
      <c r="N91" s="12"/>
      <c r="O91" s="18"/>
      <c r="P91" s="18"/>
      <c r="Q91" s="18"/>
      <c r="R91" s="18"/>
      <c r="S91" s="18"/>
    </row>
    <row r="92" spans="1:19" ht="16" thickBot="1" x14ac:dyDescent="0.25">
      <c r="A92">
        <f ca="1">IF(ISNUMBER(SEARCH('botanical survey sheet'!$A$4,C92)),1,0)</f>
        <v>0</v>
      </c>
      <c r="B92">
        <f ca="1">IF(ISNUMBER(SEARCH('botanical survey sheet'!$A$4,C92)),MAX(SUM($A$4:A91))+1,0)</f>
        <v>0</v>
      </c>
      <c r="C92" s="27" t="s">
        <v>177</v>
      </c>
      <c r="D92" s="8"/>
      <c r="E92" s="18"/>
      <c r="F92" s="18"/>
      <c r="G92" s="18"/>
      <c r="H92" s="18"/>
      <c r="I92" s="18"/>
      <c r="J92" s="11"/>
      <c r="K92" s="11"/>
      <c r="L92" s="11"/>
      <c r="M92" s="11"/>
      <c r="N92" s="12"/>
      <c r="O92" s="18"/>
      <c r="P92" s="18"/>
      <c r="Q92" s="18"/>
      <c r="R92" s="18"/>
      <c r="S92" s="18"/>
    </row>
    <row r="93" spans="1:19" ht="16" thickBot="1" x14ac:dyDescent="0.25">
      <c r="A93">
        <f ca="1">IF(ISNUMBER(SEARCH('botanical survey sheet'!$A$4,C93)),1,0)</f>
        <v>0</v>
      </c>
      <c r="B93">
        <f ca="1">IF(ISNUMBER(SEARCH('botanical survey sheet'!$A$4,C93)),MAX(SUM($A$4:A92))+1,0)</f>
        <v>0</v>
      </c>
      <c r="C93" s="27" t="s">
        <v>178</v>
      </c>
      <c r="D93" s="9" t="s">
        <v>179</v>
      </c>
      <c r="E93" s="18"/>
      <c r="F93" s="18"/>
      <c r="G93" s="18"/>
      <c r="H93" s="18"/>
      <c r="I93" s="18"/>
      <c r="J93" s="11"/>
      <c r="K93" s="11"/>
      <c r="L93" s="11"/>
      <c r="M93" s="11"/>
      <c r="N93" s="12"/>
      <c r="O93" s="18"/>
      <c r="P93" s="18"/>
      <c r="Q93" s="18"/>
      <c r="R93" s="18"/>
      <c r="S93" s="18"/>
    </row>
    <row r="94" spans="1:19" ht="16" thickBot="1" x14ac:dyDescent="0.25">
      <c r="A94">
        <f ca="1">IF(ISNUMBER(SEARCH('botanical survey sheet'!$A$4,C94)),1,0)</f>
        <v>0</v>
      </c>
      <c r="B94">
        <f ca="1">IF(ISNUMBER(SEARCH('botanical survey sheet'!$A$4,C94)),MAX(SUM($A$4:A93))+1,0)</f>
        <v>0</v>
      </c>
      <c r="C94" s="27" t="s">
        <v>180</v>
      </c>
      <c r="D94" s="9" t="s">
        <v>181</v>
      </c>
      <c r="E94" s="18"/>
      <c r="F94" s="18"/>
      <c r="G94" s="18"/>
      <c r="H94" s="18"/>
      <c r="I94" s="18"/>
      <c r="J94" s="11"/>
      <c r="K94" s="11"/>
      <c r="L94" s="11"/>
      <c r="M94" s="11"/>
      <c r="N94" s="12"/>
      <c r="O94" s="18"/>
      <c r="P94" s="18"/>
      <c r="Q94" s="18"/>
      <c r="R94" s="18"/>
      <c r="S94" s="18"/>
    </row>
    <row r="95" spans="1:19" ht="16" thickBot="1" x14ac:dyDescent="0.25">
      <c r="A95">
        <f ca="1">IF(ISNUMBER(SEARCH('botanical survey sheet'!$A$4,C95)),1,0)</f>
        <v>0</v>
      </c>
      <c r="B95">
        <f ca="1">IF(ISNUMBER(SEARCH('botanical survey sheet'!$A$4,C95)),MAX(SUM($A$4:A94))+1,0)</f>
        <v>0</v>
      </c>
      <c r="C95" s="27" t="s">
        <v>182</v>
      </c>
      <c r="D95" s="9" t="s">
        <v>183</v>
      </c>
      <c r="E95" s="18"/>
      <c r="F95" s="18"/>
      <c r="G95" s="18"/>
      <c r="H95" s="18"/>
      <c r="I95" s="18"/>
      <c r="J95" s="11"/>
      <c r="K95" s="11"/>
      <c r="L95" s="11"/>
      <c r="M95" s="11"/>
      <c r="N95" s="12"/>
      <c r="O95" s="18"/>
      <c r="P95" s="18"/>
      <c r="Q95" s="18"/>
      <c r="R95" s="18"/>
      <c r="S95" s="18"/>
    </row>
    <row r="96" spans="1:19" ht="16" thickBot="1" x14ac:dyDescent="0.25">
      <c r="A96">
        <f ca="1">IF(ISNUMBER(SEARCH('botanical survey sheet'!$A$4,C96)),1,0)</f>
        <v>0</v>
      </c>
      <c r="B96">
        <f ca="1">IF(ISNUMBER(SEARCH('botanical survey sheet'!$A$4,C96)),MAX(SUM($A$4:A95))+1,0)</f>
        <v>0</v>
      </c>
      <c r="C96" s="27" t="s">
        <v>184</v>
      </c>
      <c r="D96" s="9" t="s">
        <v>185</v>
      </c>
      <c r="E96" s="18"/>
      <c r="F96" s="18"/>
      <c r="G96" s="18"/>
      <c r="H96" s="18"/>
      <c r="I96" s="18"/>
      <c r="J96" s="11"/>
      <c r="K96" s="11"/>
      <c r="L96" s="11"/>
      <c r="M96" s="11"/>
      <c r="N96" s="12"/>
      <c r="O96" s="18"/>
      <c r="P96" s="18"/>
      <c r="Q96" s="18"/>
      <c r="R96" s="18"/>
      <c r="S96" s="18"/>
    </row>
    <row r="97" spans="1:19" ht="16" thickBot="1" x14ac:dyDescent="0.25">
      <c r="A97">
        <f ca="1">IF(ISNUMBER(SEARCH('botanical survey sheet'!$A$4,C97)),1,0)</f>
        <v>0</v>
      </c>
      <c r="B97">
        <f ca="1">IF(ISNUMBER(SEARCH('botanical survey sheet'!$A$4,C97)),MAX(SUM($A$4:A96))+1,0)</f>
        <v>0</v>
      </c>
      <c r="C97" s="27" t="s">
        <v>186</v>
      </c>
      <c r="D97" s="9" t="s">
        <v>187</v>
      </c>
      <c r="E97" s="18"/>
      <c r="F97" s="18"/>
      <c r="G97" s="18"/>
      <c r="H97" s="18"/>
      <c r="I97" s="18"/>
      <c r="J97" s="11"/>
      <c r="K97" s="11"/>
      <c r="L97" s="11"/>
      <c r="M97" s="11"/>
      <c r="N97" s="12"/>
      <c r="O97" s="18"/>
      <c r="P97" s="18"/>
      <c r="Q97" s="18"/>
      <c r="R97" s="18"/>
      <c r="S97" s="18"/>
    </row>
    <row r="98" spans="1:19" ht="16" thickBot="1" x14ac:dyDescent="0.25">
      <c r="A98">
        <f ca="1">IF(ISNUMBER(SEARCH('botanical survey sheet'!$A$4,C98)),1,0)</f>
        <v>0</v>
      </c>
      <c r="B98">
        <f ca="1">IF(ISNUMBER(SEARCH('botanical survey sheet'!$A$4,C98)),MAX(SUM($A$4:A97))+1,0)</f>
        <v>0</v>
      </c>
      <c r="C98" s="27" t="s">
        <v>188</v>
      </c>
      <c r="D98" s="9" t="s">
        <v>189</v>
      </c>
      <c r="E98" s="18"/>
      <c r="F98" s="18"/>
      <c r="G98" s="18"/>
      <c r="H98" s="18"/>
      <c r="I98" s="18"/>
      <c r="J98" s="11"/>
      <c r="K98" s="11"/>
      <c r="L98" s="11"/>
      <c r="M98" s="11"/>
      <c r="N98" s="12"/>
      <c r="O98" s="18"/>
      <c r="P98" s="18"/>
      <c r="Q98" s="18"/>
      <c r="R98" s="18"/>
      <c r="S98" s="18"/>
    </row>
    <row r="99" spans="1:19" ht="16" thickBot="1" x14ac:dyDescent="0.25">
      <c r="A99">
        <f ca="1">IF(ISNUMBER(SEARCH('botanical survey sheet'!$A$4,C99)),1,0)</f>
        <v>0</v>
      </c>
      <c r="B99">
        <f ca="1">IF(ISNUMBER(SEARCH('botanical survey sheet'!$A$4,C99)),MAX(SUM($A$4:A98))+1,0)</f>
        <v>0</v>
      </c>
      <c r="C99" s="27" t="s">
        <v>190</v>
      </c>
      <c r="D99" s="9" t="s">
        <v>191</v>
      </c>
      <c r="E99" s="18"/>
      <c r="F99" s="18"/>
      <c r="G99" s="18"/>
      <c r="H99" s="18"/>
      <c r="I99" s="18"/>
      <c r="J99" s="11"/>
      <c r="K99" s="11"/>
      <c r="L99" s="11"/>
      <c r="M99" s="11"/>
      <c r="N99" s="12"/>
      <c r="O99" s="18"/>
      <c r="P99" s="18"/>
      <c r="Q99" s="18"/>
      <c r="R99" s="18"/>
      <c r="S99" s="18"/>
    </row>
    <row r="100" spans="1:19" ht="16" thickBot="1" x14ac:dyDescent="0.25">
      <c r="A100">
        <f ca="1">IF(ISNUMBER(SEARCH('botanical survey sheet'!$A$4,C100)),1,0)</f>
        <v>0</v>
      </c>
      <c r="B100">
        <f ca="1">IF(ISNUMBER(SEARCH('botanical survey sheet'!$A$4,C100)),MAX(SUM($A$4:A99))+1,0)</f>
        <v>0</v>
      </c>
      <c r="C100" s="27" t="s">
        <v>192</v>
      </c>
      <c r="D100" s="9" t="s">
        <v>193</v>
      </c>
      <c r="E100" s="18"/>
      <c r="F100" s="18"/>
      <c r="G100" s="18"/>
      <c r="H100" s="18"/>
      <c r="I100" s="18"/>
      <c r="J100" s="11"/>
      <c r="K100" s="11"/>
      <c r="L100" s="11"/>
      <c r="M100" s="11"/>
      <c r="N100" s="12"/>
      <c r="O100" s="18"/>
      <c r="P100" s="18"/>
      <c r="Q100" s="18"/>
      <c r="R100" s="18"/>
      <c r="S100" s="18"/>
    </row>
    <row r="101" spans="1:19" ht="16" thickBot="1" x14ac:dyDescent="0.25">
      <c r="A101">
        <f ca="1">IF(ISNUMBER(SEARCH('botanical survey sheet'!$A$4,C101)),1,0)</f>
        <v>0</v>
      </c>
      <c r="B101">
        <f ca="1">IF(ISNUMBER(SEARCH('botanical survey sheet'!$A$4,C101)),MAX(SUM($A$4:A100))+1,0)</f>
        <v>0</v>
      </c>
      <c r="C101" s="27" t="s">
        <v>194</v>
      </c>
      <c r="D101" s="9" t="s">
        <v>195</v>
      </c>
      <c r="E101" s="18"/>
      <c r="F101" s="18"/>
      <c r="G101" s="18"/>
      <c r="H101" s="18"/>
      <c r="I101" s="18"/>
      <c r="J101" s="11"/>
      <c r="K101" s="11"/>
      <c r="L101" s="11"/>
      <c r="M101" s="11"/>
      <c r="N101" s="12"/>
      <c r="O101" s="18"/>
      <c r="P101" s="18"/>
      <c r="Q101" s="18"/>
      <c r="R101" s="18"/>
      <c r="S101" s="18"/>
    </row>
    <row r="102" spans="1:19" ht="16" thickBot="1" x14ac:dyDescent="0.25">
      <c r="A102">
        <f ca="1">IF(ISNUMBER(SEARCH('botanical survey sheet'!$A$4,C102)),1,0)</f>
        <v>0</v>
      </c>
      <c r="B102">
        <f ca="1">IF(ISNUMBER(SEARCH('botanical survey sheet'!$A$4,C102)),MAX(SUM($A$4:A101))+1,0)</f>
        <v>0</v>
      </c>
      <c r="C102" s="27" t="s">
        <v>196</v>
      </c>
      <c r="D102" s="9" t="s">
        <v>197</v>
      </c>
      <c r="E102" s="18"/>
      <c r="F102" s="18"/>
      <c r="G102" s="18"/>
      <c r="H102" s="18"/>
      <c r="I102" s="18"/>
      <c r="J102" s="11"/>
      <c r="K102" s="11"/>
      <c r="L102" s="11"/>
      <c r="M102" s="11"/>
      <c r="N102" s="12"/>
      <c r="O102" s="18"/>
      <c r="P102" s="18"/>
      <c r="Q102" s="18"/>
      <c r="R102" s="18"/>
      <c r="S102" s="18"/>
    </row>
    <row r="103" spans="1:19" ht="16" thickBot="1" x14ac:dyDescent="0.25">
      <c r="A103">
        <f ca="1">IF(ISNUMBER(SEARCH('botanical survey sheet'!$A$4,C103)),1,0)</f>
        <v>0</v>
      </c>
      <c r="B103">
        <f ca="1">IF(ISNUMBER(SEARCH('botanical survey sheet'!$A$4,C103)),MAX(SUM($A$4:A102))+1,0)</f>
        <v>0</v>
      </c>
      <c r="C103" s="27" t="s">
        <v>198</v>
      </c>
      <c r="D103" s="9" t="s">
        <v>199</v>
      </c>
      <c r="E103" s="18"/>
      <c r="F103" s="18"/>
      <c r="G103" s="18"/>
      <c r="H103" s="18"/>
      <c r="I103" s="18"/>
      <c r="J103" s="11"/>
      <c r="K103" s="11"/>
      <c r="L103" s="11"/>
      <c r="M103" s="11"/>
      <c r="N103" s="12"/>
      <c r="O103" s="18"/>
      <c r="P103" s="18"/>
      <c r="Q103" s="18"/>
      <c r="R103" s="18"/>
      <c r="S103" s="18"/>
    </row>
    <row r="104" spans="1:19" ht="16" thickBot="1" x14ac:dyDescent="0.25">
      <c r="A104">
        <f ca="1">IF(ISNUMBER(SEARCH('botanical survey sheet'!$A$4,C104)),1,0)</f>
        <v>0</v>
      </c>
      <c r="B104">
        <f ca="1">IF(ISNUMBER(SEARCH('botanical survey sheet'!$A$4,C104)),MAX(SUM($A$4:A103))+1,0)</f>
        <v>0</v>
      </c>
      <c r="C104" s="27" t="s">
        <v>200</v>
      </c>
      <c r="D104" s="9" t="s">
        <v>201</v>
      </c>
      <c r="E104" s="18"/>
      <c r="F104" s="18"/>
      <c r="G104" s="18"/>
      <c r="H104" s="18"/>
      <c r="I104" s="18"/>
      <c r="J104" s="11"/>
      <c r="K104" s="11"/>
      <c r="L104" s="11"/>
      <c r="M104" s="11"/>
      <c r="N104" s="12"/>
      <c r="O104" s="18"/>
      <c r="P104" s="18"/>
      <c r="Q104" s="18"/>
      <c r="R104" s="18"/>
      <c r="S104" s="18"/>
    </row>
    <row r="105" spans="1:19" ht="16" thickBot="1" x14ac:dyDescent="0.25">
      <c r="A105">
        <f ca="1">IF(ISNUMBER(SEARCH('botanical survey sheet'!$A$4,C105)),1,0)</f>
        <v>0</v>
      </c>
      <c r="B105">
        <f ca="1">IF(ISNUMBER(SEARCH('botanical survey sheet'!$A$4,C105)),MAX(SUM($A$4:A104))+1,0)</f>
        <v>0</v>
      </c>
      <c r="C105" s="27" t="s">
        <v>202</v>
      </c>
      <c r="D105" s="9" t="s">
        <v>203</v>
      </c>
      <c r="E105" s="18"/>
      <c r="F105" s="18"/>
      <c r="G105" s="18"/>
      <c r="H105" s="18"/>
      <c r="I105" s="18"/>
      <c r="J105" s="11"/>
      <c r="K105" s="11"/>
      <c r="L105" s="11"/>
      <c r="M105" s="11"/>
      <c r="N105" s="12"/>
      <c r="O105" s="18"/>
      <c r="P105" s="18"/>
      <c r="Q105" s="18"/>
      <c r="R105" s="18"/>
      <c r="S105" s="18"/>
    </row>
    <row r="106" spans="1:19" ht="16" thickBot="1" x14ac:dyDescent="0.25">
      <c r="A106">
        <f ca="1">IF(ISNUMBER(SEARCH('botanical survey sheet'!$A$4,C106)),1,0)</f>
        <v>0</v>
      </c>
      <c r="B106">
        <f ca="1">IF(ISNUMBER(SEARCH('botanical survey sheet'!$A$4,C106)),MAX(SUM($A$4:A105))+1,0)</f>
        <v>0</v>
      </c>
      <c r="C106" s="27" t="s">
        <v>204</v>
      </c>
      <c r="D106" s="9" t="s">
        <v>205</v>
      </c>
      <c r="E106" s="18"/>
      <c r="F106" s="18"/>
      <c r="G106" s="18"/>
      <c r="H106" s="18"/>
      <c r="I106" s="18"/>
      <c r="J106" s="11"/>
      <c r="K106" s="11"/>
      <c r="L106" s="11"/>
      <c r="M106" s="11"/>
      <c r="N106" s="12"/>
      <c r="O106" s="18"/>
      <c r="P106" s="18"/>
      <c r="Q106" s="18"/>
      <c r="R106" s="18"/>
      <c r="S106" s="18"/>
    </row>
    <row r="107" spans="1:19" ht="16" thickBot="1" x14ac:dyDescent="0.25">
      <c r="A107">
        <f ca="1">IF(ISNUMBER(SEARCH('botanical survey sheet'!$A$4,C107)),1,0)</f>
        <v>0</v>
      </c>
      <c r="B107">
        <f ca="1">IF(ISNUMBER(SEARCH('botanical survey sheet'!$A$4,C107)),MAX(SUM($A$4:A106))+1,0)</f>
        <v>0</v>
      </c>
      <c r="C107" s="27" t="s">
        <v>206</v>
      </c>
      <c r="D107" s="9" t="s">
        <v>207</v>
      </c>
      <c r="E107" s="18"/>
      <c r="F107" s="18"/>
      <c r="G107" s="18"/>
      <c r="H107" s="18"/>
      <c r="I107" s="18"/>
      <c r="J107" s="11"/>
      <c r="K107" s="11"/>
      <c r="L107" s="11"/>
      <c r="M107" s="11"/>
      <c r="N107" s="12"/>
      <c r="O107" s="18"/>
      <c r="P107" s="18"/>
      <c r="Q107" s="18"/>
      <c r="R107" s="18"/>
      <c r="S107" s="18"/>
    </row>
    <row r="108" spans="1:19" ht="16" thickBot="1" x14ac:dyDescent="0.25">
      <c r="A108">
        <f ca="1">IF(ISNUMBER(SEARCH('botanical survey sheet'!$A$4,C108)),1,0)</f>
        <v>0</v>
      </c>
      <c r="B108">
        <f ca="1">IF(ISNUMBER(SEARCH('botanical survey sheet'!$A$4,C108)),MAX(SUM($A$4:A107))+1,0)</f>
        <v>0</v>
      </c>
      <c r="C108" s="27" t="s">
        <v>208</v>
      </c>
      <c r="D108" s="9" t="s">
        <v>209</v>
      </c>
      <c r="E108" s="18"/>
      <c r="F108" s="18"/>
      <c r="G108" s="18"/>
      <c r="H108" s="18"/>
      <c r="I108" s="18"/>
      <c r="J108" s="11"/>
      <c r="K108" s="11"/>
      <c r="L108" s="11"/>
      <c r="M108" s="11"/>
      <c r="N108" s="12"/>
      <c r="O108" s="18"/>
      <c r="P108" s="18"/>
      <c r="Q108" s="18"/>
      <c r="R108" s="18"/>
      <c r="S108" s="18"/>
    </row>
    <row r="109" spans="1:19" ht="16" thickBot="1" x14ac:dyDescent="0.25">
      <c r="A109">
        <f ca="1">IF(ISNUMBER(SEARCH('botanical survey sheet'!$A$4,C109)),1,0)</f>
        <v>0</v>
      </c>
      <c r="B109">
        <f ca="1">IF(ISNUMBER(SEARCH('botanical survey sheet'!$A$4,C109)),MAX(SUM($A$4:A108))+1,0)</f>
        <v>0</v>
      </c>
      <c r="C109" s="27" t="s">
        <v>210</v>
      </c>
      <c r="D109" s="9" t="s">
        <v>211</v>
      </c>
      <c r="E109" s="18"/>
      <c r="F109" s="18"/>
      <c r="G109" s="18"/>
      <c r="H109" s="18"/>
      <c r="I109" s="18"/>
      <c r="J109" s="11"/>
      <c r="K109" s="11"/>
      <c r="L109" s="11"/>
      <c r="M109" s="11"/>
      <c r="N109" s="12"/>
      <c r="O109" s="18"/>
      <c r="P109" s="18"/>
      <c r="Q109" s="18"/>
      <c r="R109" s="18"/>
      <c r="S109" s="18"/>
    </row>
    <row r="110" spans="1:19" ht="16" thickBot="1" x14ac:dyDescent="0.25">
      <c r="A110">
        <f ca="1">IF(ISNUMBER(SEARCH('botanical survey sheet'!$A$4,C110)),1,0)</f>
        <v>0</v>
      </c>
      <c r="B110">
        <f ca="1">IF(ISNUMBER(SEARCH('botanical survey sheet'!$A$4,C110)),MAX(SUM($A$4:A109))+1,0)</f>
        <v>0</v>
      </c>
      <c r="C110" s="27" t="s">
        <v>212</v>
      </c>
      <c r="D110" s="9" t="s">
        <v>213</v>
      </c>
      <c r="E110" s="18"/>
      <c r="F110" s="18"/>
      <c r="G110" s="18"/>
      <c r="H110" s="18"/>
      <c r="I110" s="18"/>
      <c r="J110" s="11"/>
      <c r="K110" s="11"/>
      <c r="L110" s="11"/>
      <c r="M110" s="11"/>
      <c r="N110" s="12"/>
      <c r="O110" s="18"/>
      <c r="P110" s="18"/>
      <c r="Q110" s="18"/>
      <c r="R110" s="18"/>
      <c r="S110" s="18"/>
    </row>
    <row r="111" spans="1:19" ht="16" thickBot="1" x14ac:dyDescent="0.25">
      <c r="A111">
        <f ca="1">IF(ISNUMBER(SEARCH('botanical survey sheet'!$A$4,C111)),1,0)</f>
        <v>0</v>
      </c>
      <c r="B111">
        <f ca="1">IF(ISNUMBER(SEARCH('botanical survey sheet'!$A$4,C111)),MAX(SUM($A$4:A110))+1,0)</f>
        <v>0</v>
      </c>
      <c r="C111" s="27" t="s">
        <v>214</v>
      </c>
      <c r="D111" s="9" t="s">
        <v>215</v>
      </c>
      <c r="E111" s="18"/>
      <c r="F111" s="18"/>
      <c r="G111" s="18"/>
      <c r="H111" s="18"/>
      <c r="I111" s="18"/>
      <c r="J111" s="11"/>
      <c r="K111" s="11"/>
      <c r="L111" s="11"/>
      <c r="M111" s="11"/>
      <c r="N111" s="12"/>
      <c r="O111" s="18"/>
      <c r="P111" s="18"/>
      <c r="Q111" s="18"/>
      <c r="R111" s="18"/>
      <c r="S111" s="18"/>
    </row>
    <row r="112" spans="1:19" ht="16" thickBot="1" x14ac:dyDescent="0.25">
      <c r="A112">
        <f ca="1">IF(ISNUMBER(SEARCH('botanical survey sheet'!$A$4,C112)),1,0)</f>
        <v>0</v>
      </c>
      <c r="B112">
        <f ca="1">IF(ISNUMBER(SEARCH('botanical survey sheet'!$A$4,C112)),MAX(SUM($A$4:A111))+1,0)</f>
        <v>0</v>
      </c>
      <c r="C112" s="27" t="s">
        <v>216</v>
      </c>
      <c r="D112" s="9" t="s">
        <v>217</v>
      </c>
      <c r="E112" s="18"/>
      <c r="F112" s="18"/>
      <c r="G112" s="18"/>
      <c r="H112" s="18"/>
      <c r="I112" s="18"/>
      <c r="J112" s="11"/>
      <c r="K112" s="11"/>
      <c r="L112" s="11"/>
      <c r="M112" s="11"/>
      <c r="N112" s="12"/>
      <c r="O112" s="18"/>
      <c r="P112" s="18"/>
      <c r="Q112" s="18"/>
      <c r="R112" s="18"/>
      <c r="S112" s="18"/>
    </row>
    <row r="113" spans="1:19" ht="16" thickBot="1" x14ac:dyDescent="0.25">
      <c r="A113">
        <f ca="1">IF(ISNUMBER(SEARCH('botanical survey sheet'!$A$4,C113)),1,0)</f>
        <v>0</v>
      </c>
      <c r="B113">
        <f ca="1">IF(ISNUMBER(SEARCH('botanical survey sheet'!$A$4,C113)),MAX(SUM($A$4:A112))+1,0)</f>
        <v>0</v>
      </c>
      <c r="C113" s="27" t="s">
        <v>218</v>
      </c>
      <c r="D113" s="9" t="s">
        <v>219</v>
      </c>
      <c r="E113" s="18"/>
      <c r="F113" s="18"/>
      <c r="G113" s="18"/>
      <c r="H113" s="18"/>
      <c r="I113" s="18"/>
      <c r="J113" s="11"/>
      <c r="K113" s="11"/>
      <c r="L113" s="11"/>
      <c r="M113" s="11"/>
      <c r="N113" s="12"/>
      <c r="O113" s="18"/>
      <c r="P113" s="18"/>
      <c r="Q113" s="18"/>
      <c r="R113" s="18"/>
      <c r="S113" s="18"/>
    </row>
    <row r="114" spans="1:19" ht="16" thickBot="1" x14ac:dyDescent="0.25">
      <c r="A114">
        <f ca="1">IF(ISNUMBER(SEARCH('botanical survey sheet'!$A$4,C114)),1,0)</f>
        <v>0</v>
      </c>
      <c r="B114">
        <f ca="1">IF(ISNUMBER(SEARCH('botanical survey sheet'!$A$4,C114)),MAX(SUM($A$4:A113))+1,0)</f>
        <v>0</v>
      </c>
      <c r="C114" s="27" t="s">
        <v>220</v>
      </c>
      <c r="D114" s="9" t="s">
        <v>221</v>
      </c>
      <c r="E114" s="18"/>
      <c r="F114" s="18"/>
      <c r="G114" s="18"/>
      <c r="H114" s="18"/>
      <c r="I114" s="18"/>
      <c r="J114" s="11"/>
      <c r="K114" s="11"/>
      <c r="L114" s="11"/>
      <c r="M114" s="11"/>
      <c r="N114" s="12"/>
      <c r="O114" s="18"/>
      <c r="P114" s="18"/>
      <c r="Q114" s="18"/>
      <c r="R114" s="18"/>
      <c r="S114" s="18"/>
    </row>
    <row r="115" spans="1:19" ht="16" thickBot="1" x14ac:dyDescent="0.25">
      <c r="A115">
        <f ca="1">IF(ISNUMBER(SEARCH('botanical survey sheet'!$A$4,C115)),1,0)</f>
        <v>0</v>
      </c>
      <c r="B115">
        <f ca="1">IF(ISNUMBER(SEARCH('botanical survey sheet'!$A$4,C115)),MAX(SUM($A$4:A114))+1,0)</f>
        <v>0</v>
      </c>
      <c r="C115" s="27" t="s">
        <v>222</v>
      </c>
      <c r="D115" s="9" t="s">
        <v>223</v>
      </c>
      <c r="E115" s="18"/>
      <c r="F115" s="18"/>
      <c r="G115" s="18"/>
      <c r="H115" s="18"/>
      <c r="I115" s="18"/>
      <c r="J115" s="11"/>
      <c r="K115" s="11"/>
      <c r="L115" s="11"/>
      <c r="M115" s="11"/>
      <c r="N115" s="12"/>
      <c r="O115" s="18"/>
      <c r="P115" s="18"/>
      <c r="Q115" s="18"/>
      <c r="R115" s="18"/>
      <c r="S115" s="18"/>
    </row>
    <row r="116" spans="1:19" ht="16" thickBot="1" x14ac:dyDescent="0.25">
      <c r="A116">
        <f ca="1">IF(ISNUMBER(SEARCH('botanical survey sheet'!$A$4,C116)),1,0)</f>
        <v>0</v>
      </c>
      <c r="B116">
        <f ca="1">IF(ISNUMBER(SEARCH('botanical survey sheet'!$A$4,C116)),MAX(SUM($A$4:A115))+1,0)</f>
        <v>0</v>
      </c>
      <c r="C116" s="27" t="s">
        <v>224</v>
      </c>
      <c r="D116" s="9" t="s">
        <v>225</v>
      </c>
      <c r="E116" s="18"/>
      <c r="F116" s="18"/>
      <c r="G116" s="18"/>
      <c r="H116" s="18"/>
      <c r="I116" s="18"/>
      <c r="J116" s="11"/>
      <c r="K116" s="11"/>
      <c r="L116" s="11"/>
      <c r="M116" s="11"/>
      <c r="N116" s="12"/>
      <c r="O116" s="18"/>
      <c r="P116" s="18"/>
      <c r="Q116" s="18"/>
      <c r="R116" s="18"/>
      <c r="S116" s="18"/>
    </row>
    <row r="117" spans="1:19" ht="16" thickBot="1" x14ac:dyDescent="0.25">
      <c r="B117">
        <f ca="1">IF(ISNUMBER(SEARCH('botanical survey sheet'!$A$4,C117)),MAX(SUM($A$4:A116))+1,0)</f>
        <v>0</v>
      </c>
      <c r="C117" s="27" t="s">
        <v>226</v>
      </c>
      <c r="D117" s="9" t="s">
        <v>227</v>
      </c>
      <c r="E117" s="18"/>
      <c r="F117" s="18"/>
      <c r="G117" s="18"/>
      <c r="H117" s="18"/>
      <c r="I117" s="18"/>
      <c r="J117" s="11"/>
      <c r="K117" s="11"/>
      <c r="L117" s="11"/>
      <c r="M117" s="11"/>
      <c r="N117" s="12"/>
      <c r="O117" s="18"/>
      <c r="P117" s="18"/>
      <c r="Q117" s="18"/>
      <c r="R117" s="18"/>
      <c r="S117" s="18"/>
    </row>
    <row r="118" spans="1:19" ht="16" thickBot="1" x14ac:dyDescent="0.25">
      <c r="A118">
        <f ca="1">IF(ISNUMBER(SEARCH('botanical survey sheet'!$A$4,C118)),1,0)</f>
        <v>0</v>
      </c>
      <c r="B118">
        <f ca="1">IF(ISNUMBER(SEARCH('botanical survey sheet'!$A$4,C118)),MAX(SUM($A$4:A116))+1,0)</f>
        <v>0</v>
      </c>
      <c r="C118" s="27" t="s">
        <v>228</v>
      </c>
      <c r="D118" s="9" t="s">
        <v>229</v>
      </c>
      <c r="E118" s="18"/>
      <c r="F118" s="18"/>
      <c r="G118" s="18"/>
      <c r="H118" s="18"/>
      <c r="I118" s="18"/>
      <c r="J118" s="11"/>
      <c r="K118" s="11"/>
      <c r="L118" s="11"/>
      <c r="M118" s="11"/>
      <c r="N118" s="12"/>
      <c r="O118" s="18"/>
      <c r="P118" s="18"/>
      <c r="Q118" s="18"/>
      <c r="R118" s="18"/>
      <c r="S118" s="18"/>
    </row>
    <row r="119" spans="1:19" ht="16" thickBot="1" x14ac:dyDescent="0.25">
      <c r="A119">
        <f ca="1">IF(ISNUMBER(SEARCH('botanical survey sheet'!$A$4,C119)),1,0)</f>
        <v>0</v>
      </c>
      <c r="B119">
        <f ca="1">IF(ISNUMBER(SEARCH('botanical survey sheet'!$A$4,C119)),MAX(SUM($A$4:A118))+1,0)</f>
        <v>0</v>
      </c>
      <c r="C119" s="27" t="s">
        <v>230</v>
      </c>
      <c r="D119" s="9" t="s">
        <v>231</v>
      </c>
      <c r="E119" s="18"/>
      <c r="F119" s="18"/>
      <c r="G119" s="18"/>
      <c r="H119" s="18"/>
      <c r="I119" s="18"/>
      <c r="J119" s="11"/>
      <c r="K119" s="11"/>
      <c r="L119" s="11"/>
      <c r="M119" s="11"/>
      <c r="N119" s="12"/>
      <c r="O119" s="18"/>
      <c r="P119" s="18"/>
      <c r="Q119" s="18"/>
      <c r="R119" s="18"/>
      <c r="S119" s="18"/>
    </row>
    <row r="120" spans="1:19" ht="16" thickBot="1" x14ac:dyDescent="0.25">
      <c r="A120">
        <f ca="1">IF(ISNUMBER(SEARCH('botanical survey sheet'!$A$4,C120)),1,0)</f>
        <v>0</v>
      </c>
      <c r="B120">
        <f ca="1">IF(ISNUMBER(SEARCH('botanical survey sheet'!$A$4,C120)),MAX(SUM($A$4:A119))+1,0)</f>
        <v>0</v>
      </c>
      <c r="C120" s="27" t="s">
        <v>232</v>
      </c>
      <c r="D120" s="9" t="s">
        <v>233</v>
      </c>
      <c r="E120" s="18"/>
      <c r="F120" s="18"/>
      <c r="G120" s="18"/>
      <c r="H120" s="18"/>
      <c r="I120" s="18"/>
      <c r="J120" s="11"/>
      <c r="K120" s="11"/>
      <c r="L120" s="11"/>
      <c r="M120" s="11"/>
      <c r="N120" s="12"/>
      <c r="O120" s="18"/>
      <c r="P120" s="18"/>
      <c r="Q120" s="18"/>
      <c r="R120" s="18"/>
      <c r="S120" s="18"/>
    </row>
    <row r="121" spans="1:19" ht="16" thickBot="1" x14ac:dyDescent="0.25">
      <c r="A121">
        <f ca="1">IF(ISNUMBER(SEARCH('botanical survey sheet'!$A$4,C121)),1,0)</f>
        <v>0</v>
      </c>
      <c r="B121">
        <f ca="1">IF(ISNUMBER(SEARCH('botanical survey sheet'!$A$4,C121)),MAX(SUM($A$4:A120))+1,0)</f>
        <v>0</v>
      </c>
      <c r="C121" s="27" t="s">
        <v>234</v>
      </c>
      <c r="D121" s="9" t="s">
        <v>235</v>
      </c>
      <c r="E121" s="18"/>
      <c r="F121" s="18"/>
      <c r="G121" s="18"/>
      <c r="H121" s="18"/>
      <c r="I121" s="18"/>
      <c r="J121" s="11"/>
      <c r="K121" s="11"/>
      <c r="L121" s="11"/>
      <c r="M121" s="11"/>
      <c r="N121" s="12"/>
      <c r="O121" s="18"/>
      <c r="P121" s="18"/>
      <c r="Q121" s="18"/>
      <c r="R121" s="18"/>
      <c r="S121" s="18"/>
    </row>
    <row r="122" spans="1:19" ht="16" thickBot="1" x14ac:dyDescent="0.25">
      <c r="A122">
        <f ca="1">IF(ISNUMBER(SEARCH('botanical survey sheet'!$A$4,C122)),1,0)</f>
        <v>0</v>
      </c>
      <c r="B122">
        <f ca="1">IF(ISNUMBER(SEARCH('botanical survey sheet'!$A$4,C122)),MAX(SUM($A$4:A121))+1,0)</f>
        <v>0</v>
      </c>
      <c r="C122" s="27" t="s">
        <v>236</v>
      </c>
      <c r="D122" s="9" t="s">
        <v>237</v>
      </c>
      <c r="E122" s="18"/>
      <c r="F122" s="18"/>
      <c r="G122" s="18"/>
      <c r="H122" s="18"/>
      <c r="I122" s="18"/>
      <c r="J122" s="11"/>
      <c r="K122" s="11"/>
      <c r="L122" s="11"/>
      <c r="M122" s="11"/>
      <c r="N122" s="12"/>
      <c r="O122" s="18"/>
      <c r="P122" s="18"/>
      <c r="Q122" s="18"/>
      <c r="R122" s="18"/>
      <c r="S122" s="18"/>
    </row>
    <row r="123" spans="1:19" ht="16" thickBot="1" x14ac:dyDescent="0.25">
      <c r="A123">
        <f ca="1">IF(ISNUMBER(SEARCH('botanical survey sheet'!$A$4,C123)),1,0)</f>
        <v>0</v>
      </c>
      <c r="B123">
        <f ca="1">IF(ISNUMBER(SEARCH('botanical survey sheet'!$A$4,C123)),MAX(SUM($A$4:A122))+1,0)</f>
        <v>0</v>
      </c>
      <c r="C123" s="27" t="s">
        <v>238</v>
      </c>
      <c r="D123" s="9" t="s">
        <v>239</v>
      </c>
      <c r="E123" s="18"/>
      <c r="F123" s="18"/>
      <c r="G123" s="18"/>
      <c r="H123" s="18"/>
      <c r="I123" s="18"/>
      <c r="J123" s="11"/>
      <c r="K123" s="11"/>
      <c r="L123" s="11"/>
      <c r="M123" s="11"/>
      <c r="N123" s="12"/>
      <c r="O123" s="18"/>
      <c r="P123" s="18"/>
      <c r="Q123" s="18"/>
      <c r="R123" s="18"/>
      <c r="S123" s="18"/>
    </row>
    <row r="124" spans="1:19" ht="16" thickBot="1" x14ac:dyDescent="0.25">
      <c r="A124">
        <f ca="1">IF(ISNUMBER(SEARCH('botanical survey sheet'!$A$4,C124)),1,0)</f>
        <v>0</v>
      </c>
      <c r="B124">
        <f ca="1">IF(ISNUMBER(SEARCH('botanical survey sheet'!$A$4,C124)),MAX(SUM($A$4:A123))+1,0)</f>
        <v>0</v>
      </c>
      <c r="C124" s="27" t="s">
        <v>240</v>
      </c>
      <c r="D124" s="9" t="s">
        <v>241</v>
      </c>
      <c r="E124" s="18"/>
      <c r="F124" s="18"/>
      <c r="G124" s="18"/>
      <c r="H124" s="18"/>
      <c r="I124" s="18"/>
      <c r="J124" s="11"/>
      <c r="K124" s="11"/>
      <c r="L124" s="11"/>
      <c r="M124" s="11"/>
      <c r="N124" s="12"/>
      <c r="O124" s="18"/>
      <c r="P124" s="18"/>
      <c r="Q124" s="18"/>
      <c r="R124" s="18"/>
      <c r="S124" s="18"/>
    </row>
    <row r="125" spans="1:19" ht="16" thickBot="1" x14ac:dyDescent="0.25">
      <c r="A125">
        <f ca="1">IF(ISNUMBER(SEARCH('botanical survey sheet'!$A$4,C125)),1,0)</f>
        <v>0</v>
      </c>
      <c r="B125">
        <f ca="1">IF(ISNUMBER(SEARCH('botanical survey sheet'!$A$4,C125)),MAX(SUM($A$4:A124))+1,0)</f>
        <v>0</v>
      </c>
      <c r="C125" s="27" t="s">
        <v>242</v>
      </c>
      <c r="D125" s="9" t="s">
        <v>173</v>
      </c>
      <c r="E125" s="18"/>
      <c r="F125" s="18"/>
      <c r="G125" s="18"/>
      <c r="H125" s="18"/>
      <c r="I125" s="18"/>
      <c r="J125" s="11"/>
      <c r="K125" s="11"/>
      <c r="L125" s="11"/>
      <c r="M125" s="11"/>
      <c r="N125" s="12"/>
      <c r="O125" s="18"/>
      <c r="P125" s="18"/>
      <c r="Q125" s="18"/>
      <c r="R125" s="18"/>
      <c r="S125" s="18"/>
    </row>
    <row r="126" spans="1:19" ht="16" thickBot="1" x14ac:dyDescent="0.25">
      <c r="A126">
        <f ca="1">IF(ISNUMBER(SEARCH('botanical survey sheet'!$A$4,C126)),1,0)</f>
        <v>0</v>
      </c>
      <c r="B126">
        <f ca="1">IF(ISNUMBER(SEARCH('botanical survey sheet'!$A$4,C126)),MAX(SUM($A$4:A125))+1,0)</f>
        <v>0</v>
      </c>
      <c r="C126" s="27" t="s">
        <v>243</v>
      </c>
      <c r="D126" s="9" t="s">
        <v>244</v>
      </c>
      <c r="E126" s="18"/>
      <c r="F126" s="18"/>
      <c r="G126" s="18"/>
      <c r="H126" s="18"/>
      <c r="I126" s="18"/>
      <c r="J126" s="11"/>
      <c r="K126" s="11"/>
      <c r="L126" s="11"/>
      <c r="M126" s="11"/>
      <c r="N126" s="12"/>
      <c r="O126" s="18"/>
      <c r="P126" s="18"/>
      <c r="Q126" s="18"/>
      <c r="R126" s="18"/>
      <c r="S126" s="18"/>
    </row>
    <row r="127" spans="1:19" ht="16" thickBot="1" x14ac:dyDescent="0.25">
      <c r="A127">
        <f ca="1">IF(ISNUMBER(SEARCH('botanical survey sheet'!$A$4,C127)),1,0)</f>
        <v>0</v>
      </c>
      <c r="B127">
        <f ca="1">IF(ISNUMBER(SEARCH('botanical survey sheet'!$A$4,C127)),MAX(SUM($A$4:A126))+1,0)</f>
        <v>0</v>
      </c>
      <c r="C127" s="27" t="s">
        <v>245</v>
      </c>
      <c r="D127" s="9" t="s">
        <v>246</v>
      </c>
      <c r="E127" s="18"/>
      <c r="F127" s="18"/>
      <c r="G127" s="18"/>
      <c r="H127" s="18"/>
      <c r="I127" s="18"/>
      <c r="J127" s="11"/>
      <c r="K127" s="11"/>
      <c r="L127" s="11"/>
      <c r="M127" s="11"/>
      <c r="N127" s="12"/>
      <c r="O127" s="18"/>
      <c r="P127" s="18"/>
      <c r="Q127" s="18"/>
      <c r="R127" s="18"/>
      <c r="S127" s="18"/>
    </row>
    <row r="128" spans="1:19" ht="16" thickBot="1" x14ac:dyDescent="0.25">
      <c r="A128">
        <f ca="1">IF(ISNUMBER(SEARCH('botanical survey sheet'!$A$4,C128)),1,0)</f>
        <v>0</v>
      </c>
      <c r="B128">
        <f ca="1">IF(ISNUMBER(SEARCH('botanical survey sheet'!$A$4,C128)),MAX(SUM($A$4:A127))+1,0)</f>
        <v>0</v>
      </c>
      <c r="C128" s="27" t="s">
        <v>247</v>
      </c>
      <c r="D128" s="9" t="s">
        <v>248</v>
      </c>
      <c r="E128" s="18"/>
      <c r="F128" s="18"/>
      <c r="G128" s="18"/>
      <c r="H128" s="18"/>
      <c r="I128" s="18"/>
      <c r="J128" s="11"/>
      <c r="K128" s="11"/>
      <c r="L128" s="11"/>
      <c r="M128" s="11"/>
      <c r="N128" s="12"/>
      <c r="O128" s="18"/>
      <c r="P128" s="18"/>
      <c r="Q128" s="18"/>
      <c r="R128" s="18"/>
      <c r="S128" s="18"/>
    </row>
    <row r="129" spans="1:19" ht="16" thickBot="1" x14ac:dyDescent="0.25">
      <c r="A129">
        <f ca="1">IF(ISNUMBER(SEARCH('botanical survey sheet'!$A$4,C129)),1,0)</f>
        <v>0</v>
      </c>
      <c r="B129">
        <f ca="1">IF(ISNUMBER(SEARCH('botanical survey sheet'!$A$4,C129)),MAX(SUM($A$4:A128))+1,0)</f>
        <v>0</v>
      </c>
      <c r="C129" s="27" t="s">
        <v>249</v>
      </c>
      <c r="D129" s="9" t="s">
        <v>250</v>
      </c>
      <c r="E129" s="18"/>
      <c r="F129" s="18"/>
      <c r="G129" s="18"/>
      <c r="H129" s="18"/>
      <c r="I129" s="18"/>
      <c r="J129" s="11"/>
      <c r="K129" s="11"/>
      <c r="L129" s="11"/>
      <c r="M129" s="11"/>
      <c r="N129" s="12"/>
      <c r="O129" s="18"/>
      <c r="P129" s="18"/>
      <c r="Q129" s="18"/>
      <c r="R129" s="18"/>
      <c r="S129" s="18"/>
    </row>
    <row r="130" spans="1:19" ht="16" thickBot="1" x14ac:dyDescent="0.25">
      <c r="A130">
        <f ca="1">IF(ISNUMBER(SEARCH('botanical survey sheet'!$A$4,C130)),1,0)</f>
        <v>0</v>
      </c>
      <c r="B130">
        <f ca="1">IF(ISNUMBER(SEARCH('botanical survey sheet'!$A$4,C130)),MAX(SUM($A$4:A129))+1,0)</f>
        <v>0</v>
      </c>
      <c r="C130" s="27" t="s">
        <v>251</v>
      </c>
      <c r="D130" s="9" t="s">
        <v>252</v>
      </c>
      <c r="E130" s="18"/>
      <c r="F130" s="18"/>
      <c r="G130" s="18"/>
      <c r="H130" s="18"/>
      <c r="I130" s="18"/>
      <c r="J130" s="11"/>
      <c r="K130" s="11"/>
      <c r="L130" s="11"/>
      <c r="M130" s="11"/>
      <c r="N130" s="12"/>
      <c r="O130" s="18"/>
      <c r="P130" s="18"/>
      <c r="Q130" s="18"/>
      <c r="R130" s="18"/>
      <c r="S130" s="18"/>
    </row>
    <row r="131" spans="1:19" ht="16" thickBot="1" x14ac:dyDescent="0.25">
      <c r="A131">
        <f ca="1">IF(ISNUMBER(SEARCH('botanical survey sheet'!$A$4,C131)),1,0)</f>
        <v>0</v>
      </c>
      <c r="B131">
        <f ca="1">IF(ISNUMBER(SEARCH('botanical survey sheet'!$A$4,C131)),MAX(SUM($A$4:A130))+1,0)</f>
        <v>0</v>
      </c>
      <c r="C131" s="27" t="s">
        <v>253</v>
      </c>
      <c r="D131" s="9" t="s">
        <v>254</v>
      </c>
      <c r="E131" s="18"/>
      <c r="F131" s="18"/>
      <c r="G131" s="18"/>
      <c r="H131" s="18"/>
      <c r="I131" s="18"/>
      <c r="J131" s="11"/>
      <c r="K131" s="11"/>
      <c r="L131" s="11"/>
      <c r="M131" s="11"/>
      <c r="N131" s="12"/>
      <c r="O131" s="18"/>
      <c r="P131" s="18"/>
      <c r="Q131" s="18"/>
      <c r="R131" s="18"/>
      <c r="S131" s="18"/>
    </row>
    <row r="132" spans="1:19" ht="16" thickBot="1" x14ac:dyDescent="0.25">
      <c r="A132">
        <f ca="1">IF(ISNUMBER(SEARCH('botanical survey sheet'!$A$4,C132)),1,0)</f>
        <v>0</v>
      </c>
      <c r="B132">
        <f ca="1">IF(ISNUMBER(SEARCH('botanical survey sheet'!$A$4,C132)),MAX(SUM($A$4:A131))+1,0)</f>
        <v>0</v>
      </c>
      <c r="C132" s="27" t="s">
        <v>255</v>
      </c>
      <c r="D132" s="9" t="s">
        <v>256</v>
      </c>
      <c r="E132" s="18"/>
      <c r="F132" s="18"/>
      <c r="G132" s="18"/>
      <c r="H132" s="18"/>
      <c r="I132" s="18"/>
      <c r="J132" s="11"/>
      <c r="K132" s="11"/>
      <c r="L132" s="11"/>
      <c r="M132" s="11"/>
      <c r="N132" s="12"/>
      <c r="O132" s="18"/>
      <c r="P132" s="18"/>
      <c r="Q132" s="18"/>
      <c r="R132" s="18"/>
      <c r="S132" s="18"/>
    </row>
    <row r="133" spans="1:19" ht="16" thickBot="1" x14ac:dyDescent="0.25">
      <c r="A133">
        <f ca="1">IF(ISNUMBER(SEARCH('botanical survey sheet'!$A$4,C133)),1,0)</f>
        <v>0</v>
      </c>
      <c r="B133">
        <f ca="1">IF(ISNUMBER(SEARCH('botanical survey sheet'!$A$4,C133)),MAX(SUM($A$4:A132))+1,0)</f>
        <v>0</v>
      </c>
      <c r="C133" s="27" t="s">
        <v>257</v>
      </c>
      <c r="D133" s="9" t="s">
        <v>258</v>
      </c>
      <c r="E133" s="18"/>
      <c r="F133" s="18"/>
      <c r="G133" s="18"/>
      <c r="H133" s="18"/>
      <c r="I133" s="18"/>
      <c r="J133" s="11"/>
      <c r="K133" s="11"/>
      <c r="L133" s="11"/>
      <c r="M133" s="11"/>
      <c r="N133" s="12"/>
      <c r="O133" s="18"/>
      <c r="P133" s="18"/>
      <c r="Q133" s="18"/>
      <c r="R133" s="18"/>
      <c r="S133" s="18"/>
    </row>
    <row r="134" spans="1:19" ht="16" thickBot="1" x14ac:dyDescent="0.25">
      <c r="A134">
        <f ca="1">IF(ISNUMBER(SEARCH('botanical survey sheet'!$A$4,C134)),1,0)</f>
        <v>0</v>
      </c>
      <c r="B134">
        <f ca="1">IF(ISNUMBER(SEARCH('botanical survey sheet'!$A$4,C134)),MAX(SUM($A$4:A133))+1,0)</f>
        <v>0</v>
      </c>
      <c r="C134" s="27" t="s">
        <v>259</v>
      </c>
      <c r="D134" s="9" t="s">
        <v>260</v>
      </c>
      <c r="E134" s="18"/>
      <c r="F134" s="18"/>
      <c r="G134" s="18"/>
      <c r="H134" s="18"/>
      <c r="I134" s="18"/>
      <c r="J134" s="11"/>
      <c r="K134" s="11"/>
      <c r="L134" s="11"/>
      <c r="M134" s="11"/>
      <c r="N134" s="12"/>
      <c r="O134" s="18"/>
      <c r="P134" s="18"/>
      <c r="Q134" s="18"/>
      <c r="R134" s="18"/>
      <c r="S134" s="18"/>
    </row>
    <row r="135" spans="1:19" ht="16" thickBot="1" x14ac:dyDescent="0.25">
      <c r="A135">
        <f ca="1">IF(ISNUMBER(SEARCH('botanical survey sheet'!$A$4,C135)),1,0)</f>
        <v>0</v>
      </c>
      <c r="B135">
        <f ca="1">IF(ISNUMBER(SEARCH('botanical survey sheet'!$A$4,C135)),MAX(SUM($A$4:A134))+1,0)</f>
        <v>0</v>
      </c>
      <c r="C135" s="27" t="s">
        <v>261</v>
      </c>
      <c r="D135" s="9" t="s">
        <v>262</v>
      </c>
      <c r="E135" s="18"/>
      <c r="F135" s="18"/>
      <c r="G135" s="18"/>
      <c r="H135" s="18"/>
      <c r="I135" s="18"/>
      <c r="J135" s="11"/>
      <c r="K135" s="11"/>
      <c r="L135" s="11"/>
      <c r="M135" s="11"/>
      <c r="N135" s="12"/>
      <c r="O135" s="18"/>
      <c r="P135" s="18"/>
      <c r="Q135" s="18"/>
      <c r="R135" s="18"/>
      <c r="S135" s="18"/>
    </row>
    <row r="136" spans="1:19" ht="16" thickBot="1" x14ac:dyDescent="0.25">
      <c r="A136">
        <f ca="1">IF(ISNUMBER(SEARCH('botanical survey sheet'!$A$4,C136)),1,0)</f>
        <v>0</v>
      </c>
      <c r="B136">
        <f ca="1">IF(ISNUMBER(SEARCH('botanical survey sheet'!$A$4,C136)),MAX(SUM($A$4:A135))+1,0)</f>
        <v>0</v>
      </c>
      <c r="C136" s="27" t="s">
        <v>263</v>
      </c>
      <c r="D136" s="9" t="s">
        <v>142</v>
      </c>
      <c r="E136" s="18"/>
      <c r="F136" s="18"/>
      <c r="G136" s="18"/>
      <c r="H136" s="18"/>
      <c r="I136" s="18"/>
      <c r="J136" s="11"/>
      <c r="K136" s="11"/>
      <c r="L136" s="11"/>
      <c r="M136" s="11"/>
      <c r="N136" s="12"/>
      <c r="O136" s="18"/>
      <c r="P136" s="18"/>
      <c r="Q136" s="18"/>
      <c r="R136" s="18"/>
      <c r="S136" s="18"/>
    </row>
    <row r="137" spans="1:19" ht="16" thickBot="1" x14ac:dyDescent="0.25">
      <c r="A137">
        <f ca="1">IF(ISNUMBER(SEARCH('botanical survey sheet'!$A$4,C137)),1,0)</f>
        <v>0</v>
      </c>
      <c r="B137">
        <f ca="1">IF(ISNUMBER(SEARCH('botanical survey sheet'!$A$4,C137)),MAX(SUM($A$4:A136))+1,0)</f>
        <v>0</v>
      </c>
      <c r="C137" s="28" t="s">
        <v>264</v>
      </c>
      <c r="D137" s="22" t="s">
        <v>265</v>
      </c>
      <c r="E137" s="18"/>
      <c r="F137" s="18"/>
      <c r="G137" s="18"/>
      <c r="H137" s="18"/>
      <c r="I137" s="18"/>
      <c r="J137" s="11"/>
      <c r="K137" s="11"/>
      <c r="L137" s="11"/>
      <c r="M137" s="11"/>
      <c r="N137" s="12"/>
      <c r="O137" s="18"/>
      <c r="P137" s="18"/>
      <c r="Q137" s="18"/>
      <c r="R137" s="18"/>
      <c r="S137" s="18"/>
    </row>
    <row r="138" spans="1:19" ht="16" thickBot="1" x14ac:dyDescent="0.25">
      <c r="A138">
        <f ca="1">IF(ISNUMBER(SEARCH('botanical survey sheet'!$A$4,C138)),1,0)</f>
        <v>0</v>
      </c>
      <c r="B138">
        <f ca="1">IF(ISNUMBER(SEARCH('botanical survey sheet'!$A$4,C138)),MAX(SUM($A$4:A137))+1,0)</f>
        <v>0</v>
      </c>
      <c r="C138" s="27" t="s">
        <v>266</v>
      </c>
      <c r="D138" s="9" t="s">
        <v>267</v>
      </c>
      <c r="E138" s="18"/>
      <c r="F138" s="18"/>
      <c r="G138" s="18"/>
      <c r="H138" s="18"/>
      <c r="I138" s="18"/>
      <c r="J138" s="11"/>
      <c r="K138" s="11"/>
      <c r="L138" s="11"/>
      <c r="M138" s="11"/>
      <c r="N138" s="12"/>
      <c r="O138" s="18"/>
      <c r="P138" s="18"/>
      <c r="Q138" s="18"/>
      <c r="R138" s="18"/>
      <c r="S138" s="18"/>
    </row>
    <row r="139" spans="1:19" ht="16" thickBot="1" x14ac:dyDescent="0.25">
      <c r="B139">
        <f ca="1">IF(ISNUMBER(SEARCH('botanical survey sheet'!$A$4,C139)),MAX(SUM($A$4:A138))+1,0)</f>
        <v>0</v>
      </c>
      <c r="C139" s="13" t="s">
        <v>10</v>
      </c>
      <c r="D139" s="29" t="s">
        <v>9</v>
      </c>
      <c r="E139" s="18"/>
      <c r="F139" s="18"/>
      <c r="G139" s="18"/>
      <c r="H139" s="18"/>
      <c r="I139" s="18"/>
      <c r="J139" s="11"/>
      <c r="K139" s="11"/>
      <c r="L139" s="11"/>
      <c r="M139" s="11"/>
      <c r="N139" s="12"/>
      <c r="O139" s="18"/>
      <c r="P139" s="18"/>
      <c r="Q139" s="18"/>
      <c r="R139" s="18"/>
      <c r="S139" s="18"/>
    </row>
    <row r="140" spans="1:19" ht="16" thickBot="1" x14ac:dyDescent="0.25">
      <c r="B140">
        <f ca="1">IF(ISNUMBER(SEARCH('botanical survey sheet'!$A$4,C140)),MAX(SUM($A$4:A139))+1,0)</f>
        <v>0</v>
      </c>
      <c r="C140" s="9" t="s">
        <v>12</v>
      </c>
      <c r="D140" s="27" t="s">
        <v>11</v>
      </c>
      <c r="E140" s="18"/>
      <c r="F140" s="18"/>
      <c r="G140" s="18"/>
      <c r="H140" s="18"/>
      <c r="I140" s="18"/>
      <c r="J140" s="11"/>
      <c r="K140" s="11"/>
      <c r="L140" s="11"/>
      <c r="M140" s="11"/>
      <c r="N140" s="12"/>
      <c r="O140" s="18"/>
      <c r="P140" s="18"/>
      <c r="Q140" s="18"/>
      <c r="R140" s="18"/>
      <c r="S140" s="18"/>
    </row>
    <row r="141" spans="1:19" ht="16" thickBot="1" x14ac:dyDescent="0.25">
      <c r="B141">
        <f ca="1">IF(ISNUMBER(SEARCH('botanical survey sheet'!$A$4,C141)),MAX(SUM($A$4:A140))+1,0)</f>
        <v>0</v>
      </c>
      <c r="C141" s="9" t="s">
        <v>14</v>
      </c>
      <c r="D141" s="27" t="s">
        <v>13</v>
      </c>
      <c r="E141" s="18"/>
      <c r="F141" s="18"/>
      <c r="G141" s="18"/>
      <c r="H141" s="18"/>
      <c r="I141" s="18"/>
      <c r="J141" s="11"/>
      <c r="K141" s="11"/>
      <c r="L141" s="11"/>
      <c r="M141" s="11"/>
      <c r="N141" s="12"/>
      <c r="O141" s="18"/>
      <c r="P141" s="18"/>
      <c r="Q141" s="18"/>
      <c r="R141" s="18"/>
      <c r="S141" s="18"/>
    </row>
    <row r="142" spans="1:19" ht="16" thickBot="1" x14ac:dyDescent="0.25">
      <c r="B142">
        <f ca="1">IF(ISNUMBER(SEARCH('botanical survey sheet'!$A$4,C142)),MAX(SUM($A$4:A141))+1,0)</f>
        <v>0</v>
      </c>
      <c r="C142" s="9" t="s">
        <v>16</v>
      </c>
      <c r="D142" s="27" t="s">
        <v>15</v>
      </c>
      <c r="E142" s="18"/>
      <c r="F142" s="18"/>
      <c r="G142" s="18"/>
      <c r="H142" s="18"/>
      <c r="I142" s="18"/>
      <c r="J142" s="11"/>
      <c r="K142" s="11"/>
      <c r="L142" s="11"/>
      <c r="M142" s="11"/>
      <c r="N142" s="12"/>
      <c r="O142" s="18"/>
      <c r="P142" s="18"/>
      <c r="Q142" s="18"/>
      <c r="R142" s="18"/>
      <c r="S142" s="18"/>
    </row>
    <row r="143" spans="1:19" ht="16" thickBot="1" x14ac:dyDescent="0.25">
      <c r="B143">
        <f ca="1">IF(ISNUMBER(SEARCH('botanical survey sheet'!$A$4,C143)),MAX(SUM($A$4:A142))+1,0)</f>
        <v>0</v>
      </c>
      <c r="C143" s="9" t="s">
        <v>18</v>
      </c>
      <c r="D143" s="27" t="s">
        <v>17</v>
      </c>
      <c r="E143" s="18"/>
      <c r="F143" s="18"/>
      <c r="G143" s="18"/>
      <c r="H143" s="18"/>
      <c r="I143" s="18"/>
      <c r="J143" s="11"/>
      <c r="K143" s="11"/>
      <c r="L143" s="11"/>
      <c r="M143" s="11"/>
      <c r="N143" s="12"/>
      <c r="O143" s="18"/>
      <c r="P143" s="18"/>
      <c r="Q143" s="18"/>
      <c r="R143" s="18"/>
      <c r="S143" s="18"/>
    </row>
    <row r="144" spans="1:19" ht="16" thickBot="1" x14ac:dyDescent="0.25">
      <c r="B144">
        <f ca="1">IF(ISNUMBER(SEARCH('botanical survey sheet'!$A$4,C144)),MAX(SUM($A$4:A143))+1,0)</f>
        <v>0</v>
      </c>
      <c r="C144" s="9" t="s">
        <v>20</v>
      </c>
      <c r="D144" s="27" t="s">
        <v>19</v>
      </c>
      <c r="E144" s="18"/>
      <c r="F144" s="18"/>
      <c r="G144" s="18"/>
      <c r="H144" s="18"/>
      <c r="I144" s="18"/>
      <c r="J144" s="11"/>
      <c r="K144" s="11"/>
      <c r="L144" s="11"/>
      <c r="M144" s="11"/>
      <c r="N144" s="12"/>
      <c r="O144" s="18"/>
      <c r="P144" s="18"/>
      <c r="Q144" s="18"/>
      <c r="R144" s="18"/>
      <c r="S144" s="18"/>
    </row>
    <row r="145" spans="2:19" ht="16" thickBot="1" x14ac:dyDescent="0.25">
      <c r="B145">
        <f ca="1">IF(ISNUMBER(SEARCH('botanical survey sheet'!$A$4,C145)),MAX(SUM($A$4:A144))+1,0)</f>
        <v>0</v>
      </c>
      <c r="C145" s="9" t="s">
        <v>22</v>
      </c>
      <c r="D145" s="27" t="s">
        <v>21</v>
      </c>
      <c r="E145" s="18"/>
      <c r="F145" s="18"/>
      <c r="G145" s="18"/>
      <c r="H145" s="18"/>
      <c r="I145" s="18"/>
      <c r="J145" s="11"/>
      <c r="K145" s="11"/>
      <c r="L145" s="11"/>
      <c r="M145" s="11"/>
      <c r="N145" s="12"/>
      <c r="O145" s="18"/>
      <c r="P145" s="18"/>
      <c r="Q145" s="18"/>
      <c r="R145" s="18"/>
      <c r="S145" s="18"/>
    </row>
    <row r="146" spans="2:19" ht="16" thickBot="1" x14ac:dyDescent="0.25">
      <c r="B146">
        <f ca="1">IF(ISNUMBER(SEARCH('botanical survey sheet'!$A$4,C146)),MAX(SUM($A$4:A145))+1,0)</f>
        <v>0</v>
      </c>
      <c r="C146" s="9" t="s">
        <v>24</v>
      </c>
      <c r="D146" s="27" t="s">
        <v>23</v>
      </c>
      <c r="E146" s="18"/>
      <c r="F146" s="18"/>
      <c r="G146" s="18"/>
      <c r="H146" s="18"/>
      <c r="I146" s="18"/>
      <c r="J146" s="11"/>
      <c r="K146" s="11"/>
      <c r="L146" s="11"/>
      <c r="M146" s="11"/>
      <c r="N146" s="12"/>
      <c r="O146" s="18"/>
      <c r="P146" s="18"/>
      <c r="Q146" s="18"/>
      <c r="R146" s="18"/>
      <c r="S146" s="18"/>
    </row>
    <row r="147" spans="2:19" ht="16" thickBot="1" x14ac:dyDescent="0.25">
      <c r="B147">
        <f ca="1">IF(ISNUMBER(SEARCH('botanical survey sheet'!$A$4,C147)),MAX(SUM($A$4:A146))+1,0)</f>
        <v>0</v>
      </c>
      <c r="C147" s="9" t="s">
        <v>26</v>
      </c>
      <c r="D147" s="27" t="s">
        <v>25</v>
      </c>
      <c r="E147" s="18"/>
      <c r="F147" s="18"/>
      <c r="G147" s="18"/>
      <c r="H147" s="18"/>
      <c r="I147" s="18"/>
      <c r="J147" s="11"/>
      <c r="K147" s="11"/>
      <c r="L147" s="11"/>
      <c r="M147" s="11"/>
      <c r="N147" s="12"/>
      <c r="O147" s="18"/>
      <c r="P147" s="18"/>
      <c r="Q147" s="18"/>
      <c r="R147" s="18"/>
      <c r="S147" s="18"/>
    </row>
    <row r="148" spans="2:19" ht="16" thickBot="1" x14ac:dyDescent="0.25">
      <c r="B148">
        <f ca="1">IF(ISNUMBER(SEARCH('botanical survey sheet'!$A$4,C148)),MAX(SUM($A$4:A147))+1,0)</f>
        <v>0</v>
      </c>
      <c r="C148" s="9" t="s">
        <v>28</v>
      </c>
      <c r="D148" s="27" t="s">
        <v>27</v>
      </c>
      <c r="E148" s="18"/>
      <c r="F148" s="18"/>
      <c r="G148" s="18"/>
      <c r="H148" s="18"/>
      <c r="I148" s="18"/>
      <c r="J148" s="11"/>
      <c r="K148" s="11"/>
      <c r="L148" s="11"/>
      <c r="M148" s="11"/>
      <c r="N148" s="12"/>
      <c r="O148" s="18"/>
      <c r="P148" s="18"/>
      <c r="Q148" s="18"/>
      <c r="R148" s="18"/>
      <c r="S148" s="18"/>
    </row>
    <row r="149" spans="2:19" ht="16" thickBot="1" x14ac:dyDescent="0.25">
      <c r="B149">
        <f ca="1">IF(ISNUMBER(SEARCH('botanical survey sheet'!$A$4,C149)),MAX(SUM($A$4:A148))+1,0)</f>
        <v>0</v>
      </c>
      <c r="C149" s="9" t="s">
        <v>30</v>
      </c>
      <c r="D149" s="27" t="s">
        <v>29</v>
      </c>
      <c r="E149" s="18"/>
      <c r="F149" s="18"/>
      <c r="G149" s="18"/>
      <c r="H149" s="18"/>
      <c r="I149" s="18"/>
      <c r="J149" s="11"/>
      <c r="K149" s="11"/>
      <c r="L149" s="11"/>
      <c r="M149" s="11"/>
      <c r="N149" s="12"/>
      <c r="O149" s="18"/>
      <c r="P149" s="18"/>
      <c r="Q149" s="18"/>
      <c r="R149" s="18"/>
      <c r="S149" s="18"/>
    </row>
    <row r="150" spans="2:19" ht="16" thickBot="1" x14ac:dyDescent="0.25">
      <c r="B150">
        <f ca="1">IF(ISNUMBER(SEARCH('botanical survey sheet'!$A$4,C150)),MAX(SUM($A$4:A149))+1,0)</f>
        <v>0</v>
      </c>
      <c r="C150" s="9" t="s">
        <v>32</v>
      </c>
      <c r="D150" s="27" t="s">
        <v>31</v>
      </c>
      <c r="E150" s="18"/>
      <c r="F150" s="18"/>
      <c r="G150" s="18"/>
      <c r="H150" s="18"/>
      <c r="I150" s="18"/>
      <c r="J150" s="11"/>
      <c r="K150" s="11"/>
      <c r="L150" s="11"/>
      <c r="M150" s="11"/>
      <c r="N150" s="12"/>
      <c r="O150" s="18"/>
      <c r="P150" s="18"/>
      <c r="Q150" s="18"/>
      <c r="R150" s="18"/>
      <c r="S150" s="18"/>
    </row>
    <row r="151" spans="2:19" ht="16" thickBot="1" x14ac:dyDescent="0.25">
      <c r="B151">
        <f ca="1">IF(ISNUMBER(SEARCH('botanical survey sheet'!$A$4,C151)),MAX(SUM($A$4:A150))+1,0)</f>
        <v>0</v>
      </c>
      <c r="C151" s="9" t="s">
        <v>34</v>
      </c>
      <c r="D151" s="27" t="s">
        <v>33</v>
      </c>
      <c r="E151" s="18"/>
      <c r="F151" s="18"/>
      <c r="G151" s="18"/>
      <c r="H151" s="18"/>
      <c r="I151" s="18"/>
      <c r="J151" s="11"/>
      <c r="K151" s="11"/>
      <c r="L151" s="11"/>
      <c r="M151" s="11"/>
      <c r="N151" s="12"/>
      <c r="O151" s="18"/>
      <c r="P151" s="18"/>
      <c r="Q151" s="18"/>
      <c r="R151" s="18"/>
      <c r="S151" s="18"/>
    </row>
    <row r="152" spans="2:19" ht="16" thickBot="1" x14ac:dyDescent="0.25">
      <c r="B152">
        <f ca="1">IF(ISNUMBER(SEARCH('botanical survey sheet'!$A$4,C152)),MAX(SUM($A$4:A151))+1,0)</f>
        <v>0</v>
      </c>
      <c r="C152" s="9" t="s">
        <v>36</v>
      </c>
      <c r="D152" s="27" t="s">
        <v>35</v>
      </c>
      <c r="E152" s="18"/>
      <c r="F152" s="18"/>
      <c r="G152" s="18"/>
      <c r="H152" s="18"/>
      <c r="I152" s="18"/>
      <c r="J152" s="11"/>
      <c r="K152" s="11"/>
      <c r="L152" s="11"/>
      <c r="M152" s="11"/>
      <c r="N152" s="12"/>
      <c r="O152" s="18"/>
      <c r="P152" s="18"/>
      <c r="Q152" s="18"/>
      <c r="R152" s="18"/>
      <c r="S152" s="18"/>
    </row>
    <row r="153" spans="2:19" ht="16" thickBot="1" x14ac:dyDescent="0.25">
      <c r="B153">
        <f ca="1">IF(ISNUMBER(SEARCH('botanical survey sheet'!$A$4,C153)),MAX(SUM($A$4:A152))+1,0)</f>
        <v>0</v>
      </c>
      <c r="C153" s="9" t="s">
        <v>37</v>
      </c>
      <c r="D153" s="27" t="s">
        <v>35</v>
      </c>
      <c r="E153" s="18"/>
      <c r="F153" s="18"/>
      <c r="G153" s="18"/>
      <c r="H153" s="18"/>
      <c r="I153" s="18"/>
      <c r="J153" s="11"/>
      <c r="K153" s="11"/>
      <c r="L153" s="11"/>
      <c r="M153" s="11"/>
      <c r="N153" s="12"/>
      <c r="O153" s="18"/>
      <c r="P153" s="18"/>
      <c r="Q153" s="18"/>
      <c r="R153" s="18"/>
      <c r="S153" s="18"/>
    </row>
    <row r="154" spans="2:19" ht="16" thickBot="1" x14ac:dyDescent="0.25">
      <c r="B154">
        <f ca="1">IF(ISNUMBER(SEARCH('botanical survey sheet'!$A$4,C154)),MAX(SUM($A$4:A153))+1,0)</f>
        <v>0</v>
      </c>
      <c r="C154" s="9" t="s">
        <v>39</v>
      </c>
      <c r="D154" s="27" t="s">
        <v>38</v>
      </c>
      <c r="E154" s="18"/>
      <c r="F154" s="18"/>
      <c r="G154" s="18"/>
      <c r="H154" s="18"/>
      <c r="I154" s="18"/>
      <c r="J154" s="11"/>
      <c r="K154" s="11"/>
      <c r="L154" s="11"/>
      <c r="M154" s="11"/>
      <c r="N154" s="12"/>
      <c r="O154" s="18"/>
      <c r="P154" s="18"/>
      <c r="Q154" s="18"/>
      <c r="R154" s="18"/>
      <c r="S154" s="18"/>
    </row>
    <row r="155" spans="2:19" ht="16" thickBot="1" x14ac:dyDescent="0.25">
      <c r="B155">
        <f ca="1">IF(ISNUMBER(SEARCH('botanical survey sheet'!$A$4,C155)),MAX(SUM($A$4:A154))+1,0)</f>
        <v>0</v>
      </c>
      <c r="C155" s="9" t="s">
        <v>41</v>
      </c>
      <c r="D155" s="27" t="s">
        <v>40</v>
      </c>
      <c r="E155" s="18"/>
      <c r="F155" s="18"/>
      <c r="G155" s="18"/>
      <c r="H155" s="18"/>
      <c r="I155" s="18"/>
      <c r="J155" s="11"/>
      <c r="K155" s="11"/>
      <c r="L155" s="11"/>
      <c r="M155" s="11"/>
      <c r="N155" s="12"/>
      <c r="O155" s="18"/>
      <c r="P155" s="18"/>
      <c r="Q155" s="18"/>
      <c r="R155" s="18"/>
      <c r="S155" s="18"/>
    </row>
    <row r="156" spans="2:19" ht="16" thickBot="1" x14ac:dyDescent="0.25">
      <c r="B156">
        <f ca="1">IF(ISNUMBER(SEARCH('botanical survey sheet'!$A$4,C156)),MAX(SUM($A$4:A155))+1,0)</f>
        <v>0</v>
      </c>
      <c r="C156" s="9" t="s">
        <v>43</v>
      </c>
      <c r="D156" s="27" t="s">
        <v>42</v>
      </c>
      <c r="E156" s="18"/>
      <c r="F156" s="18"/>
      <c r="G156" s="18"/>
      <c r="H156" s="18"/>
      <c r="I156" s="18"/>
      <c r="J156" s="11"/>
      <c r="K156" s="11"/>
      <c r="L156" s="11"/>
      <c r="M156" s="11"/>
      <c r="N156" s="12"/>
      <c r="O156" s="18"/>
      <c r="P156" s="18"/>
      <c r="Q156" s="18"/>
      <c r="R156" s="18"/>
      <c r="S156" s="18"/>
    </row>
    <row r="157" spans="2:19" ht="16" thickBot="1" x14ac:dyDescent="0.25">
      <c r="B157">
        <f ca="1">IF(ISNUMBER(SEARCH('botanical survey sheet'!$A$4,C157)),MAX(SUM($A$4:A156))+1,0)</f>
        <v>0</v>
      </c>
      <c r="C157" s="9" t="s">
        <v>45</v>
      </c>
      <c r="D157" s="27" t="s">
        <v>44</v>
      </c>
      <c r="E157" s="18"/>
      <c r="F157" s="18"/>
      <c r="G157" s="18"/>
      <c r="H157" s="18"/>
      <c r="I157" s="18"/>
      <c r="J157" s="11"/>
      <c r="K157" s="11"/>
      <c r="L157" s="11"/>
      <c r="M157" s="11"/>
      <c r="N157" s="12"/>
      <c r="O157" s="18"/>
      <c r="P157" s="18"/>
      <c r="Q157" s="18"/>
      <c r="R157" s="18"/>
      <c r="S157" s="18"/>
    </row>
    <row r="158" spans="2:19" ht="16" thickBot="1" x14ac:dyDescent="0.25">
      <c r="B158">
        <f ca="1">IF(ISNUMBER(SEARCH('botanical survey sheet'!$A$4,C158)),MAX(SUM($A$4:A157))+1,0)</f>
        <v>0</v>
      </c>
      <c r="C158" s="9" t="s">
        <v>47</v>
      </c>
      <c r="D158" s="27" t="s">
        <v>46</v>
      </c>
      <c r="E158" s="18"/>
      <c r="F158" s="18"/>
      <c r="G158" s="18"/>
      <c r="H158" s="18"/>
      <c r="I158" s="18"/>
      <c r="J158" s="11"/>
      <c r="K158" s="11"/>
      <c r="L158" s="11"/>
      <c r="M158" s="11"/>
      <c r="N158" s="12"/>
      <c r="O158" s="18"/>
      <c r="P158" s="18"/>
      <c r="Q158" s="18"/>
      <c r="R158" s="18"/>
      <c r="S158" s="18"/>
    </row>
    <row r="159" spans="2:19" ht="16" thickBot="1" x14ac:dyDescent="0.25">
      <c r="B159">
        <f ca="1">IF(ISNUMBER(SEARCH('botanical survey sheet'!$A$4,C159)),MAX(SUM($A$4:A158))+1,0)</f>
        <v>0</v>
      </c>
      <c r="C159" s="9" t="s">
        <v>49</v>
      </c>
      <c r="D159" s="27" t="s">
        <v>48</v>
      </c>
      <c r="E159" s="18"/>
      <c r="F159" s="18"/>
      <c r="G159" s="18"/>
      <c r="H159" s="18"/>
      <c r="I159" s="18"/>
      <c r="J159" s="11"/>
      <c r="K159" s="11"/>
      <c r="L159" s="11"/>
      <c r="M159" s="11"/>
      <c r="N159" s="12"/>
      <c r="O159" s="18"/>
      <c r="P159" s="18"/>
      <c r="Q159" s="18"/>
      <c r="R159" s="18"/>
      <c r="S159" s="18"/>
    </row>
    <row r="160" spans="2:19" ht="16" thickBot="1" x14ac:dyDescent="0.25">
      <c r="B160">
        <f ca="1">IF(ISNUMBER(SEARCH('botanical survey sheet'!$A$4,C160)),MAX(SUM($A$4:A159))+1,0)</f>
        <v>0</v>
      </c>
      <c r="C160" s="9" t="s">
        <v>51</v>
      </c>
      <c r="D160" s="27" t="s">
        <v>50</v>
      </c>
      <c r="E160" s="18"/>
      <c r="F160" s="18"/>
      <c r="G160" s="18"/>
      <c r="H160" s="18"/>
      <c r="I160" s="18"/>
      <c r="J160" s="11"/>
      <c r="K160" s="11"/>
      <c r="L160" s="11"/>
      <c r="M160" s="11"/>
      <c r="N160" s="12"/>
      <c r="O160" s="18"/>
      <c r="P160" s="18"/>
      <c r="Q160" s="18"/>
      <c r="R160" s="18"/>
      <c r="S160" s="18"/>
    </row>
    <row r="161" spans="2:19" ht="16" thickBot="1" x14ac:dyDescent="0.25">
      <c r="B161">
        <f ca="1">IF(ISNUMBER(SEARCH('botanical survey sheet'!$A$4,C161)),MAX(SUM($A$4:A160))+1,0)</f>
        <v>0</v>
      </c>
      <c r="C161" s="9" t="s">
        <v>53</v>
      </c>
      <c r="D161" s="27" t="s">
        <v>52</v>
      </c>
      <c r="E161" s="18"/>
      <c r="F161" s="18"/>
      <c r="G161" s="18"/>
      <c r="H161" s="18"/>
      <c r="I161" s="18"/>
      <c r="J161" s="11"/>
      <c r="K161" s="11"/>
      <c r="L161" s="11"/>
      <c r="M161" s="11"/>
      <c r="N161" s="12"/>
      <c r="O161" s="18"/>
      <c r="P161" s="18"/>
      <c r="Q161" s="18"/>
      <c r="R161" s="18"/>
      <c r="S161" s="18"/>
    </row>
    <row r="162" spans="2:19" ht="16" thickBot="1" x14ac:dyDescent="0.25">
      <c r="B162">
        <f ca="1">IF(ISNUMBER(SEARCH('botanical survey sheet'!$A$4,C162)),MAX(SUM($A$4:A161))+1,0)</f>
        <v>0</v>
      </c>
      <c r="C162" s="9" t="s">
        <v>55</v>
      </c>
      <c r="D162" s="27" t="s">
        <v>54</v>
      </c>
      <c r="E162" s="18"/>
      <c r="F162" s="18"/>
      <c r="G162" s="18"/>
      <c r="H162" s="18"/>
      <c r="I162" s="18"/>
      <c r="J162" s="11"/>
      <c r="K162" s="11"/>
      <c r="L162" s="11"/>
      <c r="M162" s="11"/>
      <c r="N162" s="12"/>
      <c r="O162" s="18"/>
      <c r="P162" s="18"/>
      <c r="Q162" s="18"/>
      <c r="R162" s="18"/>
      <c r="S162" s="18"/>
    </row>
    <row r="163" spans="2:19" ht="16" thickBot="1" x14ac:dyDescent="0.25">
      <c r="B163">
        <f ca="1">IF(ISNUMBER(SEARCH('botanical survey sheet'!$A$4,C163)),MAX(SUM($A$4:A162))+1,0)</f>
        <v>0</v>
      </c>
      <c r="C163" s="9" t="s">
        <v>57</v>
      </c>
      <c r="D163" s="27" t="s">
        <v>56</v>
      </c>
      <c r="E163" s="18"/>
      <c r="F163" s="18"/>
      <c r="G163" s="18"/>
      <c r="H163" s="18"/>
      <c r="I163" s="18"/>
      <c r="J163" s="11"/>
      <c r="K163" s="11"/>
      <c r="L163" s="11"/>
      <c r="M163" s="11"/>
      <c r="N163" s="12"/>
      <c r="O163" s="18"/>
      <c r="P163" s="18"/>
      <c r="Q163" s="18"/>
      <c r="R163" s="18"/>
      <c r="S163" s="18"/>
    </row>
    <row r="164" spans="2:19" ht="16" thickBot="1" x14ac:dyDescent="0.25">
      <c r="B164">
        <f ca="1">IF(ISNUMBER(SEARCH('botanical survey sheet'!$A$4,C164)),MAX(SUM($A$4:A163))+1,0)</f>
        <v>0</v>
      </c>
      <c r="C164" s="9" t="s">
        <v>59</v>
      </c>
      <c r="D164" s="27" t="s">
        <v>58</v>
      </c>
      <c r="E164" s="18"/>
      <c r="F164" s="18"/>
      <c r="G164" s="18"/>
      <c r="H164" s="18"/>
      <c r="I164" s="18"/>
      <c r="J164" s="11"/>
      <c r="K164" s="11"/>
      <c r="L164" s="11"/>
      <c r="M164" s="11"/>
      <c r="N164" s="12"/>
      <c r="O164" s="18"/>
      <c r="P164" s="18"/>
      <c r="Q164" s="18"/>
      <c r="R164" s="18"/>
      <c r="S164" s="18"/>
    </row>
    <row r="165" spans="2:19" ht="16" thickBot="1" x14ac:dyDescent="0.25">
      <c r="B165">
        <f ca="1">IF(ISNUMBER(SEARCH('botanical survey sheet'!$A$4,C165)),MAX(SUM($A$4:A164))+1,0)</f>
        <v>0</v>
      </c>
      <c r="C165" s="9" t="s">
        <v>61</v>
      </c>
      <c r="D165" s="27" t="s">
        <v>60</v>
      </c>
      <c r="E165" s="18"/>
      <c r="F165" s="18"/>
      <c r="G165" s="18"/>
      <c r="H165" s="18"/>
      <c r="I165" s="18"/>
      <c r="J165" s="11"/>
      <c r="K165" s="11"/>
      <c r="L165" s="11"/>
      <c r="M165" s="11"/>
      <c r="N165" s="12"/>
      <c r="O165" s="18"/>
      <c r="P165" s="18"/>
      <c r="Q165" s="18"/>
      <c r="R165" s="18"/>
      <c r="S165" s="18"/>
    </row>
    <row r="166" spans="2:19" ht="16" thickBot="1" x14ac:dyDescent="0.25">
      <c r="B166">
        <f ca="1">IF(ISNUMBER(SEARCH('botanical survey sheet'!$A$4,C166)),MAX(SUM($A$4:A165))+1,0)</f>
        <v>0</v>
      </c>
      <c r="C166" s="19" t="s">
        <v>63</v>
      </c>
      <c r="D166" s="27" t="s">
        <v>62</v>
      </c>
      <c r="E166" s="18"/>
      <c r="F166" s="18"/>
      <c r="G166" s="18"/>
      <c r="H166" s="18"/>
      <c r="I166" s="18"/>
      <c r="J166" s="11"/>
      <c r="K166" s="11"/>
      <c r="L166" s="11"/>
      <c r="M166" s="11"/>
      <c r="N166" s="12"/>
      <c r="O166" s="18"/>
      <c r="P166" s="18"/>
      <c r="Q166" s="18"/>
      <c r="R166" s="18"/>
      <c r="S166" s="18"/>
    </row>
    <row r="167" spans="2:19" ht="16" thickBot="1" x14ac:dyDescent="0.25">
      <c r="B167">
        <f ca="1">IF(ISNUMBER(SEARCH('botanical survey sheet'!$A$4,C167)),MAX(SUM($A$4:A166))+1,0)</f>
        <v>0</v>
      </c>
      <c r="C167" s="9" t="s">
        <v>65</v>
      </c>
      <c r="D167" s="27" t="s">
        <v>64</v>
      </c>
      <c r="E167" s="18"/>
      <c r="F167" s="18"/>
      <c r="G167" s="18"/>
      <c r="H167" s="18"/>
      <c r="I167" s="18"/>
      <c r="J167" s="11"/>
      <c r="K167" s="11"/>
      <c r="L167" s="11"/>
      <c r="M167" s="11"/>
      <c r="N167" s="12"/>
      <c r="O167" s="18"/>
      <c r="P167" s="18"/>
      <c r="Q167" s="18"/>
      <c r="R167" s="18"/>
      <c r="S167" s="18"/>
    </row>
    <row r="168" spans="2:19" ht="16" thickBot="1" x14ac:dyDescent="0.25">
      <c r="B168">
        <f ca="1">IF(ISNUMBER(SEARCH('botanical survey sheet'!$A$4,C168)),MAX(SUM($A$4:A167))+1,0)</f>
        <v>0</v>
      </c>
      <c r="C168" s="9" t="s">
        <v>67</v>
      </c>
      <c r="D168" s="27" t="s">
        <v>66</v>
      </c>
      <c r="E168" s="18"/>
      <c r="F168" s="18"/>
      <c r="G168" s="18"/>
      <c r="H168" s="18"/>
      <c r="I168" s="18"/>
      <c r="J168" s="11"/>
      <c r="K168" s="11"/>
      <c r="L168" s="11"/>
      <c r="M168" s="11"/>
      <c r="N168" s="12"/>
      <c r="O168" s="18"/>
      <c r="P168" s="18"/>
      <c r="Q168" s="18"/>
      <c r="R168" s="18"/>
      <c r="S168" s="18"/>
    </row>
    <row r="169" spans="2:19" ht="16" thickBot="1" x14ac:dyDescent="0.25">
      <c r="B169">
        <f ca="1">IF(ISNUMBER(SEARCH('botanical survey sheet'!$A$4,C169)),MAX(SUM($A$4:A168))+1,0)</f>
        <v>0</v>
      </c>
      <c r="C169" s="9" t="s">
        <v>69</v>
      </c>
      <c r="D169" s="27" t="s">
        <v>68</v>
      </c>
      <c r="E169" s="18"/>
      <c r="F169" s="18"/>
      <c r="G169" s="18"/>
      <c r="H169" s="18"/>
      <c r="I169" s="18"/>
      <c r="J169" s="11"/>
      <c r="K169" s="11"/>
      <c r="L169" s="11"/>
      <c r="M169" s="11"/>
      <c r="N169" s="12"/>
      <c r="O169" s="18"/>
      <c r="P169" s="18"/>
      <c r="Q169" s="18"/>
      <c r="R169" s="18"/>
      <c r="S169" s="18"/>
    </row>
    <row r="170" spans="2:19" ht="16" thickBot="1" x14ac:dyDescent="0.25">
      <c r="B170">
        <f ca="1">IF(ISNUMBER(SEARCH('botanical survey sheet'!$A$4,C170)),MAX(SUM($A$4:A169))+1,0)</f>
        <v>0</v>
      </c>
      <c r="C170" s="9" t="s">
        <v>71</v>
      </c>
      <c r="D170" s="27" t="s">
        <v>70</v>
      </c>
      <c r="E170" s="18"/>
      <c r="F170" s="18"/>
      <c r="G170" s="18"/>
      <c r="H170" s="18"/>
      <c r="I170" s="18"/>
      <c r="J170" s="11"/>
      <c r="K170" s="11"/>
      <c r="L170" s="11"/>
      <c r="M170" s="11"/>
      <c r="N170" s="12"/>
      <c r="O170" s="18"/>
      <c r="P170" s="18"/>
      <c r="Q170" s="18"/>
      <c r="R170" s="18"/>
      <c r="S170" s="18"/>
    </row>
    <row r="171" spans="2:19" ht="16" thickBot="1" x14ac:dyDescent="0.25">
      <c r="B171">
        <f ca="1">IF(ISNUMBER(SEARCH('botanical survey sheet'!$A$4,C171)),MAX(SUM($A$4:A170))+1,0)</f>
        <v>0</v>
      </c>
      <c r="C171" s="9" t="s">
        <v>73</v>
      </c>
      <c r="D171" s="27" t="s">
        <v>72</v>
      </c>
      <c r="E171" s="18"/>
      <c r="F171" s="18"/>
      <c r="G171" s="18"/>
      <c r="H171" s="18"/>
      <c r="I171" s="18"/>
      <c r="J171" s="11"/>
      <c r="K171" s="11"/>
      <c r="L171" s="11"/>
      <c r="M171" s="11"/>
      <c r="N171" s="12"/>
      <c r="O171" s="18"/>
      <c r="P171" s="18"/>
      <c r="Q171" s="18"/>
      <c r="R171" s="18"/>
      <c r="S171" s="18"/>
    </row>
    <row r="172" spans="2:19" ht="16" thickBot="1" x14ac:dyDescent="0.25">
      <c r="B172">
        <f ca="1">IF(ISNUMBER(SEARCH('botanical survey sheet'!$A$4,C172)),MAX(SUM($A$4:A171))+1,0)</f>
        <v>0</v>
      </c>
      <c r="C172" s="9" t="s">
        <v>75</v>
      </c>
      <c r="D172" s="27" t="s">
        <v>74</v>
      </c>
      <c r="E172" s="18"/>
      <c r="F172" s="18"/>
      <c r="G172" s="18"/>
      <c r="H172" s="18"/>
      <c r="I172" s="18"/>
      <c r="J172" s="11"/>
      <c r="K172" s="11"/>
      <c r="L172" s="11"/>
      <c r="M172" s="11"/>
      <c r="N172" s="12"/>
      <c r="O172" s="18"/>
      <c r="P172" s="18"/>
      <c r="Q172" s="18"/>
      <c r="R172" s="18"/>
      <c r="S172" s="18"/>
    </row>
    <row r="173" spans="2:19" ht="16" thickBot="1" x14ac:dyDescent="0.25">
      <c r="B173">
        <f ca="1">IF(ISNUMBER(SEARCH('botanical survey sheet'!$A$4,C173)),MAX(SUM($A$4:A172))+1,0)</f>
        <v>0</v>
      </c>
      <c r="C173" s="9" t="s">
        <v>77</v>
      </c>
      <c r="D173" s="27" t="s">
        <v>76</v>
      </c>
      <c r="E173" s="18"/>
      <c r="F173" s="18"/>
      <c r="G173" s="18"/>
      <c r="H173" s="18"/>
      <c r="I173" s="18"/>
      <c r="J173" s="11"/>
      <c r="K173" s="11"/>
      <c r="L173" s="11"/>
      <c r="M173" s="11"/>
      <c r="N173" s="12"/>
      <c r="O173" s="18"/>
      <c r="P173" s="18"/>
      <c r="Q173" s="18"/>
      <c r="R173" s="18"/>
      <c r="S173" s="18"/>
    </row>
    <row r="174" spans="2:19" ht="16" thickBot="1" x14ac:dyDescent="0.25">
      <c r="B174">
        <f ca="1">IF(ISNUMBER(SEARCH('botanical survey sheet'!$A$4,C174)),MAX(SUM($A$4:A173))+1,0)</f>
        <v>0</v>
      </c>
      <c r="C174" s="9" t="s">
        <v>79</v>
      </c>
      <c r="D174" s="27" t="s">
        <v>78</v>
      </c>
      <c r="E174" s="18"/>
      <c r="F174" s="18"/>
      <c r="G174" s="18"/>
      <c r="H174" s="18"/>
      <c r="I174" s="18"/>
      <c r="J174" s="11"/>
      <c r="K174" s="11"/>
      <c r="L174" s="11"/>
      <c r="M174" s="11"/>
      <c r="N174" s="12"/>
      <c r="O174" s="18"/>
      <c r="P174" s="18"/>
      <c r="Q174" s="18"/>
      <c r="R174" s="18"/>
      <c r="S174" s="18"/>
    </row>
    <row r="175" spans="2:19" ht="16" thickBot="1" x14ac:dyDescent="0.25">
      <c r="B175">
        <f ca="1">IF(ISNUMBER(SEARCH('botanical survey sheet'!$A$4,C175)),MAX(SUM($A$4:A174))+1,0)</f>
        <v>0</v>
      </c>
      <c r="C175" s="9" t="s">
        <v>81</v>
      </c>
      <c r="D175" s="27" t="s">
        <v>80</v>
      </c>
      <c r="E175" s="18"/>
      <c r="F175" s="18"/>
      <c r="G175" s="18"/>
      <c r="H175" s="18"/>
      <c r="I175" s="18"/>
      <c r="J175" s="11"/>
      <c r="K175" s="11"/>
      <c r="L175" s="11"/>
      <c r="M175" s="11"/>
      <c r="N175" s="12"/>
      <c r="O175" s="18"/>
      <c r="P175" s="18"/>
      <c r="Q175" s="18"/>
      <c r="R175" s="18"/>
      <c r="S175" s="18"/>
    </row>
    <row r="176" spans="2:19" ht="16" thickBot="1" x14ac:dyDescent="0.25">
      <c r="B176">
        <f ca="1">IF(ISNUMBER(SEARCH('botanical survey sheet'!$A$4,C176)),MAX(SUM($A$4:A175))+1,0)</f>
        <v>0</v>
      </c>
      <c r="C176" s="9" t="s">
        <v>83</v>
      </c>
      <c r="D176" s="27" t="s">
        <v>82</v>
      </c>
      <c r="E176" s="18"/>
      <c r="F176" s="18"/>
      <c r="G176" s="18"/>
      <c r="H176" s="18"/>
      <c r="I176" s="18"/>
      <c r="J176" s="11"/>
      <c r="K176" s="11"/>
      <c r="L176" s="11"/>
      <c r="M176" s="11"/>
      <c r="N176" s="12"/>
      <c r="O176" s="18"/>
      <c r="P176" s="18"/>
      <c r="Q176" s="18"/>
      <c r="R176" s="18"/>
      <c r="S176" s="18"/>
    </row>
    <row r="177" spans="2:19" ht="16" thickBot="1" x14ac:dyDescent="0.25">
      <c r="B177">
        <f ca="1">IF(ISNUMBER(SEARCH('botanical survey sheet'!$A$4,C177)),MAX(SUM($A$4:A176))+1,0)</f>
        <v>0</v>
      </c>
      <c r="C177" s="9" t="s">
        <v>85</v>
      </c>
      <c r="D177" s="27" t="s">
        <v>84</v>
      </c>
      <c r="E177" s="18"/>
      <c r="F177" s="18"/>
      <c r="G177" s="18"/>
      <c r="H177" s="18"/>
      <c r="I177" s="18"/>
      <c r="J177" s="11"/>
      <c r="K177" s="11"/>
      <c r="L177" s="11"/>
      <c r="M177" s="11"/>
      <c r="N177" s="12"/>
      <c r="O177" s="18"/>
      <c r="P177" s="18"/>
      <c r="Q177" s="18"/>
      <c r="R177" s="18"/>
      <c r="S177" s="18"/>
    </row>
    <row r="178" spans="2:19" ht="16" thickBot="1" x14ac:dyDescent="0.25">
      <c r="B178">
        <f ca="1">IF(ISNUMBER(SEARCH('botanical survey sheet'!$A$4,C178)),MAX(SUM($A$4:A177))+1,0)</f>
        <v>0</v>
      </c>
      <c r="C178" s="9" t="s">
        <v>87</v>
      </c>
      <c r="D178" s="27" t="s">
        <v>86</v>
      </c>
      <c r="E178" s="18"/>
      <c r="F178" s="18"/>
      <c r="G178" s="18"/>
      <c r="H178" s="18"/>
      <c r="I178" s="18"/>
      <c r="J178" s="11"/>
      <c r="K178" s="11"/>
      <c r="L178" s="11"/>
      <c r="M178" s="11"/>
      <c r="N178" s="12"/>
      <c r="O178" s="18"/>
      <c r="P178" s="18"/>
      <c r="Q178" s="18"/>
      <c r="R178" s="18"/>
      <c r="S178" s="18"/>
    </row>
    <row r="179" spans="2:19" ht="16" thickBot="1" x14ac:dyDescent="0.25">
      <c r="B179">
        <f ca="1">IF(ISNUMBER(SEARCH('botanical survey sheet'!$A$4,C179)),MAX(SUM($A$4:A178))+1,0)</f>
        <v>0</v>
      </c>
      <c r="C179" s="9" t="s">
        <v>89</v>
      </c>
      <c r="D179" s="27" t="s">
        <v>88</v>
      </c>
      <c r="E179" s="18"/>
      <c r="F179" s="18"/>
      <c r="G179" s="18"/>
      <c r="H179" s="18"/>
      <c r="I179" s="18"/>
      <c r="J179" s="11"/>
      <c r="K179" s="11"/>
      <c r="L179" s="11"/>
      <c r="M179" s="11"/>
      <c r="N179" s="12"/>
      <c r="O179" s="18"/>
      <c r="P179" s="18"/>
      <c r="Q179" s="18"/>
      <c r="R179" s="18"/>
      <c r="S179" s="18"/>
    </row>
    <row r="180" spans="2:19" ht="16" thickBot="1" x14ac:dyDescent="0.25">
      <c r="B180">
        <f ca="1">IF(ISNUMBER(SEARCH('botanical survey sheet'!$A$4,C180)),MAX(SUM($A$4:A179))+1,0)</f>
        <v>0</v>
      </c>
      <c r="C180" s="9" t="s">
        <v>91</v>
      </c>
      <c r="D180" s="27" t="s">
        <v>90</v>
      </c>
      <c r="E180" s="18"/>
      <c r="F180" s="18"/>
      <c r="G180" s="18"/>
      <c r="H180" s="18"/>
      <c r="I180" s="18"/>
      <c r="J180" s="11"/>
      <c r="K180" s="11"/>
      <c r="L180" s="11"/>
      <c r="M180" s="11"/>
      <c r="N180" s="12"/>
      <c r="O180" s="18"/>
      <c r="P180" s="18"/>
      <c r="Q180" s="18"/>
      <c r="R180" s="18"/>
      <c r="S180" s="18"/>
    </row>
    <row r="181" spans="2:19" ht="16" thickBot="1" x14ac:dyDescent="0.25">
      <c r="B181">
        <f ca="1">IF(ISNUMBER(SEARCH('botanical survey sheet'!$A$4,C181)),MAX(SUM($A$4:A180))+1,0)</f>
        <v>0</v>
      </c>
      <c r="C181" s="9" t="s">
        <v>93</v>
      </c>
      <c r="D181" s="27" t="s">
        <v>92</v>
      </c>
      <c r="E181" s="18"/>
      <c r="F181" s="18"/>
      <c r="G181" s="18"/>
      <c r="H181" s="18"/>
      <c r="I181" s="18"/>
      <c r="J181" s="11"/>
      <c r="K181" s="11"/>
      <c r="L181" s="11"/>
      <c r="M181" s="11"/>
      <c r="N181" s="12"/>
      <c r="O181" s="18"/>
      <c r="P181" s="18"/>
      <c r="Q181" s="18"/>
      <c r="R181" s="18"/>
      <c r="S181" s="18"/>
    </row>
    <row r="182" spans="2:19" ht="16" thickBot="1" x14ac:dyDescent="0.25">
      <c r="B182">
        <f ca="1">IF(ISNUMBER(SEARCH('botanical survey sheet'!$A$4,C182)),MAX(SUM($A$4:A181))+1,0)</f>
        <v>0</v>
      </c>
      <c r="C182" s="9" t="s">
        <v>95</v>
      </c>
      <c r="D182" s="27" t="s">
        <v>94</v>
      </c>
      <c r="E182" s="18"/>
      <c r="F182" s="18"/>
      <c r="G182" s="18"/>
      <c r="H182" s="18"/>
      <c r="I182" s="18"/>
      <c r="J182" s="11"/>
      <c r="K182" s="11"/>
      <c r="L182" s="11"/>
      <c r="M182" s="11"/>
      <c r="N182" s="12"/>
      <c r="O182" s="18"/>
      <c r="P182" s="18"/>
      <c r="Q182" s="18"/>
      <c r="R182" s="18"/>
      <c r="S182" s="18"/>
    </row>
    <row r="183" spans="2:19" ht="16" thickBot="1" x14ac:dyDescent="0.25">
      <c r="B183">
        <f ca="1">IF(ISNUMBER(SEARCH('botanical survey sheet'!$A$4,C183)),MAX(SUM($A$4:A182))+1,0)</f>
        <v>0</v>
      </c>
      <c r="C183" s="9" t="s">
        <v>97</v>
      </c>
      <c r="D183" s="27" t="s">
        <v>96</v>
      </c>
      <c r="E183" s="18"/>
      <c r="F183" s="18"/>
      <c r="G183" s="18"/>
      <c r="H183" s="18"/>
      <c r="I183" s="18"/>
      <c r="J183" s="11"/>
      <c r="K183" s="11"/>
      <c r="L183" s="11"/>
      <c r="M183" s="11"/>
      <c r="N183" s="12"/>
      <c r="O183" s="18"/>
      <c r="P183" s="18"/>
      <c r="Q183" s="18"/>
      <c r="R183" s="18"/>
      <c r="S183" s="18"/>
    </row>
    <row r="184" spans="2:19" ht="16" thickBot="1" x14ac:dyDescent="0.25">
      <c r="B184">
        <f ca="1">IF(ISNUMBER(SEARCH('botanical survey sheet'!$A$4,C184)),MAX(SUM($A$4:A183))+1,0)</f>
        <v>0</v>
      </c>
      <c r="C184" s="9" t="s">
        <v>99</v>
      </c>
      <c r="D184" s="27" t="s">
        <v>98</v>
      </c>
      <c r="E184" s="18"/>
      <c r="F184" s="18"/>
      <c r="G184" s="18"/>
      <c r="H184" s="18"/>
      <c r="I184" s="18"/>
      <c r="J184" s="11"/>
      <c r="K184" s="11"/>
      <c r="L184" s="11"/>
      <c r="M184" s="11"/>
      <c r="N184" s="12"/>
      <c r="O184" s="18"/>
      <c r="P184" s="18"/>
      <c r="Q184" s="18"/>
      <c r="R184" s="18"/>
      <c r="S184" s="18"/>
    </row>
    <row r="185" spans="2:19" ht="16" thickBot="1" x14ac:dyDescent="0.25">
      <c r="B185">
        <f ca="1">IF(ISNUMBER(SEARCH('botanical survey sheet'!$A$4,C185)),MAX(SUM($A$4:A184))+1,0)</f>
        <v>0</v>
      </c>
      <c r="C185" s="9" t="s">
        <v>101</v>
      </c>
      <c r="D185" s="27" t="s">
        <v>100</v>
      </c>
      <c r="E185" s="18"/>
      <c r="F185" s="18"/>
      <c r="G185" s="18"/>
      <c r="H185" s="18"/>
      <c r="I185" s="18"/>
      <c r="J185" s="11"/>
      <c r="K185" s="11"/>
      <c r="L185" s="11"/>
      <c r="M185" s="11"/>
      <c r="N185" s="12"/>
      <c r="O185" s="18"/>
      <c r="P185" s="18"/>
      <c r="Q185" s="18"/>
      <c r="R185" s="18"/>
      <c r="S185" s="18"/>
    </row>
    <row r="186" spans="2:19" ht="16" thickBot="1" x14ac:dyDescent="0.25">
      <c r="B186">
        <f ca="1">IF(ISNUMBER(SEARCH('botanical survey sheet'!$A$4,C186)),MAX(SUM($A$4:A185))+1,0)</f>
        <v>0</v>
      </c>
      <c r="C186" s="9" t="s">
        <v>103</v>
      </c>
      <c r="D186" s="27" t="s">
        <v>102</v>
      </c>
      <c r="E186" s="18"/>
      <c r="F186" s="18"/>
      <c r="G186" s="18"/>
      <c r="H186" s="18"/>
      <c r="I186" s="18"/>
      <c r="J186" s="11"/>
      <c r="K186" s="11"/>
      <c r="L186" s="11"/>
      <c r="M186" s="11"/>
      <c r="N186" s="12"/>
      <c r="O186" s="18"/>
      <c r="P186" s="18"/>
      <c r="Q186" s="18"/>
      <c r="R186" s="18"/>
      <c r="S186" s="18"/>
    </row>
    <row r="187" spans="2:19" ht="16" thickBot="1" x14ac:dyDescent="0.25">
      <c r="B187">
        <f ca="1">IF(ISNUMBER(SEARCH('botanical survey sheet'!$A$4,C187)),MAX(SUM($A$4:A186))+1,0)</f>
        <v>0</v>
      </c>
      <c r="C187" s="9" t="s">
        <v>105</v>
      </c>
      <c r="D187" s="27" t="s">
        <v>104</v>
      </c>
      <c r="E187" s="18"/>
      <c r="F187" s="18"/>
      <c r="G187" s="18"/>
      <c r="H187" s="18"/>
      <c r="I187" s="18"/>
      <c r="J187" s="11"/>
      <c r="K187" s="11"/>
      <c r="L187" s="11"/>
      <c r="M187" s="11"/>
      <c r="N187" s="12"/>
      <c r="O187" s="18"/>
      <c r="P187" s="18"/>
      <c r="Q187" s="18"/>
      <c r="R187" s="18"/>
      <c r="S187" s="18"/>
    </row>
    <row r="188" spans="2:19" ht="16" thickBot="1" x14ac:dyDescent="0.25">
      <c r="B188">
        <f ca="1">IF(ISNUMBER(SEARCH('botanical survey sheet'!$A$4,C188)),MAX(SUM($A$4:A187))+1,0)</f>
        <v>0</v>
      </c>
      <c r="C188" s="9" t="s">
        <v>107</v>
      </c>
      <c r="D188" s="27" t="s">
        <v>106</v>
      </c>
      <c r="E188" s="18"/>
      <c r="F188" s="18"/>
      <c r="G188" s="18"/>
      <c r="H188" s="18"/>
      <c r="I188" s="18"/>
      <c r="J188" s="11"/>
      <c r="K188" s="11"/>
      <c r="L188" s="11"/>
      <c r="M188" s="11"/>
      <c r="N188" s="12"/>
      <c r="O188" s="18"/>
      <c r="P188" s="18"/>
      <c r="Q188" s="18"/>
      <c r="R188" s="18"/>
      <c r="S188" s="18"/>
    </row>
    <row r="189" spans="2:19" ht="16" thickBot="1" x14ac:dyDescent="0.25">
      <c r="B189">
        <f ca="1">IF(ISNUMBER(SEARCH('botanical survey sheet'!$A$4,C189)),MAX(SUM($A$4:A188))+1,0)</f>
        <v>0</v>
      </c>
      <c r="C189" s="9" t="s">
        <v>55</v>
      </c>
      <c r="D189" s="27" t="s">
        <v>108</v>
      </c>
      <c r="E189" s="18"/>
      <c r="F189" s="18"/>
      <c r="G189" s="18"/>
      <c r="H189" s="18"/>
      <c r="I189" s="18"/>
      <c r="J189" s="11"/>
      <c r="K189" s="11"/>
      <c r="L189" s="11"/>
      <c r="M189" s="11"/>
      <c r="N189" s="12"/>
      <c r="O189" s="18"/>
      <c r="P189" s="18"/>
      <c r="Q189" s="18"/>
      <c r="R189" s="18"/>
      <c r="S189" s="18"/>
    </row>
    <row r="190" spans="2:19" ht="16" thickBot="1" x14ac:dyDescent="0.25">
      <c r="B190">
        <f ca="1">IF(ISNUMBER(SEARCH('botanical survey sheet'!$A$4,C190)),MAX(SUM($A$4:A189))+1,0)</f>
        <v>0</v>
      </c>
      <c r="C190" s="9" t="s">
        <v>110</v>
      </c>
      <c r="D190" s="27" t="s">
        <v>109</v>
      </c>
      <c r="E190" s="18"/>
      <c r="F190" s="18"/>
      <c r="G190" s="18"/>
      <c r="H190" s="18"/>
      <c r="I190" s="18"/>
      <c r="J190" s="11"/>
      <c r="K190" s="11"/>
      <c r="L190" s="11"/>
      <c r="M190" s="11"/>
      <c r="N190" s="12"/>
      <c r="O190" s="18"/>
      <c r="P190" s="18"/>
      <c r="Q190" s="18"/>
      <c r="R190" s="18"/>
      <c r="S190" s="18"/>
    </row>
    <row r="191" spans="2:19" ht="16" thickBot="1" x14ac:dyDescent="0.25">
      <c r="B191">
        <f ca="1">IF(ISNUMBER(SEARCH('botanical survey sheet'!$A$4,C191)),MAX(SUM($A$4:A190))+1,0)</f>
        <v>0</v>
      </c>
      <c r="C191" s="9" t="s">
        <v>112</v>
      </c>
      <c r="D191" s="27" t="s">
        <v>111</v>
      </c>
      <c r="E191" s="18"/>
      <c r="F191" s="18"/>
      <c r="G191" s="18"/>
      <c r="H191" s="18"/>
      <c r="I191" s="18"/>
      <c r="J191" s="11"/>
      <c r="K191" s="11"/>
      <c r="L191" s="11"/>
      <c r="M191" s="11"/>
      <c r="N191" s="12"/>
      <c r="O191" s="18"/>
      <c r="P191" s="18"/>
      <c r="Q191" s="18"/>
      <c r="R191" s="18"/>
      <c r="S191" s="18"/>
    </row>
    <row r="192" spans="2:19" ht="16" thickBot="1" x14ac:dyDescent="0.25">
      <c r="B192">
        <f ca="1">IF(ISNUMBER(SEARCH('botanical survey sheet'!$A$4,C192)),MAX(SUM($A$4:A191))+1,0)</f>
        <v>0</v>
      </c>
      <c r="C192" s="9" t="s">
        <v>114</v>
      </c>
      <c r="D192" s="27" t="s">
        <v>113</v>
      </c>
      <c r="E192" s="18"/>
      <c r="F192" s="18"/>
      <c r="G192" s="18"/>
      <c r="H192" s="18"/>
      <c r="I192" s="18"/>
      <c r="J192" s="11"/>
      <c r="K192" s="11"/>
      <c r="L192" s="11"/>
      <c r="M192" s="11"/>
      <c r="N192" s="12"/>
      <c r="O192" s="18"/>
      <c r="P192" s="18"/>
      <c r="Q192" s="18"/>
      <c r="R192" s="18"/>
      <c r="S192" s="18"/>
    </row>
    <row r="193" spans="2:19" ht="16" thickBot="1" x14ac:dyDescent="0.25">
      <c r="B193">
        <f ca="1">IF(ISNUMBER(SEARCH('botanical survey sheet'!$A$4,C193)),MAX(SUM($A$4:A192))+1,0)</f>
        <v>0</v>
      </c>
      <c r="C193" s="9" t="s">
        <v>116</v>
      </c>
      <c r="D193" s="27" t="s">
        <v>115</v>
      </c>
      <c r="E193" s="18"/>
      <c r="F193" s="18"/>
      <c r="G193" s="18"/>
      <c r="H193" s="18"/>
      <c r="I193" s="18"/>
      <c r="J193" s="11"/>
      <c r="K193" s="11"/>
      <c r="L193" s="11"/>
      <c r="M193" s="11"/>
      <c r="N193" s="12"/>
      <c r="O193" s="18"/>
      <c r="P193" s="18"/>
      <c r="Q193" s="18"/>
      <c r="R193" s="18"/>
      <c r="S193" s="18"/>
    </row>
    <row r="194" spans="2:19" ht="16" thickBot="1" x14ac:dyDescent="0.25">
      <c r="B194">
        <f ca="1">IF(ISNUMBER(SEARCH('botanical survey sheet'!$A$4,C194)),MAX(SUM($A$4:A193))+1,0)</f>
        <v>0</v>
      </c>
      <c r="C194" s="9" t="s">
        <v>118</v>
      </c>
      <c r="D194" s="27" t="s">
        <v>117</v>
      </c>
      <c r="E194" s="18"/>
      <c r="F194" s="18"/>
      <c r="G194" s="18"/>
      <c r="H194" s="18"/>
      <c r="I194" s="18"/>
      <c r="J194" s="11"/>
      <c r="K194" s="11"/>
      <c r="L194" s="11"/>
      <c r="M194" s="11"/>
      <c r="N194" s="12"/>
      <c r="O194" s="18"/>
      <c r="P194" s="18"/>
      <c r="Q194" s="18"/>
      <c r="R194" s="18"/>
      <c r="S194" s="18"/>
    </row>
    <row r="195" spans="2:19" ht="16" thickBot="1" x14ac:dyDescent="0.25">
      <c r="B195">
        <f ca="1">IF(ISNUMBER(SEARCH('botanical survey sheet'!$A$4,C195)),MAX(SUM($A$4:A194))+1,0)</f>
        <v>0</v>
      </c>
      <c r="C195" s="9" t="s">
        <v>120</v>
      </c>
      <c r="D195" s="27" t="s">
        <v>119</v>
      </c>
      <c r="E195" s="18"/>
      <c r="F195" s="18"/>
      <c r="G195" s="18"/>
      <c r="H195" s="18"/>
      <c r="I195" s="18"/>
      <c r="J195" s="11"/>
      <c r="K195" s="11"/>
      <c r="L195" s="11"/>
      <c r="M195" s="11"/>
      <c r="N195" s="12"/>
      <c r="O195" s="18"/>
      <c r="P195" s="18"/>
      <c r="Q195" s="18"/>
      <c r="R195" s="18"/>
      <c r="S195" s="18"/>
    </row>
    <row r="196" spans="2:19" ht="16" thickBot="1" x14ac:dyDescent="0.25">
      <c r="B196">
        <f ca="1">IF(ISNUMBER(SEARCH('botanical survey sheet'!$A$4,C196)),MAX(SUM($A$4:A195))+1,0)</f>
        <v>0</v>
      </c>
      <c r="C196" s="9" t="s">
        <v>122</v>
      </c>
      <c r="D196" s="27" t="s">
        <v>121</v>
      </c>
      <c r="E196" s="18"/>
      <c r="F196" s="18"/>
      <c r="G196" s="18"/>
      <c r="H196" s="18"/>
      <c r="I196" s="18"/>
      <c r="J196" s="11"/>
      <c r="K196" s="11"/>
      <c r="L196" s="11"/>
      <c r="M196" s="11"/>
      <c r="N196" s="12"/>
      <c r="O196" s="18"/>
      <c r="P196" s="18"/>
      <c r="Q196" s="18"/>
      <c r="R196" s="18"/>
      <c r="S196" s="18"/>
    </row>
    <row r="197" spans="2:19" ht="16" thickBot="1" x14ac:dyDescent="0.25">
      <c r="B197">
        <f ca="1">IF(ISNUMBER(SEARCH('botanical survey sheet'!$A$4,C197)),MAX(SUM($A$4:A196))+1,0)</f>
        <v>0</v>
      </c>
      <c r="C197" s="9" t="s">
        <v>124</v>
      </c>
      <c r="D197" s="27" t="s">
        <v>123</v>
      </c>
      <c r="E197" s="18"/>
      <c r="F197" s="18"/>
      <c r="G197" s="18"/>
      <c r="H197" s="18"/>
      <c r="I197" s="18"/>
      <c r="J197" s="11"/>
      <c r="K197" s="11"/>
      <c r="L197" s="11"/>
      <c r="M197" s="11"/>
      <c r="N197" s="12"/>
      <c r="O197" s="18"/>
      <c r="P197" s="18"/>
      <c r="Q197" s="18"/>
      <c r="R197" s="18"/>
      <c r="S197" s="18"/>
    </row>
    <row r="198" spans="2:19" ht="16" thickBot="1" x14ac:dyDescent="0.25">
      <c r="B198">
        <f ca="1">IF(ISNUMBER(SEARCH('botanical survey sheet'!$A$4,C198)),MAX(SUM($A$4:A197))+1,0)</f>
        <v>0</v>
      </c>
      <c r="C198" s="9" t="s">
        <v>126</v>
      </c>
      <c r="D198" s="27" t="s">
        <v>125</v>
      </c>
      <c r="E198" s="18"/>
      <c r="F198" s="18"/>
      <c r="G198" s="18"/>
      <c r="H198" s="18"/>
      <c r="I198" s="18"/>
      <c r="J198" s="11"/>
      <c r="K198" s="11"/>
      <c r="L198" s="11"/>
      <c r="M198" s="11"/>
      <c r="N198" s="12"/>
      <c r="O198" s="18"/>
      <c r="P198" s="18"/>
      <c r="Q198" s="18"/>
      <c r="R198" s="18"/>
      <c r="S198" s="18"/>
    </row>
    <row r="199" spans="2:19" ht="16" thickBot="1" x14ac:dyDescent="0.25">
      <c r="B199">
        <f ca="1">IF(ISNUMBER(SEARCH('botanical survey sheet'!$A$4,C199)),MAX(SUM($A$4:A198))+1,0)</f>
        <v>0</v>
      </c>
      <c r="C199" s="9" t="s">
        <v>128</v>
      </c>
      <c r="D199" s="27" t="s">
        <v>127</v>
      </c>
      <c r="E199" s="18"/>
      <c r="F199" s="18"/>
      <c r="G199" s="18"/>
      <c r="H199" s="18"/>
      <c r="I199" s="18"/>
      <c r="J199" s="11"/>
      <c r="K199" s="11"/>
      <c r="L199" s="11"/>
      <c r="M199" s="11"/>
      <c r="N199" s="12"/>
      <c r="O199" s="18"/>
      <c r="P199" s="18"/>
      <c r="Q199" s="18"/>
      <c r="R199" s="18"/>
      <c r="S199" s="18"/>
    </row>
    <row r="200" spans="2:19" ht="16" thickBot="1" x14ac:dyDescent="0.25">
      <c r="B200">
        <f ca="1">IF(ISNUMBER(SEARCH('botanical survey sheet'!$A$4,C200)),MAX(SUM($A$4:A199))+1,0)</f>
        <v>0</v>
      </c>
      <c r="C200" s="9" t="s">
        <v>130</v>
      </c>
      <c r="D200" s="27" t="s">
        <v>129</v>
      </c>
      <c r="E200" s="18"/>
      <c r="F200" s="18"/>
      <c r="G200" s="18"/>
      <c r="H200" s="18"/>
      <c r="I200" s="18"/>
      <c r="J200" s="11"/>
      <c r="K200" s="11"/>
      <c r="L200" s="11"/>
      <c r="M200" s="11"/>
      <c r="N200" s="12"/>
      <c r="O200" s="18"/>
      <c r="P200" s="18"/>
      <c r="Q200" s="18"/>
      <c r="R200" s="18"/>
      <c r="S200" s="18"/>
    </row>
    <row r="201" spans="2:19" ht="16" thickBot="1" x14ac:dyDescent="0.25">
      <c r="B201">
        <f ca="1">IF(ISNUMBER(SEARCH('botanical survey sheet'!$A$4,C201)),MAX(SUM($A$4:A200))+1,0)</f>
        <v>0</v>
      </c>
      <c r="C201" s="9" t="s">
        <v>132</v>
      </c>
      <c r="D201" s="27" t="s">
        <v>131</v>
      </c>
      <c r="E201" s="18"/>
      <c r="F201" s="18"/>
      <c r="G201" s="18"/>
      <c r="H201" s="18"/>
      <c r="I201" s="18"/>
      <c r="J201" s="11"/>
      <c r="K201" s="11"/>
      <c r="L201" s="11"/>
      <c r="M201" s="11"/>
      <c r="N201" s="12"/>
      <c r="O201" s="18"/>
      <c r="P201" s="18"/>
      <c r="Q201" s="18"/>
      <c r="R201" s="18"/>
      <c r="S201" s="18"/>
    </row>
    <row r="202" spans="2:19" ht="16" thickBot="1" x14ac:dyDescent="0.25">
      <c r="B202">
        <f ca="1">IF(ISNUMBER(SEARCH('botanical survey sheet'!$A$4,C202)),MAX(SUM($A$4:A201))+1,0)</f>
        <v>0</v>
      </c>
      <c r="C202" s="9" t="s">
        <v>134</v>
      </c>
      <c r="D202" s="27" t="s">
        <v>133</v>
      </c>
      <c r="E202" s="18"/>
      <c r="F202" s="18"/>
      <c r="G202" s="18"/>
      <c r="H202" s="18"/>
      <c r="I202" s="18"/>
      <c r="J202" s="11"/>
      <c r="K202" s="11"/>
      <c r="L202" s="11"/>
      <c r="M202" s="11"/>
      <c r="N202" s="12"/>
      <c r="O202" s="18"/>
      <c r="P202" s="18"/>
      <c r="Q202" s="18"/>
      <c r="R202" s="18"/>
      <c r="S202" s="18"/>
    </row>
    <row r="203" spans="2:19" ht="16" thickBot="1" x14ac:dyDescent="0.25">
      <c r="B203">
        <f ca="1">IF(ISNUMBER(SEARCH('botanical survey sheet'!$A$4,C203)),MAX(SUM($A$4:A202))+1,0)</f>
        <v>0</v>
      </c>
      <c r="C203" s="9" t="s">
        <v>136</v>
      </c>
      <c r="D203" s="27" t="s">
        <v>135</v>
      </c>
      <c r="E203" s="18"/>
      <c r="F203" s="18"/>
      <c r="G203" s="18"/>
      <c r="H203" s="18"/>
      <c r="I203" s="18"/>
      <c r="J203" s="11"/>
      <c r="K203" s="11"/>
      <c r="L203" s="11"/>
      <c r="M203" s="11"/>
      <c r="N203" s="12"/>
      <c r="O203" s="18"/>
      <c r="P203" s="18"/>
      <c r="Q203" s="18"/>
      <c r="R203" s="18"/>
      <c r="S203" s="18"/>
    </row>
    <row r="204" spans="2:19" ht="16" thickBot="1" x14ac:dyDescent="0.25">
      <c r="B204">
        <f ca="1">IF(ISNUMBER(SEARCH('botanical survey sheet'!$A$4,C204)),MAX(SUM($A$4:A203))+1,0)</f>
        <v>0</v>
      </c>
      <c r="C204" s="9" t="s">
        <v>138</v>
      </c>
      <c r="D204" s="27" t="s">
        <v>137</v>
      </c>
      <c r="E204" s="18"/>
      <c r="F204" s="18"/>
      <c r="G204" s="18"/>
      <c r="H204" s="18"/>
      <c r="I204" s="18"/>
      <c r="J204" s="11"/>
      <c r="K204" s="11"/>
      <c r="L204" s="11"/>
      <c r="M204" s="11"/>
      <c r="N204" s="12"/>
      <c r="O204" s="18"/>
      <c r="P204" s="18"/>
      <c r="Q204" s="18"/>
      <c r="R204" s="18"/>
      <c r="S204" s="18"/>
    </row>
    <row r="205" spans="2:19" ht="16" thickBot="1" x14ac:dyDescent="0.25">
      <c r="B205">
        <f ca="1">IF(ISNUMBER(SEARCH('botanical survey sheet'!$A$4,C205)),MAX(SUM($A$4:A204))+1,0)</f>
        <v>0</v>
      </c>
      <c r="C205" s="9" t="s">
        <v>140</v>
      </c>
      <c r="D205" s="27" t="s">
        <v>139</v>
      </c>
      <c r="E205" s="18"/>
      <c r="F205" s="18"/>
      <c r="G205" s="18"/>
      <c r="H205" s="18"/>
      <c r="I205" s="18"/>
      <c r="J205" s="11"/>
      <c r="K205" s="11"/>
      <c r="L205" s="11"/>
      <c r="M205" s="11"/>
      <c r="N205" s="12"/>
      <c r="O205" s="18"/>
      <c r="P205" s="18"/>
      <c r="Q205" s="18"/>
      <c r="R205" s="18"/>
      <c r="S205" s="18"/>
    </row>
    <row r="206" spans="2:19" ht="16" thickBot="1" x14ac:dyDescent="0.25">
      <c r="B206">
        <f ca="1">IF(ISNUMBER(SEARCH('botanical survey sheet'!$A$4,C206)),MAX(SUM($A$4:A205))+1,0)</f>
        <v>0</v>
      </c>
      <c r="C206" s="9" t="s">
        <v>142</v>
      </c>
      <c r="D206" s="27" t="s">
        <v>141</v>
      </c>
      <c r="E206" s="18"/>
      <c r="F206" s="18"/>
      <c r="G206" s="18"/>
      <c r="H206" s="18"/>
      <c r="I206" s="18"/>
      <c r="J206" s="11"/>
      <c r="K206" s="11"/>
      <c r="L206" s="11"/>
      <c r="M206" s="11"/>
      <c r="N206" s="12"/>
      <c r="O206" s="18"/>
      <c r="P206" s="18"/>
      <c r="Q206" s="18"/>
      <c r="R206" s="18"/>
      <c r="S206" s="18"/>
    </row>
    <row r="207" spans="2:19" ht="16" thickBot="1" x14ac:dyDescent="0.25">
      <c r="B207">
        <f ca="1">IF(ISNUMBER(SEARCH('botanical survey sheet'!$A$4,C207)),MAX(SUM($A$4:A206))+1,0)</f>
        <v>0</v>
      </c>
      <c r="C207" s="9" t="s">
        <v>144</v>
      </c>
      <c r="D207" s="27" t="s">
        <v>143</v>
      </c>
      <c r="E207" s="18"/>
      <c r="F207" s="18"/>
      <c r="G207" s="18"/>
      <c r="H207" s="18"/>
      <c r="I207" s="18"/>
      <c r="J207" s="11"/>
      <c r="K207" s="11"/>
      <c r="L207" s="11"/>
      <c r="M207" s="11"/>
      <c r="N207" s="12"/>
      <c r="O207" s="18"/>
      <c r="P207" s="18"/>
      <c r="Q207" s="18"/>
      <c r="R207" s="18"/>
      <c r="S207" s="18"/>
    </row>
    <row r="208" spans="2:19" ht="16" thickBot="1" x14ac:dyDescent="0.25">
      <c r="B208">
        <f ca="1">IF(ISNUMBER(SEARCH('botanical survey sheet'!$A$4,C208)),MAX(SUM($A$4:A207))+1,0)</f>
        <v>0</v>
      </c>
      <c r="C208" s="9" t="s">
        <v>146</v>
      </c>
      <c r="D208" s="27" t="s">
        <v>145</v>
      </c>
      <c r="E208" s="18"/>
      <c r="F208" s="18"/>
      <c r="G208" s="18"/>
      <c r="H208" s="18"/>
      <c r="I208" s="18"/>
      <c r="J208" s="11"/>
      <c r="K208" s="11"/>
      <c r="L208" s="11"/>
      <c r="M208" s="11"/>
      <c r="N208" s="12"/>
      <c r="O208" s="18"/>
      <c r="P208" s="18"/>
      <c r="Q208" s="18"/>
      <c r="R208" s="18"/>
      <c r="S208" s="18"/>
    </row>
    <row r="209" spans="2:19" ht="16" thickBot="1" x14ac:dyDescent="0.25">
      <c r="B209">
        <f ca="1">IF(ISNUMBER(SEARCH('botanical survey sheet'!$A$4,C209)),MAX(SUM($A$4:A208))+1,0)</f>
        <v>0</v>
      </c>
      <c r="C209" s="9" t="s">
        <v>148</v>
      </c>
      <c r="D209" s="27" t="s">
        <v>147</v>
      </c>
      <c r="E209" s="18"/>
      <c r="F209" s="18"/>
      <c r="G209" s="18"/>
      <c r="H209" s="18"/>
      <c r="I209" s="18"/>
      <c r="J209" s="11"/>
      <c r="K209" s="11"/>
      <c r="L209" s="11"/>
      <c r="M209" s="11"/>
      <c r="N209" s="12"/>
      <c r="O209" s="18"/>
      <c r="P209" s="18"/>
      <c r="Q209" s="18"/>
      <c r="R209" s="18"/>
      <c r="S209" s="18"/>
    </row>
    <row r="210" spans="2:19" ht="16" thickBot="1" x14ac:dyDescent="0.25">
      <c r="B210">
        <f ca="1">IF(ISNUMBER(SEARCH('botanical survey sheet'!$A$4,C210)),MAX(SUM($A$4:A209))+1,0)</f>
        <v>0</v>
      </c>
      <c r="C210" s="9" t="s">
        <v>150</v>
      </c>
      <c r="D210" s="27" t="s">
        <v>149</v>
      </c>
      <c r="E210" s="18"/>
      <c r="F210" s="18"/>
      <c r="G210" s="18"/>
      <c r="H210" s="18"/>
      <c r="I210" s="18"/>
      <c r="J210" s="11"/>
      <c r="K210" s="11"/>
      <c r="L210" s="11"/>
      <c r="M210" s="11"/>
      <c r="N210" s="12"/>
      <c r="O210" s="18"/>
      <c r="P210" s="18"/>
      <c r="Q210" s="18"/>
      <c r="R210" s="18"/>
      <c r="S210" s="18"/>
    </row>
    <row r="211" spans="2:19" ht="16" thickBot="1" x14ac:dyDescent="0.25">
      <c r="B211">
        <f ca="1">IF(ISNUMBER(SEARCH('botanical survey sheet'!$A$4,C211)),MAX(SUM($A$4:A210))+1,0)</f>
        <v>0</v>
      </c>
      <c r="C211" s="9" t="s">
        <v>152</v>
      </c>
      <c r="D211" s="27" t="s">
        <v>151</v>
      </c>
      <c r="E211" s="18"/>
      <c r="F211" s="18"/>
      <c r="G211" s="18"/>
      <c r="H211" s="18"/>
      <c r="I211" s="18"/>
      <c r="J211" s="11"/>
      <c r="K211" s="11"/>
      <c r="L211" s="11"/>
      <c r="M211" s="11"/>
      <c r="N211" s="12"/>
      <c r="O211" s="18"/>
      <c r="P211" s="18"/>
      <c r="Q211" s="18"/>
      <c r="R211" s="18"/>
      <c r="S211" s="18"/>
    </row>
    <row r="212" spans="2:19" ht="16" thickBot="1" x14ac:dyDescent="0.25">
      <c r="B212">
        <f ca="1">IF(ISNUMBER(SEARCH('botanical survey sheet'!$A$4,C212)),MAX(SUM($A$4:A211))+1,0)</f>
        <v>0</v>
      </c>
      <c r="C212" s="9" t="s">
        <v>154</v>
      </c>
      <c r="D212" s="27" t="s">
        <v>153</v>
      </c>
      <c r="E212" s="18"/>
      <c r="F212" s="18"/>
      <c r="G212" s="18"/>
      <c r="H212" s="18"/>
      <c r="I212" s="18"/>
      <c r="J212" s="11"/>
      <c r="K212" s="11"/>
      <c r="L212" s="11"/>
      <c r="M212" s="11"/>
      <c r="N212" s="12"/>
      <c r="O212" s="18"/>
      <c r="P212" s="18"/>
      <c r="Q212" s="18"/>
      <c r="R212" s="18"/>
      <c r="S212" s="18"/>
    </row>
    <row r="213" spans="2:19" ht="16" thickBot="1" x14ac:dyDescent="0.25">
      <c r="B213">
        <f ca="1">IF(ISNUMBER(SEARCH('botanical survey sheet'!$A$4,C213)),MAX(SUM($A$4:A212))+1,0)</f>
        <v>0</v>
      </c>
      <c r="C213" s="9" t="s">
        <v>156</v>
      </c>
      <c r="D213" s="27" t="s">
        <v>155</v>
      </c>
      <c r="E213" s="18"/>
      <c r="F213" s="18"/>
      <c r="G213" s="18"/>
      <c r="H213" s="18"/>
      <c r="I213" s="18"/>
      <c r="J213" s="11"/>
      <c r="K213" s="11"/>
      <c r="L213" s="11"/>
      <c r="M213" s="11"/>
      <c r="N213" s="12"/>
      <c r="O213" s="18"/>
      <c r="P213" s="18"/>
      <c r="Q213" s="18"/>
      <c r="R213" s="18"/>
      <c r="S213" s="18"/>
    </row>
    <row r="214" spans="2:19" ht="16" thickBot="1" x14ac:dyDescent="0.25">
      <c r="B214">
        <f ca="1">IF(ISNUMBER(SEARCH('botanical survey sheet'!$A$4,C214)),MAX(SUM($A$4:A213))+1,0)</f>
        <v>0</v>
      </c>
      <c r="C214" s="9" t="s">
        <v>158</v>
      </c>
      <c r="D214" s="27" t="s">
        <v>157</v>
      </c>
      <c r="E214" s="18"/>
      <c r="F214" s="18"/>
      <c r="G214" s="18"/>
      <c r="H214" s="18"/>
      <c r="I214" s="18"/>
      <c r="J214" s="11"/>
      <c r="K214" s="11"/>
      <c r="L214" s="11"/>
      <c r="M214" s="11"/>
      <c r="N214" s="12"/>
      <c r="O214" s="18"/>
      <c r="P214" s="18"/>
      <c r="Q214" s="18"/>
      <c r="R214" s="18"/>
      <c r="S214" s="18"/>
    </row>
    <row r="215" spans="2:19" ht="16" thickBot="1" x14ac:dyDescent="0.25">
      <c r="B215">
        <f ca="1">IF(ISNUMBER(SEARCH('botanical survey sheet'!$A$4,C215)),MAX(SUM($A$4:A214))+1,0)</f>
        <v>0</v>
      </c>
      <c r="C215" s="19" t="s">
        <v>160</v>
      </c>
      <c r="D215" s="27" t="s">
        <v>159</v>
      </c>
      <c r="E215" s="18"/>
      <c r="F215" s="18"/>
      <c r="G215" s="18"/>
      <c r="H215" s="18"/>
      <c r="I215" s="18"/>
      <c r="J215" s="11"/>
      <c r="K215" s="11"/>
      <c r="L215" s="11"/>
      <c r="M215" s="11"/>
      <c r="N215" s="12"/>
      <c r="O215" s="18"/>
      <c r="P215" s="18"/>
      <c r="Q215" s="18"/>
      <c r="R215" s="18"/>
      <c r="S215" s="18"/>
    </row>
    <row r="216" spans="2:19" ht="16" thickBot="1" x14ac:dyDescent="0.25">
      <c r="B216">
        <f ca="1">IF(ISNUMBER(SEARCH('botanical survey sheet'!$A$4,C216)),MAX(SUM($A$4:A215))+1,0)</f>
        <v>0</v>
      </c>
      <c r="C216" s="20" t="s">
        <v>65</v>
      </c>
      <c r="D216" s="27" t="s">
        <v>161</v>
      </c>
      <c r="E216" s="18"/>
      <c r="F216" s="18"/>
      <c r="G216" s="18"/>
      <c r="H216" s="18"/>
      <c r="I216" s="18"/>
      <c r="J216" s="11"/>
      <c r="K216" s="11"/>
      <c r="L216" s="11"/>
      <c r="M216" s="11"/>
      <c r="N216" s="12"/>
      <c r="O216" s="18"/>
      <c r="P216" s="18"/>
      <c r="Q216" s="18"/>
      <c r="R216" s="18"/>
      <c r="S216" s="18"/>
    </row>
    <row r="217" spans="2:19" ht="16" thickBot="1" x14ac:dyDescent="0.25">
      <c r="B217">
        <f ca="1">IF(ISNUMBER(SEARCH('botanical survey sheet'!$A$4,C217)),MAX(SUM($A$4:A216))+1,0)</f>
        <v>0</v>
      </c>
      <c r="C217" s="21" t="s">
        <v>163</v>
      </c>
      <c r="D217" s="27" t="s">
        <v>162</v>
      </c>
      <c r="E217" s="18"/>
      <c r="F217" s="18"/>
      <c r="G217" s="18"/>
      <c r="H217" s="18"/>
      <c r="I217" s="18"/>
      <c r="J217" s="11"/>
      <c r="K217" s="11"/>
      <c r="L217" s="11"/>
      <c r="M217" s="11"/>
      <c r="N217" s="12"/>
      <c r="O217" s="18"/>
      <c r="P217" s="18"/>
      <c r="Q217" s="18"/>
      <c r="R217" s="18"/>
      <c r="S217" s="18"/>
    </row>
    <row r="218" spans="2:19" ht="16" thickBot="1" x14ac:dyDescent="0.25">
      <c r="B218">
        <f ca="1">IF(ISNUMBER(SEARCH('botanical survey sheet'!$A$4,C218)),MAX(SUM($A$4:A217))+1,0)</f>
        <v>0</v>
      </c>
      <c r="C218" s="9" t="s">
        <v>165</v>
      </c>
      <c r="D218" s="27" t="s">
        <v>164</v>
      </c>
      <c r="E218" s="18"/>
      <c r="F218" s="18"/>
      <c r="G218" s="18"/>
      <c r="H218" s="18"/>
      <c r="I218" s="18"/>
      <c r="J218" s="11"/>
      <c r="K218" s="11"/>
      <c r="L218" s="11"/>
      <c r="M218" s="11"/>
      <c r="N218" s="12"/>
      <c r="O218" s="18"/>
      <c r="P218" s="18"/>
      <c r="Q218" s="18"/>
      <c r="R218" s="18"/>
      <c r="S218" s="18"/>
    </row>
    <row r="219" spans="2:19" ht="16" thickBot="1" x14ac:dyDescent="0.25">
      <c r="B219">
        <f ca="1">IF(ISNUMBER(SEARCH('botanical survey sheet'!$A$4,C219)),MAX(SUM($A$4:A218))+1,0)</f>
        <v>0</v>
      </c>
      <c r="C219" s="9" t="s">
        <v>167</v>
      </c>
      <c r="D219" s="27" t="s">
        <v>166</v>
      </c>
      <c r="E219" s="18"/>
      <c r="F219" s="18"/>
      <c r="G219" s="18"/>
      <c r="H219" s="18"/>
      <c r="I219" s="18"/>
      <c r="J219" s="11"/>
      <c r="K219" s="11"/>
      <c r="L219" s="11"/>
      <c r="M219" s="11"/>
      <c r="N219" s="12"/>
      <c r="O219" s="18"/>
      <c r="P219" s="18"/>
      <c r="Q219" s="18"/>
      <c r="R219" s="18"/>
      <c r="S219" s="18"/>
    </row>
    <row r="220" spans="2:19" ht="16" thickBot="1" x14ac:dyDescent="0.25">
      <c r="B220">
        <f ca="1">IF(ISNUMBER(SEARCH('botanical survey sheet'!$A$4,C220)),MAX(SUM($A$4:A219))+1,0)</f>
        <v>0</v>
      </c>
      <c r="C220" s="9" t="s">
        <v>169</v>
      </c>
      <c r="D220" s="27" t="s">
        <v>168</v>
      </c>
      <c r="E220" s="18"/>
      <c r="F220" s="18"/>
      <c r="G220" s="18"/>
      <c r="H220" s="18"/>
      <c r="I220" s="18"/>
      <c r="J220" s="11"/>
      <c r="K220" s="11"/>
      <c r="L220" s="11"/>
      <c r="M220" s="11"/>
      <c r="N220" s="12"/>
      <c r="O220" s="18"/>
      <c r="P220" s="18"/>
      <c r="Q220" s="18"/>
      <c r="R220" s="18"/>
      <c r="S220" s="18"/>
    </row>
    <row r="221" spans="2:19" ht="16" thickBot="1" x14ac:dyDescent="0.25">
      <c r="B221">
        <f ca="1">IF(ISNUMBER(SEARCH('botanical survey sheet'!$A$4,C221)),MAX(SUM($A$4:A220))+1,0)</f>
        <v>0</v>
      </c>
      <c r="C221" s="9" t="s">
        <v>171</v>
      </c>
      <c r="D221" s="27" t="s">
        <v>170</v>
      </c>
      <c r="E221" s="18"/>
      <c r="F221" s="18"/>
      <c r="G221" s="18"/>
      <c r="H221" s="18"/>
      <c r="I221" s="18"/>
      <c r="J221" s="11"/>
      <c r="K221" s="11"/>
      <c r="L221" s="11"/>
      <c r="M221" s="11"/>
      <c r="N221" s="12"/>
      <c r="O221" s="18"/>
      <c r="P221" s="18"/>
      <c r="Q221" s="18"/>
      <c r="R221" s="18"/>
      <c r="S221" s="18"/>
    </row>
    <row r="222" spans="2:19" ht="16" thickBot="1" x14ac:dyDescent="0.25">
      <c r="B222">
        <f ca="1">IF(ISNUMBER(SEARCH('botanical survey sheet'!$A$4,C222)),MAX(SUM($A$4:A221))+1,0)</f>
        <v>0</v>
      </c>
      <c r="C222" s="9" t="s">
        <v>173</v>
      </c>
      <c r="D222" s="27" t="s">
        <v>172</v>
      </c>
      <c r="E222" s="18"/>
      <c r="F222" s="18"/>
      <c r="G222" s="18"/>
      <c r="H222" s="18"/>
      <c r="I222" s="18"/>
      <c r="J222" s="11"/>
      <c r="K222" s="11"/>
      <c r="L222" s="11"/>
      <c r="M222" s="11"/>
      <c r="N222" s="12"/>
      <c r="O222" s="18"/>
      <c r="P222" s="18"/>
      <c r="Q222" s="18"/>
      <c r="R222" s="18"/>
      <c r="S222" s="18"/>
    </row>
    <row r="223" spans="2:19" ht="16" thickBot="1" x14ac:dyDescent="0.25">
      <c r="B223">
        <f ca="1">IF(ISNUMBER(SEARCH('botanical survey sheet'!$A$4,C223)),MAX(SUM($A$4:A222))+1,0)</f>
        <v>0</v>
      </c>
      <c r="C223" s="9" t="s">
        <v>175</v>
      </c>
      <c r="D223" s="27" t="s">
        <v>174</v>
      </c>
      <c r="E223" s="18"/>
      <c r="F223" s="18"/>
      <c r="G223" s="18"/>
      <c r="H223" s="18"/>
      <c r="I223" s="18"/>
      <c r="J223" s="11"/>
      <c r="K223" s="11"/>
      <c r="L223" s="11"/>
      <c r="M223" s="11"/>
      <c r="N223" s="12"/>
      <c r="O223" s="18"/>
      <c r="P223" s="18"/>
      <c r="Q223" s="18"/>
      <c r="R223" s="18"/>
      <c r="S223" s="18"/>
    </row>
    <row r="224" spans="2:19" ht="16" thickBot="1" x14ac:dyDescent="0.25">
      <c r="B224">
        <f ca="1">IF(ISNUMBER(SEARCH('botanical survey sheet'!$A$4,C224)),MAX(SUM($A$4:A223))+1,0)</f>
        <v>0</v>
      </c>
      <c r="C224" s="9" t="s">
        <v>179</v>
      </c>
      <c r="D224" s="27" t="s">
        <v>178</v>
      </c>
      <c r="E224" s="18"/>
      <c r="F224" s="18"/>
      <c r="G224" s="18"/>
      <c r="H224" s="18"/>
      <c r="I224" s="18"/>
      <c r="J224" s="11"/>
      <c r="K224" s="11"/>
      <c r="L224" s="11"/>
      <c r="M224" s="11"/>
      <c r="N224" s="12"/>
      <c r="O224" s="18"/>
      <c r="P224" s="18"/>
      <c r="Q224" s="18"/>
      <c r="R224" s="18"/>
      <c r="S224" s="18"/>
    </row>
    <row r="225" spans="2:19" ht="16" thickBot="1" x14ac:dyDescent="0.25">
      <c r="B225">
        <f ca="1">IF(ISNUMBER(SEARCH('botanical survey sheet'!$A$4,C225)),MAX(SUM($A$4:A224))+1,0)</f>
        <v>0</v>
      </c>
      <c r="C225" s="9" t="s">
        <v>181</v>
      </c>
      <c r="D225" s="27" t="s">
        <v>180</v>
      </c>
      <c r="E225" s="18"/>
      <c r="F225" s="18"/>
      <c r="G225" s="18"/>
      <c r="H225" s="18"/>
      <c r="I225" s="18"/>
      <c r="J225" s="11"/>
      <c r="K225" s="11"/>
      <c r="L225" s="11"/>
      <c r="M225" s="11"/>
      <c r="N225" s="12"/>
      <c r="O225" s="18"/>
      <c r="P225" s="18"/>
      <c r="Q225" s="18"/>
      <c r="R225" s="18"/>
      <c r="S225" s="18"/>
    </row>
    <row r="226" spans="2:19" ht="16" thickBot="1" x14ac:dyDescent="0.25">
      <c r="B226">
        <f ca="1">IF(ISNUMBER(SEARCH('botanical survey sheet'!$A$4,C226)),MAX(SUM($A$4:A225))+1,0)</f>
        <v>0</v>
      </c>
      <c r="C226" s="9" t="s">
        <v>183</v>
      </c>
      <c r="D226" s="27" t="s">
        <v>182</v>
      </c>
      <c r="E226" s="18"/>
      <c r="F226" s="18"/>
      <c r="G226" s="18"/>
      <c r="H226" s="18"/>
      <c r="I226" s="18"/>
      <c r="J226" s="11"/>
      <c r="K226" s="11"/>
      <c r="L226" s="11"/>
      <c r="M226" s="11"/>
      <c r="N226" s="12"/>
      <c r="O226" s="18"/>
      <c r="P226" s="18"/>
      <c r="Q226" s="18"/>
      <c r="R226" s="18"/>
      <c r="S226" s="18"/>
    </row>
    <row r="227" spans="2:19" ht="16" thickBot="1" x14ac:dyDescent="0.25">
      <c r="B227">
        <f ca="1">IF(ISNUMBER(SEARCH('botanical survey sheet'!$A$4,C227)),MAX(SUM($A$4:A226))+1,0)</f>
        <v>0</v>
      </c>
      <c r="C227" s="9" t="s">
        <v>185</v>
      </c>
      <c r="D227" s="27" t="s">
        <v>184</v>
      </c>
      <c r="E227" s="18"/>
      <c r="F227" s="18"/>
      <c r="G227" s="18"/>
      <c r="H227" s="18"/>
      <c r="I227" s="18"/>
      <c r="J227" s="11"/>
      <c r="K227" s="11"/>
      <c r="L227" s="11"/>
      <c r="M227" s="11"/>
      <c r="N227" s="12"/>
      <c r="O227" s="18"/>
      <c r="P227" s="18"/>
      <c r="Q227" s="18"/>
      <c r="R227" s="18"/>
      <c r="S227" s="18"/>
    </row>
    <row r="228" spans="2:19" ht="16" thickBot="1" x14ac:dyDescent="0.25">
      <c r="B228">
        <f ca="1">IF(ISNUMBER(SEARCH('botanical survey sheet'!$A$4,C228)),MAX(SUM($A$4:A227))+1,0)</f>
        <v>0</v>
      </c>
      <c r="C228" s="9" t="s">
        <v>187</v>
      </c>
      <c r="D228" s="27" t="s">
        <v>186</v>
      </c>
      <c r="E228" s="18"/>
      <c r="F228" s="18"/>
      <c r="G228" s="18"/>
      <c r="H228" s="18"/>
      <c r="I228" s="18"/>
      <c r="J228" s="11"/>
      <c r="K228" s="11"/>
      <c r="L228" s="11"/>
      <c r="M228" s="11"/>
      <c r="N228" s="12"/>
      <c r="O228" s="18"/>
      <c r="P228" s="18"/>
      <c r="Q228" s="18"/>
      <c r="R228" s="18"/>
      <c r="S228" s="18"/>
    </row>
    <row r="229" spans="2:19" ht="16" thickBot="1" x14ac:dyDescent="0.25">
      <c r="B229">
        <f ca="1">IF(ISNUMBER(SEARCH('botanical survey sheet'!$A$4,C229)),MAX(SUM($A$4:A228))+1,0)</f>
        <v>0</v>
      </c>
      <c r="C229" s="9" t="s">
        <v>189</v>
      </c>
      <c r="D229" s="27" t="s">
        <v>188</v>
      </c>
      <c r="E229" s="18"/>
      <c r="F229" s="18"/>
      <c r="G229" s="18"/>
      <c r="H229" s="18"/>
      <c r="I229" s="18"/>
      <c r="J229" s="11"/>
      <c r="K229" s="11"/>
      <c r="L229" s="11"/>
      <c r="M229" s="11"/>
      <c r="N229" s="12"/>
      <c r="O229" s="18"/>
      <c r="P229" s="18"/>
      <c r="Q229" s="18"/>
      <c r="R229" s="18"/>
      <c r="S229" s="18"/>
    </row>
    <row r="230" spans="2:19" ht="16" thickBot="1" x14ac:dyDescent="0.25">
      <c r="B230">
        <f ca="1">IF(ISNUMBER(SEARCH('botanical survey sheet'!$A$4,C230)),MAX(SUM($A$4:A229))+1,0)</f>
        <v>0</v>
      </c>
      <c r="C230" s="9" t="s">
        <v>191</v>
      </c>
      <c r="D230" s="27" t="s">
        <v>190</v>
      </c>
      <c r="E230" s="18"/>
      <c r="F230" s="18"/>
      <c r="G230" s="18"/>
      <c r="H230" s="18"/>
      <c r="I230" s="18"/>
      <c r="J230" s="11"/>
      <c r="K230" s="11"/>
      <c r="L230" s="11"/>
      <c r="M230" s="11"/>
      <c r="N230" s="12"/>
      <c r="O230" s="18"/>
      <c r="P230" s="18"/>
      <c r="Q230" s="18"/>
      <c r="R230" s="18"/>
      <c r="S230" s="18"/>
    </row>
    <row r="231" spans="2:19" ht="16" thickBot="1" x14ac:dyDescent="0.25">
      <c r="B231">
        <f ca="1">IF(ISNUMBER(SEARCH('botanical survey sheet'!$A$4,C231)),MAX(SUM($A$4:A230))+1,0)</f>
        <v>0</v>
      </c>
      <c r="C231" s="9" t="s">
        <v>193</v>
      </c>
      <c r="D231" s="27" t="s">
        <v>192</v>
      </c>
      <c r="E231" s="18"/>
      <c r="F231" s="18"/>
      <c r="G231" s="18"/>
      <c r="H231" s="18"/>
      <c r="I231" s="18"/>
      <c r="J231" s="11"/>
      <c r="K231" s="11"/>
      <c r="L231" s="11"/>
      <c r="M231" s="11"/>
      <c r="N231" s="12"/>
      <c r="O231" s="18"/>
      <c r="P231" s="18"/>
      <c r="Q231" s="18"/>
      <c r="R231" s="18"/>
      <c r="S231" s="18"/>
    </row>
    <row r="232" spans="2:19" ht="16" thickBot="1" x14ac:dyDescent="0.25">
      <c r="B232">
        <f ca="1">IF(ISNUMBER(SEARCH('botanical survey sheet'!$A$4,C232)),MAX(SUM($A$4:A231))+1,0)</f>
        <v>0</v>
      </c>
      <c r="C232" s="9" t="s">
        <v>195</v>
      </c>
      <c r="D232" s="27" t="s">
        <v>194</v>
      </c>
      <c r="E232" s="18"/>
      <c r="F232" s="18"/>
      <c r="G232" s="18"/>
      <c r="H232" s="18"/>
      <c r="I232" s="18"/>
      <c r="J232" s="11"/>
      <c r="K232" s="11"/>
      <c r="L232" s="11"/>
      <c r="M232" s="11"/>
      <c r="N232" s="12"/>
      <c r="O232" s="18"/>
      <c r="P232" s="18"/>
      <c r="Q232" s="18"/>
      <c r="R232" s="18"/>
      <c r="S232" s="18"/>
    </row>
    <row r="233" spans="2:19" ht="16" thickBot="1" x14ac:dyDescent="0.25">
      <c r="B233">
        <f ca="1">IF(ISNUMBER(SEARCH('botanical survey sheet'!$A$4,C233)),MAX(SUM($A$4:A232))+1,0)</f>
        <v>0</v>
      </c>
      <c r="C233" s="9" t="s">
        <v>197</v>
      </c>
      <c r="D233" s="27" t="s">
        <v>196</v>
      </c>
      <c r="E233" s="18"/>
      <c r="F233" s="18"/>
      <c r="G233" s="18"/>
      <c r="H233" s="18"/>
      <c r="I233" s="18"/>
      <c r="J233" s="11"/>
      <c r="K233" s="11"/>
      <c r="L233" s="11"/>
      <c r="M233" s="11"/>
      <c r="N233" s="12"/>
      <c r="O233" s="18"/>
      <c r="P233" s="18"/>
      <c r="Q233" s="18"/>
      <c r="R233" s="18"/>
      <c r="S233" s="18"/>
    </row>
    <row r="234" spans="2:19" ht="16" thickBot="1" x14ac:dyDescent="0.25">
      <c r="B234">
        <f ca="1">IF(ISNUMBER(SEARCH('botanical survey sheet'!$A$4,C234)),MAX(SUM($A$4:A233))+1,0)</f>
        <v>0</v>
      </c>
      <c r="C234" s="9" t="s">
        <v>199</v>
      </c>
      <c r="D234" s="27" t="s">
        <v>198</v>
      </c>
      <c r="E234" s="18"/>
      <c r="F234" s="18"/>
      <c r="G234" s="18"/>
      <c r="H234" s="18"/>
      <c r="I234" s="18"/>
      <c r="J234" s="11"/>
      <c r="K234" s="11"/>
      <c r="L234" s="11"/>
      <c r="M234" s="11"/>
      <c r="N234" s="12"/>
      <c r="O234" s="18"/>
      <c r="P234" s="18"/>
      <c r="Q234" s="18"/>
      <c r="R234" s="18"/>
      <c r="S234" s="18"/>
    </row>
    <row r="235" spans="2:19" ht="16" thickBot="1" x14ac:dyDescent="0.25">
      <c r="B235">
        <f ca="1">IF(ISNUMBER(SEARCH('botanical survey sheet'!$A$4,C235)),MAX(SUM($A$4:A234))+1,0)</f>
        <v>0</v>
      </c>
      <c r="C235" s="9" t="s">
        <v>201</v>
      </c>
      <c r="D235" s="27" t="s">
        <v>200</v>
      </c>
      <c r="E235" s="18"/>
      <c r="F235" s="18"/>
      <c r="G235" s="18"/>
      <c r="H235" s="18"/>
      <c r="I235" s="18"/>
      <c r="J235" s="11"/>
      <c r="K235" s="11"/>
      <c r="L235" s="11"/>
      <c r="M235" s="11"/>
      <c r="N235" s="12"/>
      <c r="O235" s="18"/>
      <c r="P235" s="18"/>
      <c r="Q235" s="18"/>
      <c r="R235" s="18"/>
      <c r="S235" s="18"/>
    </row>
    <row r="236" spans="2:19" ht="16" thickBot="1" x14ac:dyDescent="0.25">
      <c r="B236">
        <f ca="1">IF(ISNUMBER(SEARCH('botanical survey sheet'!$A$4,C236)),MAX(SUM($A$4:A235))+1,0)</f>
        <v>0</v>
      </c>
      <c r="C236" s="9" t="s">
        <v>203</v>
      </c>
      <c r="D236" s="27" t="s">
        <v>202</v>
      </c>
      <c r="E236" s="18"/>
      <c r="F236" s="18"/>
      <c r="G236" s="18"/>
      <c r="H236" s="18"/>
      <c r="I236" s="18"/>
      <c r="J236" s="11"/>
      <c r="K236" s="11"/>
      <c r="L236" s="11"/>
      <c r="M236" s="11"/>
      <c r="N236" s="12"/>
      <c r="O236" s="18"/>
      <c r="P236" s="18"/>
      <c r="Q236" s="18"/>
      <c r="R236" s="18"/>
      <c r="S236" s="18"/>
    </row>
    <row r="237" spans="2:19" ht="16" thickBot="1" x14ac:dyDescent="0.25">
      <c r="B237">
        <f ca="1">IF(ISNUMBER(SEARCH('botanical survey sheet'!$A$4,C237)),MAX(SUM($A$4:A236))+1,0)</f>
        <v>0</v>
      </c>
      <c r="C237" s="9" t="s">
        <v>205</v>
      </c>
      <c r="D237" s="27" t="s">
        <v>204</v>
      </c>
      <c r="E237" s="18"/>
      <c r="F237" s="18"/>
      <c r="G237" s="18"/>
      <c r="H237" s="18"/>
      <c r="I237" s="18"/>
      <c r="J237" s="11"/>
      <c r="K237" s="11"/>
      <c r="L237" s="11"/>
      <c r="M237" s="11"/>
      <c r="N237" s="12"/>
      <c r="O237" s="18"/>
      <c r="P237" s="18"/>
      <c r="Q237" s="18"/>
      <c r="R237" s="18"/>
      <c r="S237" s="18"/>
    </row>
    <row r="238" spans="2:19" ht="16" thickBot="1" x14ac:dyDescent="0.25">
      <c r="B238">
        <f ca="1">IF(ISNUMBER(SEARCH('botanical survey sheet'!$A$4,C238)),MAX(SUM($A$4:A237))+1,0)</f>
        <v>0</v>
      </c>
      <c r="C238" s="9" t="s">
        <v>207</v>
      </c>
      <c r="D238" s="27" t="s">
        <v>206</v>
      </c>
      <c r="E238" s="18"/>
      <c r="F238" s="18"/>
      <c r="G238" s="18"/>
      <c r="H238" s="18"/>
      <c r="I238" s="18"/>
      <c r="J238" s="11"/>
      <c r="K238" s="11"/>
      <c r="L238" s="11"/>
      <c r="M238" s="11"/>
      <c r="N238" s="12"/>
      <c r="O238" s="18"/>
      <c r="P238" s="18"/>
      <c r="Q238" s="18"/>
      <c r="R238" s="18"/>
      <c r="S238" s="18"/>
    </row>
    <row r="239" spans="2:19" ht="16" thickBot="1" x14ac:dyDescent="0.25">
      <c r="B239">
        <f ca="1">IF(ISNUMBER(SEARCH('botanical survey sheet'!$A$4,C239)),MAX(SUM($A$4:A238))+1,0)</f>
        <v>0</v>
      </c>
      <c r="C239" s="9" t="s">
        <v>209</v>
      </c>
      <c r="D239" s="27" t="s">
        <v>208</v>
      </c>
      <c r="E239" s="18"/>
      <c r="F239" s="18"/>
      <c r="G239" s="18"/>
      <c r="H239" s="18"/>
      <c r="I239" s="18"/>
      <c r="J239" s="11"/>
      <c r="K239" s="11"/>
      <c r="L239" s="11"/>
      <c r="M239" s="11"/>
      <c r="N239" s="12"/>
      <c r="O239" s="18"/>
      <c r="P239" s="18"/>
      <c r="Q239" s="18"/>
      <c r="R239" s="18"/>
      <c r="S239" s="18"/>
    </row>
    <row r="240" spans="2:19" ht="16" thickBot="1" x14ac:dyDescent="0.25">
      <c r="B240">
        <f ca="1">IF(ISNUMBER(SEARCH('botanical survey sheet'!$A$4,C240)),MAX(SUM($A$4:A239))+1,0)</f>
        <v>0</v>
      </c>
      <c r="C240" s="9" t="s">
        <v>211</v>
      </c>
      <c r="D240" s="27" t="s">
        <v>210</v>
      </c>
      <c r="E240" s="18"/>
      <c r="F240" s="18"/>
      <c r="G240" s="18"/>
      <c r="H240" s="18"/>
      <c r="I240" s="18"/>
      <c r="J240" s="11"/>
      <c r="K240" s="11"/>
      <c r="L240" s="11"/>
      <c r="M240" s="11"/>
      <c r="N240" s="12"/>
      <c r="O240" s="18"/>
      <c r="P240" s="18"/>
      <c r="Q240" s="18"/>
      <c r="R240" s="18"/>
      <c r="S240" s="18"/>
    </row>
    <row r="241" spans="2:19" ht="16" thickBot="1" x14ac:dyDescent="0.25">
      <c r="B241">
        <f ca="1">IF(ISNUMBER(SEARCH('botanical survey sheet'!$A$4,C241)),MAX(SUM($A$4:A240))+1,0)</f>
        <v>0</v>
      </c>
      <c r="C241" s="9" t="s">
        <v>213</v>
      </c>
      <c r="D241" s="27" t="s">
        <v>212</v>
      </c>
      <c r="E241" s="18"/>
      <c r="F241" s="18"/>
      <c r="G241" s="18"/>
      <c r="H241" s="18"/>
      <c r="I241" s="18"/>
      <c r="J241" s="11"/>
      <c r="K241" s="11"/>
      <c r="L241" s="11"/>
      <c r="M241" s="11"/>
      <c r="N241" s="12"/>
      <c r="O241" s="18"/>
      <c r="P241" s="18"/>
      <c r="Q241" s="18"/>
      <c r="R241" s="18"/>
      <c r="S241" s="18"/>
    </row>
    <row r="242" spans="2:19" ht="16" thickBot="1" x14ac:dyDescent="0.25">
      <c r="B242">
        <f ca="1">IF(ISNUMBER(SEARCH('botanical survey sheet'!$A$4,C242)),MAX(SUM($A$4:A241))+1,0)</f>
        <v>0</v>
      </c>
      <c r="C242" s="9" t="s">
        <v>215</v>
      </c>
      <c r="D242" s="27" t="s">
        <v>214</v>
      </c>
      <c r="E242" s="18"/>
      <c r="F242" s="18"/>
      <c r="G242" s="18"/>
      <c r="H242" s="18"/>
      <c r="I242" s="18"/>
      <c r="J242" s="11"/>
      <c r="K242" s="11"/>
      <c r="L242" s="11"/>
      <c r="M242" s="11"/>
      <c r="N242" s="12"/>
      <c r="O242" s="18"/>
      <c r="P242" s="18"/>
      <c r="Q242" s="18"/>
      <c r="R242" s="18"/>
      <c r="S242" s="18"/>
    </row>
    <row r="243" spans="2:19" ht="16" thickBot="1" x14ac:dyDescent="0.25">
      <c r="B243">
        <f ca="1">IF(ISNUMBER(SEARCH('botanical survey sheet'!$A$4,C243)),MAX(SUM($A$4:A242))+1,0)</f>
        <v>0</v>
      </c>
      <c r="C243" s="9" t="s">
        <v>217</v>
      </c>
      <c r="D243" s="27" t="s">
        <v>216</v>
      </c>
      <c r="E243" s="18"/>
      <c r="F243" s="18"/>
      <c r="G243" s="18"/>
      <c r="H243" s="18"/>
      <c r="I243" s="18"/>
      <c r="J243" s="11"/>
      <c r="K243" s="11"/>
      <c r="L243" s="11"/>
      <c r="M243" s="11"/>
      <c r="N243" s="12"/>
      <c r="O243" s="18"/>
      <c r="P243" s="18"/>
      <c r="Q243" s="18"/>
      <c r="R243" s="18"/>
      <c r="S243" s="18"/>
    </row>
    <row r="244" spans="2:19" ht="16" thickBot="1" x14ac:dyDescent="0.25">
      <c r="B244">
        <f ca="1">IF(ISNUMBER(SEARCH('botanical survey sheet'!$A$4,C244)),MAX(SUM($A$4:A243))+1,0)</f>
        <v>0</v>
      </c>
      <c r="C244" s="9" t="s">
        <v>219</v>
      </c>
      <c r="D244" s="27" t="s">
        <v>218</v>
      </c>
      <c r="E244" s="18"/>
      <c r="F244" s="18"/>
      <c r="G244" s="18"/>
      <c r="H244" s="18"/>
      <c r="I244" s="18"/>
      <c r="J244" s="11"/>
      <c r="K244" s="11"/>
      <c r="L244" s="11"/>
      <c r="M244" s="11"/>
      <c r="N244" s="12"/>
      <c r="O244" s="18"/>
      <c r="P244" s="18"/>
      <c r="Q244" s="18"/>
      <c r="R244" s="18"/>
      <c r="S244" s="18"/>
    </row>
    <row r="245" spans="2:19" ht="16" thickBot="1" x14ac:dyDescent="0.25">
      <c r="B245">
        <f ca="1">IF(ISNUMBER(SEARCH('botanical survey sheet'!$A$4,C245)),MAX(SUM($A$4:A244))+1,0)</f>
        <v>0</v>
      </c>
      <c r="C245" s="9" t="s">
        <v>221</v>
      </c>
      <c r="D245" s="27" t="s">
        <v>220</v>
      </c>
      <c r="E245" s="18"/>
      <c r="F245" s="18"/>
      <c r="G245" s="18"/>
      <c r="H245" s="18"/>
      <c r="I245" s="18"/>
      <c r="J245" s="11"/>
      <c r="K245" s="11"/>
      <c r="L245" s="11"/>
      <c r="M245" s="11"/>
      <c r="N245" s="12"/>
      <c r="O245" s="18"/>
      <c r="P245" s="18"/>
      <c r="Q245" s="18"/>
      <c r="R245" s="18"/>
      <c r="S245" s="18"/>
    </row>
    <row r="246" spans="2:19" ht="16" thickBot="1" x14ac:dyDescent="0.25">
      <c r="B246">
        <f ca="1">IF(ISNUMBER(SEARCH('botanical survey sheet'!$A$4,C246)),MAX(SUM($A$4:A245))+1,0)</f>
        <v>0</v>
      </c>
      <c r="C246" s="9" t="s">
        <v>223</v>
      </c>
      <c r="D246" s="27" t="s">
        <v>222</v>
      </c>
      <c r="E246" s="18"/>
      <c r="F246" s="18"/>
      <c r="G246" s="18"/>
      <c r="H246" s="18"/>
      <c r="I246" s="18"/>
      <c r="J246" s="11"/>
      <c r="K246" s="11"/>
      <c r="L246" s="11"/>
      <c r="M246" s="11"/>
      <c r="N246" s="12"/>
      <c r="O246" s="18"/>
      <c r="P246" s="18"/>
      <c r="Q246" s="18"/>
      <c r="R246" s="18"/>
      <c r="S246" s="18"/>
    </row>
    <row r="247" spans="2:19" ht="16" thickBot="1" x14ac:dyDescent="0.25">
      <c r="B247">
        <f ca="1">IF(ISNUMBER(SEARCH('botanical survey sheet'!$A$4,C247)),MAX(SUM($A$4:A246))+1,0)</f>
        <v>0</v>
      </c>
      <c r="C247" s="9" t="s">
        <v>225</v>
      </c>
      <c r="D247" s="27" t="s">
        <v>224</v>
      </c>
      <c r="E247" s="18"/>
      <c r="F247" s="18"/>
      <c r="G247" s="18"/>
      <c r="H247" s="18"/>
      <c r="I247" s="18"/>
      <c r="J247" s="11"/>
      <c r="K247" s="11"/>
      <c r="L247" s="11"/>
      <c r="M247" s="11"/>
      <c r="N247" s="12"/>
      <c r="O247" s="18"/>
      <c r="P247" s="18"/>
      <c r="Q247" s="18"/>
      <c r="R247" s="18"/>
      <c r="S247" s="18"/>
    </row>
    <row r="248" spans="2:19" ht="16" thickBot="1" x14ac:dyDescent="0.25">
      <c r="B248">
        <f ca="1">IF(ISNUMBER(SEARCH('botanical survey sheet'!$A$4,C248)),MAX(SUM($A$4:A247))+1,0)</f>
        <v>0</v>
      </c>
      <c r="C248" s="9" t="s">
        <v>227</v>
      </c>
      <c r="D248" s="27" t="s">
        <v>226</v>
      </c>
      <c r="E248" s="18"/>
      <c r="F248" s="18"/>
      <c r="G248" s="18"/>
      <c r="H248" s="18"/>
      <c r="I248" s="18"/>
      <c r="J248" s="11"/>
      <c r="K248" s="11"/>
      <c r="L248" s="11"/>
      <c r="M248" s="11"/>
      <c r="N248" s="12"/>
      <c r="O248" s="18"/>
      <c r="P248" s="18"/>
      <c r="Q248" s="18"/>
      <c r="R248" s="18"/>
      <c r="S248" s="18"/>
    </row>
    <row r="249" spans="2:19" ht="16" thickBot="1" x14ac:dyDescent="0.25">
      <c r="B249">
        <f ca="1">IF(ISNUMBER(SEARCH('botanical survey sheet'!$A$4,C249)),MAX(SUM($A$4:A248))+1,0)</f>
        <v>0</v>
      </c>
      <c r="C249" s="9" t="s">
        <v>229</v>
      </c>
      <c r="D249" s="27" t="s">
        <v>228</v>
      </c>
      <c r="E249" s="18"/>
      <c r="F249" s="18"/>
      <c r="G249" s="18"/>
      <c r="H249" s="18"/>
      <c r="I249" s="18"/>
      <c r="J249" s="11"/>
      <c r="K249" s="11"/>
      <c r="L249" s="11"/>
      <c r="M249" s="11"/>
      <c r="N249" s="12"/>
      <c r="O249" s="18"/>
      <c r="P249" s="18"/>
      <c r="Q249" s="18"/>
      <c r="R249" s="18"/>
      <c r="S249" s="18"/>
    </row>
    <row r="250" spans="2:19" ht="16" thickBot="1" x14ac:dyDescent="0.25">
      <c r="B250">
        <f ca="1">IF(ISNUMBER(SEARCH('botanical survey sheet'!$A$4,C250)),MAX(SUM($A$4:A249))+1,0)</f>
        <v>0</v>
      </c>
      <c r="C250" s="9" t="s">
        <v>231</v>
      </c>
      <c r="D250" s="27" t="s">
        <v>230</v>
      </c>
      <c r="E250" s="18"/>
      <c r="F250" s="18"/>
      <c r="G250" s="18"/>
      <c r="H250" s="18"/>
      <c r="I250" s="18"/>
      <c r="J250" s="11"/>
      <c r="K250" s="11"/>
      <c r="L250" s="11"/>
      <c r="M250" s="11"/>
      <c r="N250" s="12"/>
      <c r="O250" s="18"/>
      <c r="P250" s="18"/>
      <c r="Q250" s="18"/>
      <c r="R250" s="18"/>
      <c r="S250" s="18"/>
    </row>
    <row r="251" spans="2:19" ht="16" thickBot="1" x14ac:dyDescent="0.25">
      <c r="B251">
        <f ca="1">IF(ISNUMBER(SEARCH('botanical survey sheet'!$A$4,C251)),MAX(SUM($A$4:A250))+1,0)</f>
        <v>0</v>
      </c>
      <c r="C251" s="9" t="s">
        <v>233</v>
      </c>
      <c r="D251" s="27" t="s">
        <v>232</v>
      </c>
      <c r="E251" s="18"/>
      <c r="F251" s="18"/>
      <c r="G251" s="18"/>
      <c r="H251" s="18"/>
      <c r="I251" s="18"/>
      <c r="J251" s="11"/>
      <c r="K251" s="11"/>
      <c r="L251" s="11"/>
      <c r="M251" s="11"/>
      <c r="N251" s="12"/>
      <c r="O251" s="18"/>
      <c r="P251" s="18"/>
      <c r="Q251" s="18"/>
      <c r="R251" s="18"/>
      <c r="S251" s="18"/>
    </row>
    <row r="252" spans="2:19" ht="16" thickBot="1" x14ac:dyDescent="0.25">
      <c r="B252">
        <f ca="1">IF(ISNUMBER(SEARCH('botanical survey sheet'!$A$4,C252)),MAX(SUM($A$4:A251))+1,0)</f>
        <v>0</v>
      </c>
      <c r="C252" s="9" t="s">
        <v>235</v>
      </c>
      <c r="D252" s="27" t="s">
        <v>234</v>
      </c>
      <c r="E252" s="18"/>
      <c r="F252" s="18"/>
      <c r="G252" s="18"/>
      <c r="H252" s="18"/>
      <c r="I252" s="18"/>
      <c r="J252" s="11"/>
      <c r="K252" s="11"/>
      <c r="L252" s="11"/>
      <c r="M252" s="11"/>
      <c r="N252" s="12"/>
      <c r="O252" s="18"/>
      <c r="P252" s="18"/>
      <c r="Q252" s="18"/>
      <c r="R252" s="18"/>
      <c r="S252" s="18"/>
    </row>
    <row r="253" spans="2:19" ht="16" thickBot="1" x14ac:dyDescent="0.25">
      <c r="B253">
        <f ca="1">IF(ISNUMBER(SEARCH('botanical survey sheet'!$A$4,C253)),MAX(SUM($A$4:A252))+1,0)</f>
        <v>0</v>
      </c>
      <c r="C253" s="9" t="s">
        <v>237</v>
      </c>
      <c r="D253" s="27" t="s">
        <v>236</v>
      </c>
      <c r="E253" s="18"/>
      <c r="F253" s="18"/>
      <c r="G253" s="18"/>
      <c r="H253" s="18"/>
      <c r="I253" s="18"/>
      <c r="J253" s="11"/>
      <c r="K253" s="11"/>
      <c r="L253" s="11"/>
      <c r="M253" s="11"/>
      <c r="N253" s="12"/>
      <c r="O253" s="18"/>
      <c r="P253" s="18"/>
      <c r="Q253" s="18"/>
      <c r="R253" s="18"/>
      <c r="S253" s="18"/>
    </row>
    <row r="254" spans="2:19" ht="16" thickBot="1" x14ac:dyDescent="0.25">
      <c r="B254">
        <f ca="1">IF(ISNUMBER(SEARCH('botanical survey sheet'!$A$4,C254)),MAX(SUM($A$4:A253))+1,0)</f>
        <v>0</v>
      </c>
      <c r="C254" s="9" t="s">
        <v>239</v>
      </c>
      <c r="D254" s="27" t="s">
        <v>238</v>
      </c>
      <c r="E254" s="18"/>
      <c r="F254" s="18"/>
      <c r="G254" s="18"/>
      <c r="H254" s="18"/>
      <c r="I254" s="18"/>
      <c r="J254" s="11"/>
      <c r="K254" s="11"/>
      <c r="L254" s="11"/>
      <c r="M254" s="11"/>
      <c r="N254" s="12"/>
      <c r="O254" s="18"/>
      <c r="P254" s="18"/>
      <c r="Q254" s="18"/>
      <c r="R254" s="18"/>
      <c r="S254" s="18"/>
    </row>
    <row r="255" spans="2:19" ht="16" thickBot="1" x14ac:dyDescent="0.25">
      <c r="B255">
        <f ca="1">IF(ISNUMBER(SEARCH('botanical survey sheet'!$A$4,C255)),MAX(SUM($A$4:A254))+1,0)</f>
        <v>0</v>
      </c>
      <c r="C255" s="9" t="s">
        <v>241</v>
      </c>
      <c r="D255" s="27" t="s">
        <v>240</v>
      </c>
      <c r="E255" s="18"/>
      <c r="F255" s="18"/>
      <c r="G255" s="18"/>
      <c r="H255" s="18"/>
      <c r="I255" s="18"/>
      <c r="J255" s="11"/>
      <c r="K255" s="11"/>
      <c r="L255" s="11"/>
      <c r="M255" s="11"/>
      <c r="N255" s="12"/>
      <c r="O255" s="18"/>
      <c r="P255" s="18"/>
      <c r="Q255" s="18"/>
      <c r="R255" s="18"/>
      <c r="S255" s="18"/>
    </row>
    <row r="256" spans="2:19" ht="16" thickBot="1" x14ac:dyDescent="0.25">
      <c r="B256">
        <f ca="1">IF(ISNUMBER(SEARCH('botanical survey sheet'!$A$4,C256)),MAX(SUM($A$4:A255))+1,0)</f>
        <v>0</v>
      </c>
      <c r="C256" s="9" t="s">
        <v>173</v>
      </c>
      <c r="D256" s="27" t="s">
        <v>242</v>
      </c>
      <c r="E256" s="18"/>
      <c r="F256" s="18"/>
      <c r="G256" s="18"/>
      <c r="H256" s="18"/>
      <c r="I256" s="18"/>
      <c r="J256" s="11"/>
      <c r="K256" s="11"/>
      <c r="L256" s="11"/>
      <c r="M256" s="11"/>
      <c r="N256" s="12"/>
      <c r="O256" s="18"/>
      <c r="P256" s="18"/>
      <c r="Q256" s="18"/>
      <c r="R256" s="18"/>
      <c r="S256" s="18"/>
    </row>
    <row r="257" spans="1:19" ht="16" thickBot="1" x14ac:dyDescent="0.25">
      <c r="B257">
        <f ca="1">IF(ISNUMBER(SEARCH('botanical survey sheet'!$A$4,C257)),MAX(SUM($A$4:A256))+1,0)</f>
        <v>0</v>
      </c>
      <c r="C257" s="9" t="s">
        <v>244</v>
      </c>
      <c r="D257" s="27" t="s">
        <v>243</v>
      </c>
      <c r="E257" s="18"/>
      <c r="F257" s="18"/>
      <c r="G257" s="18"/>
      <c r="H257" s="18"/>
      <c r="I257" s="18"/>
      <c r="J257" s="11"/>
      <c r="K257" s="11"/>
      <c r="L257" s="11"/>
      <c r="M257" s="11"/>
      <c r="N257" s="12"/>
      <c r="O257" s="18"/>
      <c r="P257" s="18"/>
      <c r="Q257" s="18"/>
      <c r="R257" s="18"/>
      <c r="S257" s="18"/>
    </row>
    <row r="258" spans="1:19" ht="16" thickBot="1" x14ac:dyDescent="0.25">
      <c r="B258">
        <f ca="1">IF(ISNUMBER(SEARCH('botanical survey sheet'!$A$4,C258)),MAX(SUM($A$4:A257))+1,0)</f>
        <v>0</v>
      </c>
      <c r="C258" s="9" t="s">
        <v>246</v>
      </c>
      <c r="D258" s="27" t="s">
        <v>245</v>
      </c>
      <c r="E258" s="18"/>
      <c r="F258" s="18"/>
      <c r="G258" s="18"/>
      <c r="H258" s="18"/>
      <c r="I258" s="18"/>
      <c r="J258" s="11"/>
      <c r="K258" s="11"/>
      <c r="L258" s="11"/>
      <c r="M258" s="11"/>
      <c r="N258" s="12"/>
      <c r="O258" s="18"/>
      <c r="P258" s="18"/>
      <c r="Q258" s="18"/>
      <c r="R258" s="18"/>
      <c r="S258" s="18"/>
    </row>
    <row r="259" spans="1:19" ht="16" thickBot="1" x14ac:dyDescent="0.25">
      <c r="B259">
        <f ca="1">IF(ISNUMBER(SEARCH('botanical survey sheet'!$A$4,C259)),MAX(SUM($A$4:A258))+1,0)</f>
        <v>0</v>
      </c>
      <c r="C259" s="9" t="s">
        <v>248</v>
      </c>
      <c r="D259" s="27" t="s">
        <v>247</v>
      </c>
      <c r="E259" s="18"/>
      <c r="F259" s="18"/>
      <c r="G259" s="18"/>
      <c r="H259" s="18"/>
      <c r="I259" s="18"/>
      <c r="J259" s="11"/>
      <c r="K259" s="11"/>
      <c r="L259" s="11"/>
      <c r="M259" s="11"/>
      <c r="N259" s="12"/>
      <c r="O259" s="18"/>
      <c r="P259" s="18"/>
      <c r="Q259" s="18"/>
      <c r="R259" s="18"/>
      <c r="S259" s="18"/>
    </row>
    <row r="260" spans="1:19" ht="16" thickBot="1" x14ac:dyDescent="0.25">
      <c r="B260">
        <f ca="1">IF(ISNUMBER(SEARCH('botanical survey sheet'!$A$4,C260)),MAX(SUM($A$4:A259))+1,0)</f>
        <v>0</v>
      </c>
      <c r="C260" s="9" t="s">
        <v>250</v>
      </c>
      <c r="D260" s="27" t="s">
        <v>249</v>
      </c>
      <c r="E260" s="18"/>
      <c r="F260" s="18"/>
      <c r="G260" s="18"/>
      <c r="H260" s="18"/>
      <c r="I260" s="18"/>
      <c r="J260" s="11"/>
      <c r="K260" s="11"/>
      <c r="L260" s="11"/>
      <c r="M260" s="11"/>
      <c r="N260" s="12"/>
      <c r="O260" s="18"/>
      <c r="P260" s="18"/>
      <c r="Q260" s="18"/>
      <c r="R260" s="18"/>
      <c r="S260" s="18"/>
    </row>
    <row r="261" spans="1:19" ht="16" thickBot="1" x14ac:dyDescent="0.25">
      <c r="B261">
        <f ca="1">IF(ISNUMBER(SEARCH('botanical survey sheet'!$A$4,C261)),MAX(SUM($A$4:A260))+1,0)</f>
        <v>0</v>
      </c>
      <c r="C261" s="9" t="s">
        <v>252</v>
      </c>
      <c r="D261" s="27" t="s">
        <v>251</v>
      </c>
      <c r="E261" s="18"/>
      <c r="F261" s="18"/>
      <c r="G261" s="18"/>
      <c r="H261" s="18"/>
      <c r="I261" s="18"/>
      <c r="J261" s="11"/>
      <c r="K261" s="11"/>
      <c r="L261" s="11"/>
      <c r="M261" s="11"/>
      <c r="N261" s="12"/>
      <c r="O261" s="18"/>
      <c r="P261" s="18"/>
      <c r="Q261" s="18"/>
      <c r="R261" s="18"/>
      <c r="S261" s="18"/>
    </row>
    <row r="262" spans="1:19" ht="16" thickBot="1" x14ac:dyDescent="0.25">
      <c r="B262">
        <f ca="1">IF(ISNUMBER(SEARCH('botanical survey sheet'!$A$4,C262)),MAX(SUM($A$4:A261))+1,0)</f>
        <v>0</v>
      </c>
      <c r="C262" s="9" t="s">
        <v>254</v>
      </c>
      <c r="D262" s="27" t="s">
        <v>253</v>
      </c>
      <c r="E262" s="18"/>
      <c r="F262" s="18"/>
      <c r="G262" s="18"/>
      <c r="H262" s="18"/>
      <c r="I262" s="18"/>
      <c r="J262" s="11"/>
      <c r="K262" s="11"/>
      <c r="L262" s="11"/>
      <c r="M262" s="11"/>
      <c r="N262" s="12"/>
      <c r="O262" s="18"/>
      <c r="P262" s="18"/>
      <c r="Q262" s="18"/>
      <c r="R262" s="18"/>
      <c r="S262" s="18"/>
    </row>
    <row r="263" spans="1:19" ht="16" thickBot="1" x14ac:dyDescent="0.25">
      <c r="B263">
        <f ca="1">IF(ISNUMBER(SEARCH('botanical survey sheet'!$A$4,C263)),MAX(SUM($A$4:A262))+1,0)</f>
        <v>0</v>
      </c>
      <c r="C263" s="9" t="s">
        <v>256</v>
      </c>
      <c r="D263" s="27" t="s">
        <v>255</v>
      </c>
      <c r="E263" s="18"/>
      <c r="F263" s="18"/>
      <c r="G263" s="18"/>
      <c r="H263" s="18"/>
      <c r="I263" s="18"/>
      <c r="J263" s="11"/>
      <c r="K263" s="11"/>
      <c r="L263" s="11"/>
      <c r="M263" s="11"/>
      <c r="N263" s="12"/>
      <c r="O263" s="18"/>
      <c r="P263" s="18"/>
      <c r="Q263" s="18"/>
      <c r="R263" s="18"/>
      <c r="S263" s="18"/>
    </row>
    <row r="264" spans="1:19" ht="16" thickBot="1" x14ac:dyDescent="0.25">
      <c r="B264">
        <f ca="1">IF(ISNUMBER(SEARCH('botanical survey sheet'!$A$4,C264)),MAX(SUM($A$4:A263))+1,0)</f>
        <v>0</v>
      </c>
      <c r="C264" s="9" t="s">
        <v>258</v>
      </c>
      <c r="D264" s="27" t="s">
        <v>257</v>
      </c>
      <c r="E264" s="18"/>
      <c r="F264" s="18"/>
      <c r="G264" s="18"/>
      <c r="H264" s="18"/>
      <c r="I264" s="18"/>
      <c r="J264" s="11"/>
      <c r="K264" s="11"/>
      <c r="L264" s="11"/>
      <c r="M264" s="11"/>
      <c r="N264" s="12"/>
      <c r="O264" s="18"/>
      <c r="P264" s="18"/>
      <c r="Q264" s="18"/>
      <c r="R264" s="18"/>
      <c r="S264" s="18"/>
    </row>
    <row r="265" spans="1:19" ht="16" thickBot="1" x14ac:dyDescent="0.25">
      <c r="B265">
        <f ca="1">IF(ISNUMBER(SEARCH('botanical survey sheet'!$A$4,C265)),MAX(SUM($A$4:A264))+1,0)</f>
        <v>0</v>
      </c>
      <c r="C265" s="9" t="s">
        <v>260</v>
      </c>
      <c r="D265" s="27" t="s">
        <v>259</v>
      </c>
      <c r="E265" s="18"/>
      <c r="F265" s="18"/>
      <c r="G265" s="18"/>
      <c r="H265" s="18"/>
      <c r="I265" s="18"/>
      <c r="J265" s="11"/>
      <c r="K265" s="11"/>
      <c r="L265" s="11"/>
      <c r="M265" s="11"/>
      <c r="N265" s="12"/>
      <c r="O265" s="18"/>
      <c r="P265" s="18"/>
      <c r="Q265" s="18"/>
      <c r="R265" s="18"/>
      <c r="S265" s="18"/>
    </row>
    <row r="266" spans="1:19" ht="16" thickBot="1" x14ac:dyDescent="0.25">
      <c r="B266">
        <f ca="1">IF(ISNUMBER(SEARCH('botanical survey sheet'!$A$4,C266)),MAX(SUM($A$4:A265))+1,0)</f>
        <v>0</v>
      </c>
      <c r="C266" s="9" t="s">
        <v>262</v>
      </c>
      <c r="D266" s="27" t="s">
        <v>261</v>
      </c>
      <c r="E266" s="18"/>
      <c r="F266" s="18"/>
      <c r="G266" s="18"/>
      <c r="H266" s="18"/>
      <c r="I266" s="18"/>
      <c r="J266" s="11"/>
      <c r="K266" s="11"/>
      <c r="L266" s="11"/>
      <c r="M266" s="11"/>
      <c r="N266" s="12"/>
      <c r="O266" s="18"/>
      <c r="P266" s="18"/>
      <c r="Q266" s="18"/>
      <c r="R266" s="18"/>
      <c r="S266" s="18"/>
    </row>
    <row r="267" spans="1:19" ht="16" thickBot="1" x14ac:dyDescent="0.25">
      <c r="B267">
        <f ca="1">IF(ISNUMBER(SEARCH('botanical survey sheet'!$A$4,C267)),MAX(SUM($A$4:A266))+1,0)</f>
        <v>0</v>
      </c>
      <c r="C267" s="9" t="s">
        <v>142</v>
      </c>
      <c r="D267" s="27" t="s">
        <v>263</v>
      </c>
      <c r="E267" s="18"/>
      <c r="F267" s="18"/>
      <c r="G267" s="18"/>
      <c r="H267" s="18"/>
      <c r="I267" s="18"/>
      <c r="J267" s="11"/>
      <c r="K267" s="11"/>
      <c r="L267" s="11"/>
      <c r="M267" s="11"/>
      <c r="N267" s="12"/>
      <c r="O267" s="18"/>
      <c r="P267" s="18"/>
      <c r="Q267" s="18"/>
      <c r="R267" s="18"/>
      <c r="S267" s="18"/>
    </row>
    <row r="268" spans="1:19" ht="16" thickBot="1" x14ac:dyDescent="0.25">
      <c r="B268">
        <f ca="1">IF(ISNUMBER(SEARCH('botanical survey sheet'!$A$4,C268)),MAX(SUM($A$4:A267))+1,0)</f>
        <v>0</v>
      </c>
      <c r="C268" s="22" t="s">
        <v>265</v>
      </c>
      <c r="D268" s="28" t="s">
        <v>264</v>
      </c>
      <c r="E268" s="18"/>
      <c r="F268" s="18"/>
      <c r="G268" s="18"/>
      <c r="H268" s="18"/>
      <c r="I268" s="18"/>
      <c r="J268" s="11"/>
      <c r="K268" s="11"/>
      <c r="L268" s="11"/>
      <c r="M268" s="11"/>
      <c r="N268" s="12"/>
      <c r="O268" s="18"/>
      <c r="P268" s="18"/>
      <c r="Q268" s="18"/>
      <c r="R268" s="18"/>
      <c r="S268" s="18"/>
    </row>
    <row r="269" spans="1:19" ht="16" thickBot="1" x14ac:dyDescent="0.25">
      <c r="B269">
        <f ca="1">IF(ISNUMBER(SEARCH('botanical survey sheet'!$A$4,C269)),MAX(SUM($A$4:A268))+1,0)</f>
        <v>0</v>
      </c>
      <c r="C269" s="9" t="s">
        <v>267</v>
      </c>
      <c r="D269" s="27" t="s">
        <v>266</v>
      </c>
      <c r="E269" s="18"/>
      <c r="F269" s="18"/>
      <c r="G269" s="18"/>
      <c r="H269" s="18"/>
      <c r="I269" s="18"/>
      <c r="J269" s="11"/>
      <c r="K269" s="11"/>
      <c r="L269" s="11"/>
      <c r="M269" s="11"/>
      <c r="N269" s="12"/>
      <c r="O269" s="18"/>
      <c r="P269" s="18"/>
      <c r="Q269" s="18"/>
      <c r="R269" s="18"/>
      <c r="S269" s="18"/>
    </row>
    <row r="270" spans="1:19" ht="16" thickBot="1" x14ac:dyDescent="0.25">
      <c r="A270">
        <f ca="1">IF(ISNUMBER(SEARCH('botanical survey sheet'!$A$4,C270)),1,0)</f>
        <v>0</v>
      </c>
      <c r="B270">
        <f ca="1">IF(ISNUMBER(SEARCH('botanical survey sheet'!$A$4,C270)),MAX(SUM($A$4:A138))+1,0)</f>
        <v>0</v>
      </c>
      <c r="C270" s="32" t="s">
        <v>268</v>
      </c>
      <c r="D270" s="33" t="s">
        <v>269</v>
      </c>
      <c r="E270" s="18"/>
      <c r="F270" s="18"/>
      <c r="G270" s="18"/>
      <c r="H270" s="18"/>
      <c r="I270" s="18"/>
      <c r="J270" s="11"/>
      <c r="K270" s="11"/>
      <c r="L270" s="11"/>
      <c r="M270" s="11"/>
      <c r="N270" s="12"/>
      <c r="O270" s="18"/>
      <c r="P270" s="18"/>
      <c r="Q270" s="18"/>
      <c r="R270" s="18"/>
      <c r="S270" s="18"/>
    </row>
    <row r="271" spans="1:19" ht="16" thickBot="1" x14ac:dyDescent="0.25">
      <c r="C271" s="66" t="s">
        <v>270</v>
      </c>
      <c r="D271" s="67"/>
      <c r="E271" s="23">
        <f t="shared" ref="E271:S271" si="0">SUM(COUNTIF(E7:E270,"&gt;0"))</f>
        <v>0</v>
      </c>
      <c r="F271" s="23">
        <f t="shared" si="0"/>
        <v>0</v>
      </c>
      <c r="G271" s="23">
        <f t="shared" si="0"/>
        <v>0</v>
      </c>
      <c r="H271" s="23">
        <f t="shared" si="0"/>
        <v>0</v>
      </c>
      <c r="I271" s="23">
        <f t="shared" si="0"/>
        <v>0</v>
      </c>
      <c r="J271" s="23">
        <f t="shared" si="0"/>
        <v>0</v>
      </c>
      <c r="K271" s="23">
        <f t="shared" si="0"/>
        <v>0</v>
      </c>
      <c r="L271" s="23">
        <f t="shared" si="0"/>
        <v>0</v>
      </c>
      <c r="M271" s="23">
        <f t="shared" si="0"/>
        <v>0</v>
      </c>
      <c r="N271" s="24">
        <f t="shared" si="0"/>
        <v>0</v>
      </c>
      <c r="O271" s="25">
        <f t="shared" si="0"/>
        <v>0</v>
      </c>
      <c r="P271" s="23">
        <f t="shared" si="0"/>
        <v>0</v>
      </c>
      <c r="Q271" s="23">
        <f t="shared" si="0"/>
        <v>0</v>
      </c>
      <c r="R271" s="23">
        <f t="shared" si="0"/>
        <v>0</v>
      </c>
      <c r="S271" s="23">
        <f t="shared" si="0"/>
        <v>0</v>
      </c>
    </row>
  </sheetData>
  <mergeCells count="8">
    <mergeCell ref="C271:D271"/>
    <mergeCell ref="C1:D1"/>
    <mergeCell ref="E1:I1"/>
    <mergeCell ref="J1:N1"/>
    <mergeCell ref="O1:S1"/>
    <mergeCell ref="E2:I2"/>
    <mergeCell ref="J2:N2"/>
    <mergeCell ref="O2:S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139"/>
  <sheetViews>
    <sheetView zoomScale="115" zoomScaleNormal="115" workbookViewId="0">
      <selection activeCell="A2" sqref="A2"/>
    </sheetView>
  </sheetViews>
  <sheetFormatPr baseColWidth="10" defaultColWidth="8.83203125" defaultRowHeight="15" x14ac:dyDescent="0.2"/>
  <cols>
    <col min="1" max="1" width="24.5" bestFit="1" customWidth="1"/>
    <col min="2" max="2" width="24" hidden="1" customWidth="1"/>
    <col min="3" max="3" width="9.1640625" hidden="1" customWidth="1"/>
  </cols>
  <sheetData>
    <row r="1" spans="1:18" ht="16" thickBot="1" x14ac:dyDescent="0.25">
      <c r="A1" s="51" t="s">
        <v>361</v>
      </c>
    </row>
    <row r="2" spans="1:18" ht="16" thickBot="1" x14ac:dyDescent="0.25">
      <c r="D2" s="70" t="s">
        <v>2</v>
      </c>
      <c r="E2" s="71"/>
      <c r="F2" s="71"/>
      <c r="G2" s="71"/>
      <c r="H2" s="71"/>
      <c r="I2" s="77" t="s">
        <v>3</v>
      </c>
      <c r="J2" s="77"/>
      <c r="K2" s="77"/>
      <c r="L2" s="77"/>
      <c r="M2" s="77"/>
      <c r="N2" s="70" t="s">
        <v>4</v>
      </c>
      <c r="O2" s="71"/>
      <c r="P2" s="71"/>
      <c r="Q2" s="71"/>
      <c r="R2" s="78"/>
    </row>
    <row r="3" spans="1:18" ht="16" thickBot="1" x14ac:dyDescent="0.25">
      <c r="A3" s="50" t="s">
        <v>5</v>
      </c>
      <c r="B3" t="s">
        <v>271</v>
      </c>
      <c r="D3" s="35">
        <v>1</v>
      </c>
      <c r="E3" s="36">
        <v>2</v>
      </c>
      <c r="F3" s="36">
        <v>3</v>
      </c>
      <c r="G3" s="36">
        <v>4</v>
      </c>
      <c r="H3" s="36">
        <v>5</v>
      </c>
      <c r="I3" s="37">
        <v>6</v>
      </c>
      <c r="J3" s="37">
        <v>7</v>
      </c>
      <c r="K3" s="37">
        <v>8</v>
      </c>
      <c r="L3" s="37">
        <v>9</v>
      </c>
      <c r="M3" s="38">
        <v>10</v>
      </c>
      <c r="N3" s="39">
        <v>11</v>
      </c>
      <c r="O3" s="40">
        <v>12</v>
      </c>
      <c r="P3" s="40">
        <v>13</v>
      </c>
      <c r="Q3" s="40">
        <v>14</v>
      </c>
      <c r="R3" s="40">
        <v>15</v>
      </c>
    </row>
    <row r="4" spans="1:18" ht="16" hidden="1" thickBot="1" x14ac:dyDescent="0.25">
      <c r="A4" t="str">
        <f ca="1">CELL("CONTENTS")</f>
        <v>+</v>
      </c>
      <c r="C4" t="s">
        <v>272</v>
      </c>
      <c r="D4" s="10"/>
      <c r="E4" s="10"/>
      <c r="F4" s="10"/>
      <c r="G4" s="10"/>
      <c r="H4" s="10"/>
      <c r="I4" s="11"/>
      <c r="J4" s="11"/>
      <c r="K4" s="11"/>
      <c r="L4" s="11"/>
      <c r="M4" s="12"/>
      <c r="N4" s="10"/>
      <c r="O4" s="10"/>
      <c r="P4" s="10"/>
      <c r="Q4" s="10"/>
      <c r="R4" s="10"/>
    </row>
    <row r="5" spans="1:18" x14ac:dyDescent="0.2">
      <c r="A5" t="s">
        <v>273</v>
      </c>
      <c r="D5" s="52">
        <v>30</v>
      </c>
      <c r="E5" s="53">
        <v>25</v>
      </c>
      <c r="F5" s="53">
        <v>30</v>
      </c>
      <c r="G5" s="53">
        <v>30</v>
      </c>
      <c r="H5" s="53">
        <v>30</v>
      </c>
      <c r="I5" s="16">
        <v>25</v>
      </c>
      <c r="J5" s="16">
        <v>40</v>
      </c>
      <c r="K5" s="16">
        <v>35</v>
      </c>
      <c r="L5" s="16">
        <v>45</v>
      </c>
      <c r="M5" s="17">
        <v>45</v>
      </c>
      <c r="N5" s="52">
        <v>40</v>
      </c>
      <c r="O5" s="53">
        <v>30</v>
      </c>
      <c r="P5" s="53">
        <v>25</v>
      </c>
      <c r="Q5" s="53">
        <v>40</v>
      </c>
      <c r="R5" s="53">
        <v>40</v>
      </c>
    </row>
    <row r="6" spans="1:18" ht="16" thickBot="1" x14ac:dyDescent="0.25">
      <c r="A6" t="s">
        <v>7</v>
      </c>
      <c r="B6" t="e">
        <f>LOOKUP(A6,Table1[],2)</f>
        <v>#N/A</v>
      </c>
      <c r="C6" t="s">
        <v>272</v>
      </c>
      <c r="D6" s="14">
        <v>10</v>
      </c>
      <c r="E6" s="15">
        <v>55</v>
      </c>
      <c r="F6" s="15">
        <v>45</v>
      </c>
      <c r="G6" s="15">
        <v>20</v>
      </c>
      <c r="H6" s="15">
        <v>45</v>
      </c>
      <c r="I6" s="16"/>
      <c r="J6" s="16"/>
      <c r="K6" s="16"/>
      <c r="L6" s="16"/>
      <c r="M6" s="17"/>
      <c r="N6" s="14"/>
      <c r="O6" s="15"/>
      <c r="P6" s="15"/>
      <c r="Q6" s="15"/>
      <c r="R6" s="15"/>
    </row>
    <row r="7" spans="1:18" ht="16" thickBot="1" x14ac:dyDescent="0.25">
      <c r="A7" t="s">
        <v>8</v>
      </c>
      <c r="B7" t="e">
        <f>LOOKUP(A7,Table1[],2)</f>
        <v>#N/A</v>
      </c>
      <c r="C7" t="s">
        <v>272</v>
      </c>
      <c r="D7" s="18"/>
      <c r="E7" s="18"/>
      <c r="F7" s="18"/>
      <c r="G7" s="18"/>
      <c r="H7" s="18"/>
      <c r="I7" s="11"/>
      <c r="J7" s="11"/>
      <c r="K7" s="11"/>
      <c r="L7" s="11"/>
      <c r="M7" s="12"/>
      <c r="N7" s="18"/>
      <c r="O7" s="18"/>
      <c r="P7" s="18"/>
      <c r="Q7" s="18"/>
      <c r="R7" s="18"/>
    </row>
    <row r="8" spans="1:18" ht="16" thickBot="1" x14ac:dyDescent="0.25">
      <c r="A8" t="s">
        <v>176</v>
      </c>
      <c r="B8">
        <f>VLOOKUP(A8,Table1[],2)</f>
        <v>0</v>
      </c>
      <c r="C8" t="s">
        <v>272</v>
      </c>
      <c r="D8" s="18"/>
      <c r="E8" s="18"/>
      <c r="F8" s="18"/>
      <c r="G8" s="18"/>
      <c r="H8" s="18"/>
      <c r="I8" s="11"/>
      <c r="J8" s="11"/>
      <c r="K8" s="11"/>
      <c r="L8" s="11"/>
      <c r="M8" s="12"/>
      <c r="N8" s="18"/>
      <c r="O8" s="18"/>
      <c r="P8" s="18"/>
      <c r="Q8" s="18"/>
      <c r="R8" s="18"/>
    </row>
    <row r="9" spans="1:18" ht="16" thickBot="1" x14ac:dyDescent="0.25">
      <c r="A9" t="s">
        <v>100</v>
      </c>
      <c r="B9" t="str">
        <f>VLOOKUP(A9,Table1[],2)</f>
        <v>Arrhenatherum elatius</v>
      </c>
      <c r="C9" t="s">
        <v>272</v>
      </c>
      <c r="D9" s="18"/>
      <c r="E9" s="18"/>
      <c r="F9" s="18"/>
      <c r="G9" s="18"/>
      <c r="H9" s="18">
        <v>10</v>
      </c>
      <c r="I9" s="11">
        <v>5</v>
      </c>
      <c r="J9" s="11">
        <v>5</v>
      </c>
      <c r="K9" s="11">
        <v>2</v>
      </c>
      <c r="L9" s="11">
        <v>7</v>
      </c>
      <c r="M9" s="12">
        <v>10</v>
      </c>
      <c r="N9" s="18">
        <v>15</v>
      </c>
      <c r="O9" s="18">
        <v>15</v>
      </c>
      <c r="P9" s="18">
        <v>10</v>
      </c>
      <c r="Q9" s="18">
        <v>5</v>
      </c>
      <c r="R9" s="18">
        <v>5</v>
      </c>
    </row>
    <row r="10" spans="1:18" ht="16" thickBot="1" x14ac:dyDescent="0.25">
      <c r="A10" t="s">
        <v>274</v>
      </c>
      <c r="B10" t="str">
        <f>VLOOKUP(A10,Table1[],2)</f>
        <v>Dactylis glomerata</v>
      </c>
      <c r="C10" t="s">
        <v>272</v>
      </c>
      <c r="D10" s="18"/>
      <c r="E10" s="18"/>
      <c r="F10" s="18"/>
      <c r="G10" s="18"/>
      <c r="H10" s="18"/>
      <c r="I10" s="11">
        <v>5</v>
      </c>
      <c r="J10" s="11">
        <v>15</v>
      </c>
      <c r="K10" s="11">
        <v>5</v>
      </c>
      <c r="L10" s="11">
        <v>10</v>
      </c>
      <c r="M10" s="12">
        <v>7</v>
      </c>
      <c r="N10" s="18">
        <v>30</v>
      </c>
      <c r="O10" s="18">
        <v>10</v>
      </c>
      <c r="P10" s="18">
        <v>5</v>
      </c>
      <c r="Q10" s="18">
        <v>10</v>
      </c>
      <c r="R10" s="18">
        <v>15</v>
      </c>
    </row>
    <row r="11" spans="1:18" ht="16" thickBot="1" x14ac:dyDescent="0.25">
      <c r="A11" t="s">
        <v>200</v>
      </c>
      <c r="B11" t="str">
        <f>VLOOKUP(A11,Table1[],2)</f>
        <v>Festuca rubra agg.</v>
      </c>
      <c r="C11" t="s">
        <v>272</v>
      </c>
      <c r="D11" s="18">
        <v>30</v>
      </c>
      <c r="E11" s="18">
        <v>5</v>
      </c>
      <c r="F11" s="18">
        <v>5</v>
      </c>
      <c r="G11" s="18">
        <v>5</v>
      </c>
      <c r="H11" s="18">
        <v>2</v>
      </c>
      <c r="I11" s="11">
        <v>30</v>
      </c>
      <c r="J11" s="11">
        <v>35</v>
      </c>
      <c r="K11" s="11">
        <v>25</v>
      </c>
      <c r="L11" s="11">
        <v>40</v>
      </c>
      <c r="M11" s="12">
        <v>30</v>
      </c>
      <c r="N11" s="18">
        <v>30</v>
      </c>
      <c r="O11" s="18">
        <v>25</v>
      </c>
      <c r="P11" s="18">
        <v>40</v>
      </c>
      <c r="Q11" s="18">
        <v>40</v>
      </c>
      <c r="R11" s="18"/>
    </row>
    <row r="12" spans="1:18" ht="16" thickBot="1" x14ac:dyDescent="0.25">
      <c r="A12" t="s">
        <v>202</v>
      </c>
      <c r="B12" t="str">
        <f>VLOOKUP(A12,Table1[],2)</f>
        <v>Plantago lanceolata</v>
      </c>
      <c r="C12" t="s">
        <v>272</v>
      </c>
      <c r="D12" s="18"/>
      <c r="E12" s="18"/>
      <c r="F12" s="18"/>
      <c r="G12" s="18">
        <v>5</v>
      </c>
      <c r="H12" s="18"/>
      <c r="I12" s="11">
        <v>5</v>
      </c>
      <c r="J12" s="11">
        <v>5</v>
      </c>
      <c r="K12" s="11">
        <v>5</v>
      </c>
      <c r="L12" s="11">
        <v>5</v>
      </c>
      <c r="M12" s="12">
        <v>7</v>
      </c>
      <c r="N12" s="18">
        <v>5</v>
      </c>
      <c r="O12" s="18">
        <v>10</v>
      </c>
      <c r="P12" s="18">
        <v>5</v>
      </c>
      <c r="Q12" s="18">
        <v>5</v>
      </c>
      <c r="R12" s="18">
        <v>7</v>
      </c>
    </row>
    <row r="13" spans="1:18" ht="16" thickBot="1" x14ac:dyDescent="0.25">
      <c r="A13" t="s">
        <v>60</v>
      </c>
      <c r="B13" t="str">
        <f>VLOOKUP(A13,Table1[],2)</f>
        <v>Centaurea nigra</v>
      </c>
      <c r="C13" t="s">
        <v>272</v>
      </c>
      <c r="D13" s="18"/>
      <c r="E13" s="18"/>
      <c r="F13" s="18"/>
      <c r="G13" s="18"/>
      <c r="H13" s="18"/>
      <c r="I13" s="11">
        <v>5</v>
      </c>
      <c r="J13" s="11">
        <v>3</v>
      </c>
      <c r="K13" s="11"/>
      <c r="L13" s="11">
        <v>3</v>
      </c>
      <c r="M13" s="12">
        <v>3</v>
      </c>
      <c r="N13" s="18">
        <v>7</v>
      </c>
      <c r="O13" s="18">
        <v>5</v>
      </c>
      <c r="P13" s="18">
        <v>5</v>
      </c>
      <c r="Q13" s="18">
        <v>7</v>
      </c>
      <c r="R13" s="18">
        <v>7</v>
      </c>
    </row>
    <row r="14" spans="1:18" ht="16" thickBot="1" x14ac:dyDescent="0.25">
      <c r="A14" t="s">
        <v>137</v>
      </c>
      <c r="B14" t="str">
        <f>VLOOKUP(A14,Table1[],2)</f>
        <v>Galium mollugo</v>
      </c>
      <c r="C14" t="s">
        <v>272</v>
      </c>
      <c r="D14" s="18">
        <v>10</v>
      </c>
      <c r="E14" s="18"/>
      <c r="F14" s="18"/>
      <c r="G14" s="18"/>
      <c r="H14" s="18"/>
      <c r="I14" s="11">
        <v>5</v>
      </c>
      <c r="J14" s="11"/>
      <c r="K14" s="11">
        <v>5</v>
      </c>
      <c r="L14" s="11"/>
      <c r="M14" s="12">
        <v>7</v>
      </c>
      <c r="N14" s="18">
        <v>10</v>
      </c>
      <c r="O14" s="18">
        <v>5</v>
      </c>
      <c r="P14" s="18">
        <v>5</v>
      </c>
      <c r="Q14" s="18">
        <v>5</v>
      </c>
      <c r="R14" s="18">
        <v>10</v>
      </c>
    </row>
    <row r="15" spans="1:18" ht="16" thickBot="1" x14ac:dyDescent="0.25">
      <c r="A15" t="s">
        <v>157</v>
      </c>
      <c r="B15" t="str">
        <f>VLOOKUP(A15,Table1[],2)</f>
        <v>Medicago satvia</v>
      </c>
      <c r="C15" t="s">
        <v>272</v>
      </c>
      <c r="D15" s="18"/>
      <c r="E15" s="18"/>
      <c r="F15" s="18"/>
      <c r="G15" s="18"/>
      <c r="H15" s="18"/>
      <c r="I15" s="11"/>
      <c r="J15" s="11"/>
      <c r="K15" s="11"/>
      <c r="L15" s="11"/>
      <c r="M15" s="12">
        <v>5</v>
      </c>
      <c r="N15" s="18">
        <v>5</v>
      </c>
      <c r="O15" s="18"/>
      <c r="P15" s="18"/>
      <c r="Q15" s="18"/>
      <c r="R15" s="18"/>
    </row>
    <row r="16" spans="1:18" ht="16" thickBot="1" x14ac:dyDescent="0.25">
      <c r="A16" t="s">
        <v>275</v>
      </c>
      <c r="B16">
        <f>VLOOKUP(A16,Table1[],2)</f>
        <v>0</v>
      </c>
      <c r="C16" t="s">
        <v>272</v>
      </c>
      <c r="D16" s="18"/>
      <c r="E16" s="18"/>
      <c r="F16" s="18"/>
      <c r="G16" s="18"/>
      <c r="H16" s="18"/>
      <c r="I16" s="11"/>
      <c r="J16" s="11"/>
      <c r="K16" s="11"/>
      <c r="L16" s="11"/>
      <c r="M16" s="12"/>
      <c r="N16" s="18">
        <v>5</v>
      </c>
      <c r="O16" s="18"/>
      <c r="P16" s="18">
        <v>5</v>
      </c>
      <c r="Q16" s="18">
        <v>5</v>
      </c>
      <c r="R16" s="18"/>
    </row>
    <row r="17" spans="1:18" ht="16" thickBot="1" x14ac:dyDescent="0.25">
      <c r="A17" t="s">
        <v>190</v>
      </c>
      <c r="B17" t="str">
        <f>VLOOKUP(A17,Table1[],2)</f>
        <v>Senecio jacobaea</v>
      </c>
      <c r="C17" t="s">
        <v>272</v>
      </c>
      <c r="D17" s="18"/>
      <c r="E17" s="18"/>
      <c r="F17" s="18"/>
      <c r="G17" s="18"/>
      <c r="H17" s="18"/>
      <c r="I17" s="11"/>
      <c r="J17" s="11"/>
      <c r="K17" s="11">
        <v>3</v>
      </c>
      <c r="L17" s="11"/>
      <c r="M17" s="12">
        <v>3</v>
      </c>
      <c r="N17" s="18">
        <v>5</v>
      </c>
      <c r="O17" s="18"/>
      <c r="P17" s="18"/>
      <c r="Q17" s="18">
        <v>2</v>
      </c>
      <c r="R17" s="18"/>
    </row>
    <row r="18" spans="1:18" ht="16" thickBot="1" x14ac:dyDescent="0.25">
      <c r="A18" t="s">
        <v>48</v>
      </c>
      <c r="B18" t="str">
        <f>VLOOKUP(A18,Table1[],2)</f>
        <v>Lotus corniculatus</v>
      </c>
      <c r="C18" t="s">
        <v>272</v>
      </c>
      <c r="D18" s="18"/>
      <c r="E18" s="18"/>
      <c r="F18" s="18"/>
      <c r="G18" s="18"/>
      <c r="H18" s="18"/>
      <c r="I18" s="11"/>
      <c r="J18" s="11"/>
      <c r="K18" s="11"/>
      <c r="L18" s="11"/>
      <c r="M18" s="12"/>
      <c r="N18" s="18">
        <v>5</v>
      </c>
      <c r="O18" s="18"/>
      <c r="P18" s="18">
        <v>3</v>
      </c>
      <c r="Q18" s="18"/>
      <c r="R18" s="18"/>
    </row>
    <row r="19" spans="1:18" ht="16" thickBot="1" x14ac:dyDescent="0.25">
      <c r="A19" t="s">
        <v>276</v>
      </c>
      <c r="B19" t="str">
        <f>VLOOKUP(A19,Table1[],2)</f>
        <v>Phleum pratense</v>
      </c>
      <c r="C19" t="s">
        <v>272</v>
      </c>
      <c r="D19" s="18"/>
      <c r="E19" s="18"/>
      <c r="F19" s="18"/>
      <c r="G19" s="18"/>
      <c r="H19" s="18"/>
      <c r="I19" s="11"/>
      <c r="J19" s="11"/>
      <c r="K19" s="11"/>
      <c r="L19" s="11"/>
      <c r="M19" s="12"/>
      <c r="N19" s="18">
        <v>20</v>
      </c>
      <c r="O19" s="18"/>
      <c r="P19" s="18"/>
      <c r="Q19" s="18"/>
      <c r="R19" s="18"/>
    </row>
    <row r="20" spans="1:18" ht="16" thickBot="1" x14ac:dyDescent="0.25">
      <c r="A20" t="s">
        <v>277</v>
      </c>
      <c r="B20" t="str">
        <f>VLOOKUP(A20,Table1[],2)</f>
        <v>Juncus articulatus</v>
      </c>
      <c r="C20" t="s">
        <v>272</v>
      </c>
      <c r="D20" s="18"/>
      <c r="E20" s="18"/>
      <c r="F20" s="18"/>
      <c r="G20" s="18"/>
      <c r="H20" s="18"/>
      <c r="I20" s="11">
        <v>5</v>
      </c>
      <c r="J20" s="11"/>
      <c r="K20" s="11"/>
      <c r="L20" s="11"/>
      <c r="M20" s="12">
        <v>2</v>
      </c>
      <c r="N20" s="18"/>
      <c r="O20" s="18">
        <v>5</v>
      </c>
      <c r="P20" s="18">
        <v>5</v>
      </c>
      <c r="Q20" s="18"/>
      <c r="R20" s="18"/>
    </row>
    <row r="21" spans="1:18" ht="16" thickBot="1" x14ac:dyDescent="0.25">
      <c r="A21" t="s">
        <v>278</v>
      </c>
      <c r="B21" t="str">
        <f>VLOOKUP(A21,Table1[],2)</f>
        <v>Yellow Vetchling</v>
      </c>
      <c r="C21" t="s">
        <v>272</v>
      </c>
      <c r="D21" s="18"/>
      <c r="E21" s="18"/>
      <c r="F21" s="18"/>
      <c r="G21" s="18"/>
      <c r="H21" s="18"/>
      <c r="I21" s="11">
        <v>5</v>
      </c>
      <c r="J21" s="11">
        <v>20</v>
      </c>
      <c r="K21" s="11">
        <v>10</v>
      </c>
      <c r="L21" s="11">
        <v>10</v>
      </c>
      <c r="M21" s="12">
        <v>12</v>
      </c>
      <c r="N21" s="18"/>
      <c r="O21" s="18">
        <v>5</v>
      </c>
      <c r="P21" s="18">
        <v>15</v>
      </c>
      <c r="Q21" s="18">
        <v>15</v>
      </c>
      <c r="R21" s="18">
        <v>7</v>
      </c>
    </row>
    <row r="22" spans="1:18" ht="16" thickBot="1" x14ac:dyDescent="0.25">
      <c r="A22" t="s">
        <v>279</v>
      </c>
      <c r="B22" t="str">
        <f>VLOOKUP(A22,Table1[],2)</f>
        <v>Phleum pratense</v>
      </c>
      <c r="C22" t="s">
        <v>272</v>
      </c>
      <c r="D22" s="18"/>
      <c r="E22" s="18"/>
      <c r="F22" s="18"/>
      <c r="G22" s="18"/>
      <c r="H22" s="18"/>
      <c r="I22" s="11">
        <v>5</v>
      </c>
      <c r="J22" s="11">
        <v>5</v>
      </c>
      <c r="K22" s="11"/>
      <c r="L22" s="11"/>
      <c r="M22" s="12">
        <v>3</v>
      </c>
      <c r="N22" s="18"/>
      <c r="O22" s="18">
        <v>5</v>
      </c>
      <c r="P22" s="18">
        <v>3</v>
      </c>
      <c r="Q22" s="18"/>
      <c r="R22" s="18"/>
    </row>
    <row r="23" spans="1:18" ht="16" thickBot="1" x14ac:dyDescent="0.25">
      <c r="A23" t="s">
        <v>123</v>
      </c>
      <c r="B23" t="str">
        <f>VLOOKUP(A23,Table1[],2)</f>
        <v>Lotus uliginosus</v>
      </c>
      <c r="C23" t="s">
        <v>272</v>
      </c>
      <c r="D23" s="18"/>
      <c r="E23" s="18"/>
      <c r="F23" s="18"/>
      <c r="G23" s="18"/>
      <c r="H23" s="18"/>
      <c r="I23" s="11">
        <v>5</v>
      </c>
      <c r="J23" s="11">
        <v>10</v>
      </c>
      <c r="K23" s="11"/>
      <c r="L23" s="11">
        <v>10</v>
      </c>
      <c r="M23" s="12">
        <v>7</v>
      </c>
      <c r="N23" s="18"/>
      <c r="O23" s="18">
        <v>10</v>
      </c>
      <c r="P23" s="18">
        <v>5</v>
      </c>
      <c r="Q23" s="18">
        <v>10</v>
      </c>
      <c r="R23" s="18">
        <v>15</v>
      </c>
    </row>
    <row r="24" spans="1:18" ht="16" thickBot="1" x14ac:dyDescent="0.25">
      <c r="A24" t="s">
        <v>280</v>
      </c>
      <c r="B24" t="str">
        <f>VLOOKUP(A24,Table1[],2)</f>
        <v>Juncus inflexus</v>
      </c>
      <c r="C24" t="s">
        <v>272</v>
      </c>
      <c r="D24" s="18">
        <v>5</v>
      </c>
      <c r="E24" s="18"/>
      <c r="F24" s="18"/>
      <c r="G24" s="18"/>
      <c r="H24" s="18"/>
      <c r="I24" s="11">
        <v>5</v>
      </c>
      <c r="J24" s="11">
        <v>3</v>
      </c>
      <c r="K24" s="11">
        <v>5</v>
      </c>
      <c r="L24" s="11"/>
      <c r="M24" s="12">
        <v>3</v>
      </c>
      <c r="N24" s="18"/>
      <c r="O24" s="18">
        <v>5</v>
      </c>
      <c r="P24" s="18"/>
      <c r="Q24" s="18"/>
      <c r="R24" s="18"/>
    </row>
    <row r="25" spans="1:18" ht="16" thickBot="1" x14ac:dyDescent="0.25">
      <c r="A25" t="s">
        <v>281</v>
      </c>
      <c r="B25" t="str">
        <f>VLOOKUP(A25,Table1[],2)</f>
        <v>Yellow Vetchling</v>
      </c>
      <c r="C25" t="s">
        <v>272</v>
      </c>
      <c r="D25" s="18"/>
      <c r="E25" s="18"/>
      <c r="F25" s="18"/>
      <c r="G25" s="18"/>
      <c r="H25" s="18"/>
      <c r="I25" s="11">
        <v>5</v>
      </c>
      <c r="J25" s="11"/>
      <c r="K25" s="11"/>
      <c r="L25" s="11">
        <v>4</v>
      </c>
      <c r="M25" s="12">
        <v>5</v>
      </c>
      <c r="N25" s="18"/>
      <c r="O25" s="18"/>
      <c r="P25" s="18"/>
      <c r="Q25" s="18">
        <v>5</v>
      </c>
      <c r="R25" s="18">
        <v>3</v>
      </c>
    </row>
    <row r="26" spans="1:18" ht="16" thickBot="1" x14ac:dyDescent="0.25">
      <c r="A26" t="s">
        <v>282</v>
      </c>
      <c r="B26" t="str">
        <f>VLOOKUP(A26,Table1[],2)</f>
        <v>Daucus carota</v>
      </c>
      <c r="C26" t="s">
        <v>272</v>
      </c>
      <c r="D26" s="18"/>
      <c r="E26" s="18"/>
      <c r="F26" s="18"/>
      <c r="G26" s="18"/>
      <c r="H26" s="18"/>
      <c r="I26" s="11">
        <v>5</v>
      </c>
      <c r="J26" s="11">
        <v>5</v>
      </c>
      <c r="K26" s="11"/>
      <c r="L26" s="11"/>
      <c r="M26" s="12"/>
      <c r="N26" s="18"/>
      <c r="O26" s="18"/>
      <c r="P26" s="18"/>
      <c r="Q26" s="18"/>
      <c r="R26" s="18">
        <v>1</v>
      </c>
    </row>
    <row r="27" spans="1:18" ht="16" thickBot="1" x14ac:dyDescent="0.25">
      <c r="A27" t="s">
        <v>283</v>
      </c>
      <c r="B27" t="str">
        <f>VLOOKUP(A27,Table1[],2)</f>
        <v>Trifolium pratense</v>
      </c>
      <c r="C27" t="s">
        <v>272</v>
      </c>
      <c r="D27" s="18"/>
      <c r="E27" s="18"/>
      <c r="F27" s="18"/>
      <c r="G27" s="18"/>
      <c r="H27" s="18"/>
      <c r="I27" s="11">
        <v>10</v>
      </c>
      <c r="J27" s="11">
        <v>10</v>
      </c>
      <c r="K27" s="11"/>
      <c r="L27" s="11">
        <v>10</v>
      </c>
      <c r="M27" s="12">
        <v>10</v>
      </c>
      <c r="N27" s="18"/>
      <c r="O27" s="18">
        <v>10</v>
      </c>
      <c r="P27" s="18">
        <v>10</v>
      </c>
      <c r="Q27" s="18">
        <v>7</v>
      </c>
      <c r="R27" s="18">
        <v>10</v>
      </c>
    </row>
    <row r="28" spans="1:18" ht="16" thickBot="1" x14ac:dyDescent="0.25">
      <c r="A28" t="s">
        <v>284</v>
      </c>
      <c r="B28" t="str">
        <f>VLOOKUP(A28,Table1[],2)</f>
        <v>Cirsium vulgare</v>
      </c>
      <c r="C28" t="s">
        <v>272</v>
      </c>
      <c r="D28" s="18"/>
      <c r="E28" s="18"/>
      <c r="F28" s="18"/>
      <c r="G28" s="18"/>
      <c r="H28" s="18"/>
      <c r="I28" s="11">
        <v>3</v>
      </c>
      <c r="J28" s="11"/>
      <c r="K28" s="11">
        <v>5</v>
      </c>
      <c r="L28" s="11"/>
      <c r="M28" s="12"/>
      <c r="N28" s="18"/>
      <c r="O28" s="18"/>
      <c r="P28" s="18"/>
      <c r="Q28" s="18">
        <v>3</v>
      </c>
      <c r="R28" s="18"/>
    </row>
    <row r="29" spans="1:18" ht="16" thickBot="1" x14ac:dyDescent="0.25">
      <c r="A29" t="s">
        <v>285</v>
      </c>
      <c r="B29" t="str">
        <f>VLOOKUP(A29,Table1[],2)</f>
        <v>Holcus lanatus</v>
      </c>
      <c r="C29" t="s">
        <v>272</v>
      </c>
      <c r="D29" s="18"/>
      <c r="E29" s="18"/>
      <c r="F29" s="18"/>
      <c r="G29" s="18"/>
      <c r="H29" s="18"/>
      <c r="I29" s="11">
        <v>5</v>
      </c>
      <c r="J29" s="11">
        <v>5</v>
      </c>
      <c r="K29" s="11">
        <v>15</v>
      </c>
      <c r="L29" s="11">
        <v>7</v>
      </c>
      <c r="M29" s="12">
        <v>7</v>
      </c>
      <c r="N29" s="18"/>
      <c r="O29" s="18"/>
      <c r="P29" s="18">
        <v>3</v>
      </c>
      <c r="Q29" s="18">
        <v>5</v>
      </c>
      <c r="R29" s="18">
        <v>7</v>
      </c>
    </row>
    <row r="30" spans="1:18" ht="16" thickBot="1" x14ac:dyDescent="0.25">
      <c r="A30" t="s">
        <v>84</v>
      </c>
      <c r="B30" t="str">
        <f>VLOOKUP(A30,Table1[],2)</f>
        <v>Cynosurus cristatus</v>
      </c>
      <c r="C30" t="s">
        <v>272</v>
      </c>
      <c r="D30" s="18"/>
      <c r="E30" s="18"/>
      <c r="F30" s="18"/>
      <c r="G30" s="18"/>
      <c r="H30" s="18"/>
      <c r="I30" s="11">
        <v>5</v>
      </c>
      <c r="J30" s="11"/>
      <c r="K30" s="11">
        <v>10</v>
      </c>
      <c r="L30" s="11">
        <v>5</v>
      </c>
      <c r="M30" s="12">
        <v>5</v>
      </c>
      <c r="N30" s="18"/>
      <c r="O30" s="18">
        <v>5</v>
      </c>
      <c r="P30" s="18">
        <v>3</v>
      </c>
      <c r="Q30" s="18">
        <v>10</v>
      </c>
      <c r="R30" s="18">
        <v>5</v>
      </c>
    </row>
    <row r="31" spans="1:18" ht="16" thickBot="1" x14ac:dyDescent="0.25">
      <c r="A31" t="s">
        <v>286</v>
      </c>
      <c r="B31" t="str">
        <f>VLOOKUP(A31,Table1[],2)</f>
        <v>Leontodon autumnalis</v>
      </c>
      <c r="C31" t="s">
        <v>272</v>
      </c>
      <c r="D31" s="18"/>
      <c r="E31" s="18">
        <v>5</v>
      </c>
      <c r="F31" s="18"/>
      <c r="G31" s="18">
        <v>5</v>
      </c>
      <c r="H31" s="18">
        <v>7</v>
      </c>
      <c r="I31" s="11"/>
      <c r="J31" s="11">
        <v>10</v>
      </c>
      <c r="K31" s="11">
        <v>3</v>
      </c>
      <c r="L31" s="11">
        <v>2</v>
      </c>
      <c r="M31" s="12">
        <v>3</v>
      </c>
      <c r="N31" s="18"/>
      <c r="O31" s="18"/>
      <c r="P31" s="18"/>
      <c r="Q31" s="18">
        <v>3</v>
      </c>
      <c r="R31" s="18">
        <v>3</v>
      </c>
    </row>
    <row r="32" spans="1:18" ht="16" thickBot="1" x14ac:dyDescent="0.25">
      <c r="A32" t="s">
        <v>170</v>
      </c>
      <c r="B32" t="str">
        <f>VLOOKUP(A32,Table1[],2)</f>
        <v>Ranunculus acris</v>
      </c>
      <c r="C32" t="s">
        <v>272</v>
      </c>
      <c r="D32" s="18"/>
      <c r="E32" s="18"/>
      <c r="F32" s="18"/>
      <c r="G32" s="18"/>
      <c r="H32" s="18"/>
      <c r="I32" s="11"/>
      <c r="J32" s="11">
        <v>3</v>
      </c>
      <c r="K32" s="11"/>
      <c r="L32" s="11"/>
      <c r="M32" s="12"/>
      <c r="N32" s="18"/>
      <c r="O32" s="18"/>
      <c r="P32" s="18"/>
      <c r="Q32" s="18"/>
      <c r="R32" s="18"/>
    </row>
    <row r="33" spans="1:18" ht="16" thickBot="1" x14ac:dyDescent="0.25">
      <c r="A33" t="s">
        <v>206</v>
      </c>
      <c r="B33" t="str">
        <f>VLOOKUP(A33,Table1[],2)</f>
        <v>Poa trivialis</v>
      </c>
      <c r="C33" t="s">
        <v>272</v>
      </c>
      <c r="D33" s="18">
        <v>10</v>
      </c>
      <c r="E33" s="18">
        <v>7</v>
      </c>
      <c r="F33" s="18"/>
      <c r="G33" s="18">
        <v>15</v>
      </c>
      <c r="H33" s="18"/>
      <c r="I33" s="11"/>
      <c r="J33" s="11"/>
      <c r="K33" s="11">
        <v>1</v>
      </c>
      <c r="L33" s="11"/>
      <c r="M33" s="12">
        <v>3</v>
      </c>
      <c r="N33" s="18"/>
      <c r="O33" s="18"/>
      <c r="P33" s="18">
        <v>3</v>
      </c>
      <c r="Q33" s="18"/>
      <c r="R33" s="18">
        <v>5</v>
      </c>
    </row>
    <row r="34" spans="1:18" ht="16" thickBot="1" x14ac:dyDescent="0.25">
      <c r="A34" t="s">
        <v>287</v>
      </c>
      <c r="B34" t="str">
        <f>VLOOKUP(A34,Table1[],2)</f>
        <v>Plantago media</v>
      </c>
      <c r="C34" t="s">
        <v>272</v>
      </c>
      <c r="D34" s="18">
        <v>30</v>
      </c>
      <c r="E34" s="18">
        <v>15</v>
      </c>
      <c r="F34" s="18">
        <v>10</v>
      </c>
      <c r="G34" s="18">
        <v>35</v>
      </c>
      <c r="H34" s="18">
        <v>7</v>
      </c>
      <c r="I34" s="11"/>
      <c r="J34" s="11"/>
      <c r="K34" s="11"/>
      <c r="L34" s="11"/>
      <c r="M34" s="12"/>
      <c r="N34" s="18"/>
      <c r="O34" s="18"/>
      <c r="P34" s="18"/>
      <c r="Q34" s="18"/>
      <c r="R34" s="18"/>
    </row>
    <row r="35" spans="1:18" ht="16" thickBot="1" x14ac:dyDescent="0.25">
      <c r="A35" t="s">
        <v>288</v>
      </c>
      <c r="B35" t="str">
        <f>VLOOKUP(A35,Table1[],2)</f>
        <v>Geranium dissectum</v>
      </c>
      <c r="C35" t="s">
        <v>272</v>
      </c>
      <c r="D35" s="18">
        <v>5</v>
      </c>
      <c r="E35" s="18">
        <v>7</v>
      </c>
      <c r="F35" s="18">
        <v>5</v>
      </c>
      <c r="G35" s="18">
        <v>10</v>
      </c>
      <c r="H35" s="18">
        <v>15</v>
      </c>
      <c r="I35" s="11"/>
      <c r="J35" s="11">
        <v>3</v>
      </c>
      <c r="K35" s="11">
        <v>3</v>
      </c>
      <c r="L35" s="11">
        <v>3</v>
      </c>
      <c r="M35" s="12">
        <v>5</v>
      </c>
      <c r="N35" s="18"/>
      <c r="O35" s="18">
        <v>5</v>
      </c>
      <c r="P35" s="18"/>
      <c r="Q35" s="18">
        <v>5</v>
      </c>
      <c r="R35" s="18">
        <v>3</v>
      </c>
    </row>
    <row r="36" spans="1:18" ht="16" thickBot="1" x14ac:dyDescent="0.25">
      <c r="A36" t="s">
        <v>289</v>
      </c>
      <c r="B36" t="str">
        <f>VLOOKUP(A36,Table1[],2)</f>
        <v>Hieracium lactucella</v>
      </c>
      <c r="C36" t="s">
        <v>272</v>
      </c>
      <c r="D36" s="18">
        <v>5</v>
      </c>
      <c r="E36" s="18"/>
      <c r="F36" s="18"/>
      <c r="G36" s="18"/>
      <c r="H36" s="18"/>
      <c r="I36" s="11"/>
      <c r="J36" s="11"/>
      <c r="K36" s="11"/>
      <c r="L36" s="11"/>
      <c r="M36" s="12"/>
      <c r="N36" s="18"/>
      <c r="O36" s="18"/>
      <c r="P36" s="18"/>
      <c r="Q36" s="18"/>
      <c r="R36" s="18"/>
    </row>
    <row r="37" spans="1:18" ht="16" thickBot="1" x14ac:dyDescent="0.25">
      <c r="A37" t="s">
        <v>290</v>
      </c>
      <c r="B37" t="str">
        <f>VLOOKUP(A37,Table1[],2)</f>
        <v>Cirsium arvense</v>
      </c>
      <c r="C37" t="s">
        <v>272</v>
      </c>
      <c r="D37" s="18">
        <v>5</v>
      </c>
      <c r="E37" s="18"/>
      <c r="F37" s="18">
        <v>5</v>
      </c>
      <c r="G37" s="18">
        <v>2</v>
      </c>
      <c r="H37" s="18"/>
      <c r="I37" s="11"/>
      <c r="J37" s="11"/>
      <c r="K37" s="11"/>
      <c r="L37" s="11"/>
      <c r="M37" s="12"/>
      <c r="N37" s="18"/>
      <c r="O37" s="18">
        <v>1</v>
      </c>
      <c r="P37" s="18"/>
      <c r="Q37" s="18"/>
      <c r="R37" s="18"/>
    </row>
    <row r="38" spans="1:18" ht="16" thickBot="1" x14ac:dyDescent="0.25">
      <c r="A38" t="s">
        <v>291</v>
      </c>
      <c r="B38">
        <f>VLOOKUP(A38,Table1[],2)</f>
        <v>0</v>
      </c>
      <c r="C38" t="s">
        <v>272</v>
      </c>
      <c r="D38" s="18">
        <v>10</v>
      </c>
      <c r="E38" s="18"/>
      <c r="F38" s="18"/>
      <c r="G38" s="18">
        <v>10</v>
      </c>
      <c r="H38" s="18"/>
      <c r="I38" s="11"/>
      <c r="J38" s="11">
        <v>5</v>
      </c>
      <c r="K38" s="11">
        <v>5</v>
      </c>
      <c r="L38" s="11">
        <v>2</v>
      </c>
      <c r="M38" s="12"/>
      <c r="N38" s="18"/>
      <c r="O38" s="18">
        <v>10</v>
      </c>
      <c r="P38" s="18">
        <v>5</v>
      </c>
      <c r="Q38" s="18"/>
      <c r="R38" s="18"/>
    </row>
    <row r="39" spans="1:18" ht="16" thickBot="1" x14ac:dyDescent="0.25">
      <c r="A39" t="s">
        <v>292</v>
      </c>
      <c r="B39" t="str">
        <f>VLOOKUP(A39,Table1[],2)</f>
        <v>Cirsium vulgare</v>
      </c>
      <c r="C39" t="s">
        <v>272</v>
      </c>
      <c r="D39" s="18"/>
      <c r="E39" s="18"/>
      <c r="F39" s="18"/>
      <c r="G39" s="18"/>
      <c r="H39" s="18"/>
      <c r="I39" s="11"/>
      <c r="J39" s="11"/>
      <c r="K39" s="11">
        <v>1</v>
      </c>
      <c r="L39" s="11"/>
      <c r="M39" s="12"/>
      <c r="N39" s="18"/>
      <c r="O39" s="18">
        <v>5</v>
      </c>
      <c r="P39" s="18"/>
      <c r="Q39" s="18"/>
      <c r="R39" s="18">
        <v>5</v>
      </c>
    </row>
    <row r="40" spans="1:18" ht="16" thickBot="1" x14ac:dyDescent="0.25">
      <c r="A40" t="s">
        <v>293</v>
      </c>
      <c r="B40" t="str">
        <f>VLOOKUP(A40,Table1[],2)</f>
        <v>Daucus carota</v>
      </c>
      <c r="C40" t="s">
        <v>272</v>
      </c>
      <c r="D40" s="18"/>
      <c r="E40" s="18"/>
      <c r="F40" s="18"/>
      <c r="G40" s="18"/>
      <c r="H40" s="18"/>
      <c r="I40" s="11"/>
      <c r="J40" s="11"/>
      <c r="K40" s="11"/>
      <c r="L40" s="11"/>
      <c r="M40" s="12"/>
      <c r="N40" s="18"/>
      <c r="O40" s="18">
        <v>5</v>
      </c>
      <c r="P40" s="18"/>
      <c r="Q40" s="18"/>
      <c r="R40" s="18"/>
    </row>
    <row r="41" spans="1:18" ht="16" thickBot="1" x14ac:dyDescent="0.25">
      <c r="A41" t="s">
        <v>15</v>
      </c>
      <c r="B41" t="str">
        <f>VLOOKUP(A41,Table1[],2)</f>
        <v>Medicago lupulina</v>
      </c>
      <c r="C41" t="s">
        <v>272</v>
      </c>
      <c r="D41" s="18"/>
      <c r="E41" s="18"/>
      <c r="F41" s="18"/>
      <c r="G41" s="18"/>
      <c r="H41" s="18"/>
      <c r="I41" s="11"/>
      <c r="J41" s="11"/>
      <c r="K41" s="11"/>
      <c r="L41" s="11">
        <v>3</v>
      </c>
      <c r="M41" s="12"/>
      <c r="N41" s="18"/>
      <c r="O41" s="18">
        <v>2</v>
      </c>
      <c r="P41" s="18">
        <v>5</v>
      </c>
      <c r="Q41" s="18"/>
      <c r="R41" s="18">
        <v>5</v>
      </c>
    </row>
    <row r="42" spans="1:18" ht="16" thickBot="1" x14ac:dyDescent="0.25">
      <c r="A42" t="s">
        <v>294</v>
      </c>
      <c r="B42" t="str">
        <f>VLOOKUP(A42,Table1[],2)</f>
        <v>Fumaria officinalis</v>
      </c>
      <c r="C42" t="s">
        <v>272</v>
      </c>
      <c r="D42" s="18"/>
      <c r="E42" s="18">
        <v>5</v>
      </c>
      <c r="F42" s="18"/>
      <c r="G42" s="18"/>
      <c r="H42" s="18">
        <v>7</v>
      </c>
      <c r="I42" s="11"/>
      <c r="J42" s="11"/>
      <c r="K42" s="11"/>
      <c r="L42" s="11"/>
      <c r="M42" s="12"/>
      <c r="N42" s="18"/>
      <c r="O42" s="18"/>
      <c r="P42" s="18"/>
      <c r="Q42" s="18">
        <v>6</v>
      </c>
      <c r="R42" s="18"/>
    </row>
    <row r="43" spans="1:18" ht="16" thickBot="1" x14ac:dyDescent="0.25">
      <c r="A43" t="s">
        <v>295</v>
      </c>
      <c r="B43" t="str">
        <f>VLOOKUP(A43,Table1[],2)</f>
        <v>Heracleum sphondylium</v>
      </c>
      <c r="C43" t="s">
        <v>272</v>
      </c>
      <c r="D43" s="18"/>
      <c r="E43" s="18"/>
      <c r="F43" s="18"/>
      <c r="G43" s="18"/>
      <c r="H43" s="18"/>
      <c r="I43" s="11"/>
      <c r="J43" s="11"/>
      <c r="K43" s="11">
        <v>3</v>
      </c>
      <c r="L43" s="11"/>
      <c r="M43" s="12"/>
      <c r="N43" s="18"/>
      <c r="O43" s="18"/>
      <c r="P43" s="18"/>
      <c r="Q43" s="18"/>
      <c r="R43" s="18">
        <v>3</v>
      </c>
    </row>
    <row r="44" spans="1:18" ht="16" thickBot="1" x14ac:dyDescent="0.25">
      <c r="A44" t="s">
        <v>296</v>
      </c>
      <c r="B44" t="str">
        <f>VLOOKUP(A44,Table1[],2)</f>
        <v>Epilobium montanum</v>
      </c>
      <c r="C44" t="s">
        <v>272</v>
      </c>
      <c r="D44" s="18"/>
      <c r="E44" s="18"/>
      <c r="F44" s="18"/>
      <c r="G44" s="18"/>
      <c r="H44" s="18"/>
      <c r="I44" s="11"/>
      <c r="J44" s="11"/>
      <c r="K44" s="11"/>
      <c r="L44" s="11"/>
      <c r="M44" s="12"/>
      <c r="N44" s="18"/>
      <c r="O44" s="18"/>
      <c r="P44" s="18">
        <v>5</v>
      </c>
      <c r="Q44" s="18"/>
      <c r="R44" s="18"/>
    </row>
    <row r="45" spans="1:18" ht="16" thickBot="1" x14ac:dyDescent="0.25">
      <c r="A45" t="s">
        <v>297</v>
      </c>
      <c r="B45" t="str">
        <f>VLOOKUP(A45,Table1[],2)</f>
        <v>Tussilago farfara</v>
      </c>
      <c r="C45" t="s">
        <v>272</v>
      </c>
      <c r="D45" s="18"/>
      <c r="E45" s="18"/>
      <c r="F45" s="18"/>
      <c r="G45" s="18"/>
      <c r="H45" s="18"/>
      <c r="I45" s="11"/>
      <c r="J45" s="11"/>
      <c r="K45" s="11"/>
      <c r="L45" s="11"/>
      <c r="M45" s="12"/>
      <c r="N45" s="18"/>
      <c r="O45" s="18"/>
      <c r="P45" s="18">
        <v>5</v>
      </c>
      <c r="Q45" s="18"/>
      <c r="R45" s="18"/>
    </row>
    <row r="46" spans="1:18" ht="16" thickBot="1" x14ac:dyDescent="0.25">
      <c r="A46" t="s">
        <v>298</v>
      </c>
      <c r="B46" t="str">
        <f>VLOOKUP(A46,Table1[],2)</f>
        <v>Bromus hordeaceus</v>
      </c>
      <c r="C46" t="s">
        <v>272</v>
      </c>
      <c r="D46" s="18"/>
      <c r="E46" s="18"/>
      <c r="F46" s="18"/>
      <c r="G46" s="18"/>
      <c r="H46" s="18"/>
      <c r="I46" s="11"/>
      <c r="J46" s="11"/>
      <c r="K46" s="11">
        <v>1</v>
      </c>
      <c r="L46" s="11"/>
      <c r="M46" s="12"/>
      <c r="N46" s="18"/>
      <c r="O46" s="18"/>
      <c r="P46" s="18">
        <v>2</v>
      </c>
      <c r="Q46" s="18"/>
      <c r="R46" s="18"/>
    </row>
    <row r="47" spans="1:18" ht="16" thickBot="1" x14ac:dyDescent="0.25">
      <c r="A47" t="s">
        <v>299</v>
      </c>
      <c r="B47" t="str">
        <f>VLOOKUP(A47,Table1[],2)</f>
        <v>Cirsium vulgare</v>
      </c>
      <c r="C47" t="s">
        <v>272</v>
      </c>
      <c r="D47" s="18"/>
      <c r="E47" s="18"/>
      <c r="F47" s="18"/>
      <c r="G47" s="18"/>
      <c r="H47" s="18"/>
      <c r="I47" s="11"/>
      <c r="J47" s="11"/>
      <c r="K47" s="11"/>
      <c r="L47" s="11"/>
      <c r="M47" s="12"/>
      <c r="N47" s="18"/>
      <c r="O47" s="18"/>
      <c r="P47" s="18">
        <v>2</v>
      </c>
      <c r="Q47" s="18"/>
      <c r="R47" s="18">
        <v>5</v>
      </c>
    </row>
    <row r="48" spans="1:18" ht="16" thickBot="1" x14ac:dyDescent="0.25">
      <c r="A48" t="s">
        <v>300</v>
      </c>
      <c r="B48" t="str">
        <f>VLOOKUP(A48,Table1[],2)</f>
        <v>Daucus carota</v>
      </c>
      <c r="C48" t="s">
        <v>272</v>
      </c>
      <c r="D48" s="18"/>
      <c r="E48" s="18"/>
      <c r="F48" s="18"/>
      <c r="G48" s="18"/>
      <c r="H48" s="18"/>
      <c r="I48" s="11"/>
      <c r="J48" s="11">
        <v>2</v>
      </c>
      <c r="K48" s="11"/>
      <c r="L48" s="11"/>
      <c r="M48" s="12"/>
      <c r="N48" s="18"/>
      <c r="O48" s="18"/>
      <c r="P48" s="18"/>
      <c r="Q48" s="18"/>
      <c r="R48" s="18"/>
    </row>
    <row r="49" spans="1:18" ht="16" thickBot="1" x14ac:dyDescent="0.25">
      <c r="A49" t="s">
        <v>301</v>
      </c>
      <c r="B49" t="str">
        <f>VLOOKUP(A49,Table1[],2)</f>
        <v>Agrostis capillaris</v>
      </c>
      <c r="C49" t="s">
        <v>272</v>
      </c>
      <c r="D49" s="18"/>
      <c r="E49" s="18"/>
      <c r="F49" s="18">
        <v>30</v>
      </c>
      <c r="G49" s="18">
        <v>5</v>
      </c>
      <c r="H49" s="18"/>
      <c r="I49" s="11"/>
      <c r="J49" s="11"/>
      <c r="K49" s="11"/>
      <c r="L49" s="11"/>
      <c r="M49" s="12"/>
      <c r="N49" s="18"/>
      <c r="O49" s="18"/>
      <c r="P49" s="18"/>
      <c r="Q49" s="18"/>
      <c r="R49" s="18"/>
    </row>
    <row r="50" spans="1:18" ht="16" thickBot="1" x14ac:dyDescent="0.25">
      <c r="A50" t="s">
        <v>302</v>
      </c>
      <c r="B50" t="str">
        <f>VLOOKUP(A50,Table1[],2)</f>
        <v>Triticum aestivum</v>
      </c>
      <c r="C50" t="s">
        <v>272</v>
      </c>
      <c r="D50" s="18"/>
      <c r="E50" s="18"/>
      <c r="F50" s="18"/>
      <c r="G50" s="18"/>
      <c r="H50" s="18"/>
      <c r="I50" s="11"/>
      <c r="J50" s="11"/>
      <c r="K50" s="11">
        <v>5</v>
      </c>
      <c r="L50" s="11"/>
      <c r="M50" s="12"/>
      <c r="N50" s="18"/>
      <c r="O50" s="18"/>
      <c r="P50" s="18"/>
      <c r="Q50" s="18"/>
      <c r="R50" s="18">
        <v>2</v>
      </c>
    </row>
    <row r="51" spans="1:18" ht="16" thickBot="1" x14ac:dyDescent="0.25">
      <c r="A51" t="s">
        <v>303</v>
      </c>
      <c r="B51">
        <f>VLOOKUP(A51,Table1[],2)</f>
        <v>0</v>
      </c>
      <c r="C51" t="s">
        <v>272</v>
      </c>
      <c r="D51" s="18"/>
      <c r="E51" s="18"/>
      <c r="F51" s="18"/>
      <c r="G51" s="18"/>
      <c r="H51" s="18"/>
      <c r="I51" s="11"/>
      <c r="J51" s="11"/>
      <c r="K51" s="11">
        <v>2</v>
      </c>
      <c r="L51" s="11"/>
      <c r="M51" s="12"/>
      <c r="N51" s="18"/>
      <c r="O51" s="18"/>
      <c r="P51" s="18"/>
      <c r="Q51" s="18"/>
      <c r="R51" s="18"/>
    </row>
    <row r="52" spans="1:18" ht="16" thickBot="1" x14ac:dyDescent="0.25">
      <c r="A52" t="s">
        <v>54</v>
      </c>
      <c r="B52" t="str">
        <f>VLOOKUP(A52,Table1[],2)</f>
        <v>Veronica persica</v>
      </c>
      <c r="C52" t="s">
        <v>272</v>
      </c>
      <c r="D52" s="18"/>
      <c r="E52" s="18"/>
      <c r="F52" s="18"/>
      <c r="G52" s="18"/>
      <c r="H52" s="18"/>
      <c r="I52" s="11"/>
      <c r="J52" s="11"/>
      <c r="K52" s="11">
        <v>1</v>
      </c>
      <c r="L52" s="11"/>
      <c r="M52" s="12"/>
      <c r="N52" s="18"/>
      <c r="O52" s="18"/>
      <c r="P52" s="18"/>
      <c r="Q52" s="18"/>
      <c r="R52" s="18"/>
    </row>
    <row r="53" spans="1:18" ht="16" thickBot="1" x14ac:dyDescent="0.25">
      <c r="A53" t="s">
        <v>304</v>
      </c>
      <c r="B53" t="str">
        <f>VLOOKUP(A53,Table1[],2)</f>
        <v>Hieracium lactucella</v>
      </c>
      <c r="C53" t="s">
        <v>272</v>
      </c>
      <c r="D53" s="18"/>
      <c r="E53" s="18"/>
      <c r="F53" s="18"/>
      <c r="G53" s="18"/>
      <c r="H53" s="18"/>
      <c r="I53" s="11"/>
      <c r="J53" s="11"/>
      <c r="K53" s="11">
        <v>1</v>
      </c>
      <c r="L53" s="11"/>
      <c r="M53" s="12"/>
      <c r="N53" s="18"/>
      <c r="O53" s="18"/>
      <c r="P53" s="18"/>
      <c r="Q53" s="18"/>
      <c r="R53" s="18"/>
    </row>
    <row r="54" spans="1:18" ht="16" thickBot="1" x14ac:dyDescent="0.25">
      <c r="A54" t="s">
        <v>305</v>
      </c>
      <c r="B54" t="str">
        <f>VLOOKUP(A54,Table1[],2)</f>
        <v>Heracleum sphondylium</v>
      </c>
      <c r="C54" t="s">
        <v>272</v>
      </c>
      <c r="D54" s="18"/>
      <c r="E54" s="18"/>
      <c r="F54" s="18"/>
      <c r="G54" s="18"/>
      <c r="H54" s="18"/>
      <c r="I54" s="11"/>
      <c r="J54" s="11"/>
      <c r="K54" s="11"/>
      <c r="L54" s="11"/>
      <c r="M54" s="12"/>
      <c r="N54" s="18"/>
      <c r="O54" s="18"/>
      <c r="P54" s="18"/>
      <c r="Q54" s="18"/>
      <c r="R54" s="18">
        <v>5</v>
      </c>
    </row>
    <row r="55" spans="1:18" ht="16" thickBot="1" x14ac:dyDescent="0.25">
      <c r="A55" t="s">
        <v>306</v>
      </c>
      <c r="B55" t="str">
        <f>VLOOKUP(A55,Table1[],2)</f>
        <v>Vicia spp.</v>
      </c>
      <c r="C55" t="s">
        <v>272</v>
      </c>
      <c r="D55" s="18"/>
      <c r="E55" s="18"/>
      <c r="F55" s="18"/>
      <c r="G55" s="18"/>
      <c r="H55" s="18"/>
      <c r="I55" s="11"/>
      <c r="J55" s="11"/>
      <c r="K55" s="11"/>
      <c r="L55" s="11"/>
      <c r="M55" s="12"/>
      <c r="N55" s="18"/>
      <c r="O55" s="18"/>
      <c r="P55" s="18"/>
      <c r="Q55" s="18"/>
      <c r="R55" s="18">
        <v>3</v>
      </c>
    </row>
    <row r="56" spans="1:18" ht="16" thickBot="1" x14ac:dyDescent="0.25">
      <c r="A56" t="s">
        <v>307</v>
      </c>
      <c r="B56" t="str">
        <f>VLOOKUP(A56,Table1[],2)</f>
        <v>Epilobium montanum</v>
      </c>
      <c r="C56" t="s">
        <v>272</v>
      </c>
      <c r="D56" s="18"/>
      <c r="E56" s="18"/>
      <c r="F56" s="18"/>
      <c r="G56" s="18"/>
      <c r="H56" s="18"/>
      <c r="I56" s="11"/>
      <c r="J56" s="11"/>
      <c r="K56" s="11"/>
      <c r="L56" s="11"/>
      <c r="M56" s="12"/>
      <c r="N56" s="18"/>
      <c r="O56" s="18"/>
      <c r="P56" s="18"/>
      <c r="Q56" s="18"/>
      <c r="R56" s="18">
        <v>2</v>
      </c>
    </row>
    <row r="57" spans="1:18" ht="16" thickBot="1" x14ac:dyDescent="0.25">
      <c r="A57" t="s">
        <v>308</v>
      </c>
      <c r="B57" t="str">
        <f>VLOOKUP(A57,Table1[],2)</f>
        <v>Galium verum</v>
      </c>
      <c r="C57" t="s">
        <v>272</v>
      </c>
      <c r="D57" s="18"/>
      <c r="E57" s="18"/>
      <c r="F57" s="18">
        <v>3</v>
      </c>
      <c r="G57" s="18"/>
      <c r="H57" s="18"/>
      <c r="I57" s="11"/>
      <c r="J57" s="11"/>
      <c r="K57" s="11"/>
      <c r="L57" s="11"/>
      <c r="M57" s="12"/>
      <c r="N57" s="18"/>
      <c r="O57" s="18"/>
      <c r="P57" s="18"/>
      <c r="Q57" s="18"/>
      <c r="R57" s="18"/>
    </row>
    <row r="58" spans="1:18" ht="16" thickBot="1" x14ac:dyDescent="0.25">
      <c r="A58" t="s">
        <v>309</v>
      </c>
      <c r="B58" t="str">
        <f>VLOOKUP(A58,Table1[],2)</f>
        <v>Galium aparine</v>
      </c>
      <c r="C58" t="s">
        <v>272</v>
      </c>
      <c r="D58" s="18"/>
      <c r="E58" s="18"/>
      <c r="F58" s="18">
        <v>5</v>
      </c>
      <c r="G58" s="18"/>
      <c r="H58" s="18"/>
      <c r="I58" s="11"/>
      <c r="J58" s="11"/>
      <c r="K58" s="11"/>
      <c r="L58" s="11"/>
      <c r="M58" s="12"/>
      <c r="N58" s="18"/>
      <c r="O58" s="18"/>
      <c r="P58" s="18"/>
      <c r="Q58" s="18"/>
      <c r="R58" s="18"/>
    </row>
    <row r="59" spans="1:18" ht="16" thickBot="1" x14ac:dyDescent="0.25">
      <c r="A59" t="s">
        <v>310</v>
      </c>
      <c r="B59" t="str">
        <f>VLOOKUP(A59,Table1[],2)</f>
        <v>Poa pratensis</v>
      </c>
      <c r="C59" t="s">
        <v>272</v>
      </c>
      <c r="D59" s="18"/>
      <c r="E59" s="18"/>
      <c r="F59" s="18"/>
      <c r="G59" s="18"/>
      <c r="H59" s="18">
        <v>10</v>
      </c>
      <c r="I59" s="11"/>
      <c r="J59" s="11"/>
      <c r="K59" s="11"/>
      <c r="L59" s="11"/>
      <c r="M59" s="12"/>
      <c r="N59" s="18"/>
      <c r="O59" s="18"/>
      <c r="P59" s="18"/>
      <c r="Q59" s="18"/>
      <c r="R59" s="18"/>
    </row>
    <row r="60" spans="1:18" ht="16" thickBot="1" x14ac:dyDescent="0.25">
      <c r="A60" t="s">
        <v>311</v>
      </c>
      <c r="B60" t="str">
        <f>VLOOKUP(A60,Table1[],2)</f>
        <v>Equisetum arvense</v>
      </c>
      <c r="C60" t="s">
        <v>272</v>
      </c>
      <c r="D60" s="18"/>
      <c r="E60" s="18"/>
      <c r="F60" s="18"/>
      <c r="G60" s="18"/>
      <c r="H60" s="18"/>
      <c r="I60" s="11"/>
      <c r="J60" s="11"/>
      <c r="K60" s="11"/>
      <c r="L60" s="11">
        <v>5</v>
      </c>
      <c r="M60" s="12"/>
      <c r="N60" s="18"/>
      <c r="O60" s="18"/>
      <c r="P60" s="18"/>
      <c r="Q60" s="18"/>
      <c r="R60" s="18"/>
    </row>
    <row r="61" spans="1:18" ht="16" thickBot="1" x14ac:dyDescent="0.25">
      <c r="B61" t="e">
        <f>VLOOKUP(A61,Table1[],2)</f>
        <v>#N/A</v>
      </c>
      <c r="C61" t="s">
        <v>272</v>
      </c>
      <c r="D61" s="18">
        <f>COUNT(D9:D60)</f>
        <v>9</v>
      </c>
      <c r="E61" s="18">
        <f t="shared" ref="E61:R61" si="0">COUNT(E9:E60)</f>
        <v>6</v>
      </c>
      <c r="F61" s="18">
        <f t="shared" si="0"/>
        <v>7</v>
      </c>
      <c r="G61" s="18">
        <f t="shared" si="0"/>
        <v>9</v>
      </c>
      <c r="H61" s="18">
        <f t="shared" si="0"/>
        <v>7</v>
      </c>
      <c r="I61" s="18">
        <f t="shared" si="0"/>
        <v>17</v>
      </c>
      <c r="J61" s="18">
        <f t="shared" si="0"/>
        <v>17</v>
      </c>
      <c r="K61" s="18">
        <f t="shared" si="0"/>
        <v>22</v>
      </c>
      <c r="L61" s="18">
        <f t="shared" si="0"/>
        <v>16</v>
      </c>
      <c r="M61" s="18">
        <f t="shared" si="0"/>
        <v>20</v>
      </c>
      <c r="N61" s="18">
        <f t="shared" si="0"/>
        <v>11</v>
      </c>
      <c r="O61" s="18">
        <f t="shared" si="0"/>
        <v>19</v>
      </c>
      <c r="P61" s="18">
        <f t="shared" si="0"/>
        <v>22</v>
      </c>
      <c r="Q61" s="18">
        <f t="shared" si="0"/>
        <v>18</v>
      </c>
      <c r="R61" s="18">
        <f t="shared" si="0"/>
        <v>23</v>
      </c>
    </row>
    <row r="62" spans="1:18" ht="16" thickBot="1" x14ac:dyDescent="0.25">
      <c r="B62" t="e">
        <f>VLOOKUP(A62,Table1[],2)</f>
        <v>#N/A</v>
      </c>
      <c r="C62" t="s">
        <v>272</v>
      </c>
      <c r="D62" s="18"/>
      <c r="E62" s="18"/>
      <c r="F62" s="18"/>
      <c r="G62" s="18"/>
      <c r="H62" s="18">
        <f>AVERAGE(D61:H61)</f>
        <v>7.6</v>
      </c>
      <c r="I62" s="11"/>
      <c r="J62" s="11"/>
      <c r="K62" s="11"/>
      <c r="L62" s="11"/>
      <c r="M62" s="12">
        <f>AVERAGE(I61:M61)</f>
        <v>18.399999999999999</v>
      </c>
      <c r="N62" s="18"/>
      <c r="O62" s="18"/>
      <c r="P62" s="18"/>
      <c r="Q62" s="18"/>
      <c r="R62" s="18">
        <f>AVERAGE(N61:R61)</f>
        <v>18.600000000000001</v>
      </c>
    </row>
    <row r="63" spans="1:18" ht="16" thickBot="1" x14ac:dyDescent="0.25">
      <c r="B63" t="e">
        <f>VLOOKUP(A63,Table1[],2)</f>
        <v>#N/A</v>
      </c>
      <c r="C63" t="s">
        <v>272</v>
      </c>
      <c r="D63" s="18"/>
      <c r="E63" s="18"/>
      <c r="F63" s="18"/>
      <c r="G63" s="18"/>
      <c r="H63" s="18"/>
      <c r="I63" s="11"/>
      <c r="J63" s="11"/>
      <c r="K63" s="11"/>
      <c r="L63" s="11"/>
      <c r="M63" s="12"/>
      <c r="N63" s="18"/>
      <c r="O63" s="18"/>
      <c r="P63" s="18"/>
      <c r="Q63" s="18"/>
      <c r="R63" s="18"/>
    </row>
    <row r="64" spans="1:18" ht="16" thickBot="1" x14ac:dyDescent="0.25">
      <c r="B64" t="e">
        <f>VLOOKUP(A64,Table1[],2)</f>
        <v>#N/A</v>
      </c>
      <c r="C64" t="s">
        <v>272</v>
      </c>
      <c r="D64" s="18"/>
      <c r="E64" s="18"/>
      <c r="F64" s="18"/>
      <c r="G64" s="18"/>
      <c r="H64" s="18"/>
      <c r="I64" s="11"/>
      <c r="J64" s="11"/>
      <c r="K64" s="11"/>
      <c r="L64" s="11"/>
      <c r="M64" s="12"/>
      <c r="N64" s="18"/>
      <c r="O64" s="18"/>
      <c r="P64" s="18"/>
      <c r="Q64" s="18"/>
      <c r="R64" s="18"/>
    </row>
    <row r="65" spans="2:18" ht="16" thickBot="1" x14ac:dyDescent="0.25">
      <c r="B65" t="e">
        <f>VLOOKUP(A65,Table1[],2)</f>
        <v>#N/A</v>
      </c>
      <c r="C65" t="s">
        <v>272</v>
      </c>
      <c r="D65" s="18"/>
      <c r="E65" s="18"/>
      <c r="F65" s="18"/>
      <c r="G65" s="18"/>
      <c r="H65" s="18"/>
      <c r="I65" s="11"/>
      <c r="J65" s="11"/>
      <c r="K65" s="11"/>
      <c r="L65" s="11"/>
      <c r="M65" s="12"/>
      <c r="N65" s="18"/>
      <c r="O65" s="18"/>
      <c r="P65" s="18"/>
      <c r="Q65" s="18"/>
      <c r="R65" s="18"/>
    </row>
    <row r="66" spans="2:18" ht="16" thickBot="1" x14ac:dyDescent="0.25">
      <c r="B66" t="e">
        <f>VLOOKUP(A66,Table1[],2)</f>
        <v>#N/A</v>
      </c>
      <c r="C66" t="s">
        <v>272</v>
      </c>
      <c r="D66" s="18"/>
      <c r="E66" s="18"/>
      <c r="F66" s="18"/>
      <c r="G66" s="18"/>
      <c r="H66" s="18"/>
      <c r="I66" s="11"/>
      <c r="J66" s="11"/>
      <c r="K66" s="11"/>
      <c r="L66" s="11"/>
      <c r="M66" s="12"/>
      <c r="N66" s="18"/>
      <c r="O66" s="18"/>
      <c r="P66" s="18"/>
      <c r="Q66" s="18"/>
      <c r="R66" s="18"/>
    </row>
    <row r="67" spans="2:18" ht="16" thickBot="1" x14ac:dyDescent="0.25">
      <c r="B67" t="e">
        <f>VLOOKUP(A67,Table1[],2)</f>
        <v>#N/A</v>
      </c>
      <c r="C67" t="s">
        <v>272</v>
      </c>
      <c r="D67" s="18"/>
      <c r="E67" s="18"/>
      <c r="F67" s="18"/>
      <c r="G67" s="18"/>
      <c r="H67" s="18"/>
      <c r="I67" s="11"/>
      <c r="J67" s="11"/>
      <c r="K67" s="11"/>
      <c r="L67" s="11"/>
      <c r="M67" s="12"/>
      <c r="N67" s="18"/>
      <c r="O67" s="18"/>
      <c r="P67" s="18"/>
      <c r="Q67" s="18"/>
      <c r="R67" s="18"/>
    </row>
    <row r="68" spans="2:18" ht="16" thickBot="1" x14ac:dyDescent="0.25">
      <c r="B68" t="e">
        <f>VLOOKUP(A68,Table1[],2)</f>
        <v>#N/A</v>
      </c>
      <c r="C68" t="s">
        <v>272</v>
      </c>
      <c r="D68" s="18"/>
      <c r="E68" s="18"/>
      <c r="F68" s="18"/>
      <c r="G68" s="18"/>
      <c r="H68" s="18"/>
      <c r="I68" s="11"/>
      <c r="J68" s="11"/>
      <c r="K68" s="11"/>
      <c r="L68" s="11"/>
      <c r="M68" s="12"/>
      <c r="N68" s="18"/>
      <c r="O68" s="18"/>
      <c r="P68" s="18"/>
      <c r="Q68" s="18"/>
      <c r="R68" s="18"/>
    </row>
    <row r="69" spans="2:18" ht="16" thickBot="1" x14ac:dyDescent="0.25">
      <c r="B69" t="e">
        <f>VLOOKUP(A69,Table1[],2)</f>
        <v>#N/A</v>
      </c>
      <c r="C69" t="s">
        <v>272</v>
      </c>
      <c r="D69" s="18"/>
      <c r="E69" s="18"/>
      <c r="F69" s="18"/>
      <c r="G69" s="18"/>
      <c r="H69" s="18"/>
      <c r="I69" s="11"/>
      <c r="J69" s="11"/>
      <c r="K69" s="11"/>
      <c r="L69" s="11"/>
      <c r="M69" s="12"/>
      <c r="N69" s="18"/>
      <c r="O69" s="18"/>
      <c r="P69" s="18"/>
      <c r="Q69" s="18"/>
      <c r="R69" s="18"/>
    </row>
    <row r="70" spans="2:18" ht="16" thickBot="1" x14ac:dyDescent="0.25">
      <c r="B70" t="e">
        <f>VLOOKUP(A70,Table1[],2)</f>
        <v>#N/A</v>
      </c>
      <c r="C70" t="s">
        <v>272</v>
      </c>
      <c r="D70" s="18"/>
      <c r="E70" s="18"/>
      <c r="F70" s="18"/>
      <c r="G70" s="18"/>
      <c r="H70" s="18"/>
      <c r="I70" s="11"/>
      <c r="J70" s="11"/>
      <c r="K70" s="11"/>
      <c r="L70" s="11"/>
      <c r="M70" s="12"/>
      <c r="N70" s="18"/>
      <c r="O70" s="18"/>
      <c r="P70" s="18"/>
      <c r="Q70" s="18"/>
      <c r="R70" s="18"/>
    </row>
    <row r="71" spans="2:18" ht="16" thickBot="1" x14ac:dyDescent="0.25">
      <c r="B71" t="e">
        <f>VLOOKUP(A71,Table1[],2)</f>
        <v>#N/A</v>
      </c>
      <c r="C71" t="s">
        <v>272</v>
      </c>
      <c r="D71" s="18"/>
      <c r="E71" s="18"/>
      <c r="F71" s="18"/>
      <c r="G71" s="18"/>
      <c r="H71" s="18"/>
      <c r="I71" s="11"/>
      <c r="J71" s="11"/>
      <c r="K71" s="11"/>
      <c r="L71" s="11"/>
      <c r="M71" s="12"/>
      <c r="N71" s="18"/>
      <c r="O71" s="18"/>
      <c r="P71" s="18"/>
      <c r="Q71" s="18"/>
      <c r="R71" s="18"/>
    </row>
    <row r="72" spans="2:18" ht="16" thickBot="1" x14ac:dyDescent="0.25">
      <c r="B72" t="e">
        <f>VLOOKUP(A72,Table1[],2)</f>
        <v>#N/A</v>
      </c>
      <c r="C72" t="s">
        <v>272</v>
      </c>
      <c r="D72" s="18"/>
      <c r="E72" s="18"/>
      <c r="F72" s="18"/>
      <c r="G72" s="18"/>
      <c r="H72" s="18"/>
      <c r="I72" s="11"/>
      <c r="J72" s="11"/>
      <c r="K72" s="11"/>
      <c r="L72" s="11"/>
      <c r="M72" s="12"/>
      <c r="N72" s="18"/>
      <c r="O72" s="18"/>
      <c r="P72" s="18"/>
      <c r="Q72" s="18"/>
      <c r="R72" s="18"/>
    </row>
    <row r="73" spans="2:18" ht="16" thickBot="1" x14ac:dyDescent="0.25">
      <c r="B73" t="e">
        <f>VLOOKUP(A73,Table1[],2)</f>
        <v>#N/A</v>
      </c>
      <c r="C73" t="s">
        <v>272</v>
      </c>
      <c r="D73" s="18"/>
      <c r="E73" s="18"/>
      <c r="F73" s="18"/>
      <c r="G73" s="18"/>
      <c r="H73" s="18"/>
      <c r="I73" s="11"/>
      <c r="J73" s="11"/>
      <c r="K73" s="11"/>
      <c r="L73" s="11"/>
      <c r="M73" s="12"/>
      <c r="N73" s="18"/>
      <c r="O73" s="18"/>
      <c r="P73" s="18"/>
      <c r="Q73" s="18"/>
      <c r="R73" s="18"/>
    </row>
    <row r="74" spans="2:18" ht="16" thickBot="1" x14ac:dyDescent="0.25">
      <c r="B74" t="e">
        <f>VLOOKUP(A74,Table1[],2)</f>
        <v>#N/A</v>
      </c>
      <c r="C74" t="s">
        <v>272</v>
      </c>
      <c r="D74" s="18"/>
      <c r="E74" s="18"/>
      <c r="F74" s="18"/>
      <c r="G74" s="18"/>
      <c r="H74" s="18"/>
      <c r="I74" s="11"/>
      <c r="J74" s="11"/>
      <c r="K74" s="11"/>
      <c r="L74" s="11"/>
      <c r="M74" s="12"/>
      <c r="N74" s="18"/>
      <c r="O74" s="18"/>
      <c r="P74" s="18"/>
      <c r="Q74" s="18"/>
      <c r="R74" s="18"/>
    </row>
    <row r="75" spans="2:18" ht="16" thickBot="1" x14ac:dyDescent="0.25">
      <c r="B75" t="e">
        <f>VLOOKUP(A75,Table1[],2)</f>
        <v>#N/A</v>
      </c>
      <c r="C75" t="s">
        <v>272</v>
      </c>
      <c r="D75" s="18"/>
      <c r="E75" s="18"/>
      <c r="F75" s="18"/>
      <c r="G75" s="18"/>
      <c r="H75" s="18"/>
      <c r="I75" s="11"/>
      <c r="J75" s="11"/>
      <c r="K75" s="11"/>
      <c r="L75" s="11"/>
      <c r="M75" s="12"/>
      <c r="N75" s="18"/>
      <c r="O75" s="18"/>
      <c r="P75" s="18"/>
      <c r="Q75" s="18"/>
      <c r="R75" s="18"/>
    </row>
    <row r="76" spans="2:18" ht="16" thickBot="1" x14ac:dyDescent="0.25">
      <c r="B76" t="e">
        <f>VLOOKUP(A76,Table1[],2)</f>
        <v>#N/A</v>
      </c>
      <c r="C76" t="s">
        <v>272</v>
      </c>
      <c r="D76" s="18"/>
      <c r="E76" s="18"/>
      <c r="F76" s="18"/>
      <c r="G76" s="18"/>
      <c r="H76" s="18"/>
      <c r="I76" s="11"/>
      <c r="J76" s="11"/>
      <c r="K76" s="11"/>
      <c r="L76" s="11"/>
      <c r="M76" s="12"/>
      <c r="N76" s="18"/>
      <c r="O76" s="18"/>
      <c r="P76" s="18"/>
      <c r="Q76" s="18"/>
      <c r="R76" s="18"/>
    </row>
    <row r="77" spans="2:18" ht="16" thickBot="1" x14ac:dyDescent="0.25">
      <c r="B77" t="e">
        <f>VLOOKUP(A77,Table1[],2)</f>
        <v>#N/A</v>
      </c>
      <c r="C77" t="s">
        <v>272</v>
      </c>
      <c r="D77" s="18"/>
      <c r="E77" s="18"/>
      <c r="F77" s="18"/>
      <c r="G77" s="18"/>
      <c r="H77" s="18"/>
      <c r="I77" s="11"/>
      <c r="J77" s="11"/>
      <c r="K77" s="11"/>
      <c r="L77" s="11"/>
      <c r="M77" s="12"/>
      <c r="N77" s="18"/>
      <c r="O77" s="18"/>
      <c r="P77" s="18"/>
      <c r="Q77" s="18"/>
      <c r="R77" s="18"/>
    </row>
    <row r="78" spans="2:18" ht="16" thickBot="1" x14ac:dyDescent="0.25">
      <c r="B78" t="e">
        <f>VLOOKUP(A78,Table1[],2)</f>
        <v>#N/A</v>
      </c>
      <c r="C78" t="s">
        <v>272</v>
      </c>
      <c r="D78" s="18"/>
      <c r="E78" s="18"/>
      <c r="F78" s="18"/>
      <c r="G78" s="18"/>
      <c r="H78" s="18"/>
      <c r="I78" s="11"/>
      <c r="J78" s="11"/>
      <c r="K78" s="11"/>
      <c r="L78" s="11"/>
      <c r="M78" s="12"/>
      <c r="N78" s="18"/>
      <c r="O78" s="18"/>
      <c r="P78" s="18"/>
      <c r="Q78" s="18"/>
      <c r="R78" s="18"/>
    </row>
    <row r="79" spans="2:18" ht="16" thickBot="1" x14ac:dyDescent="0.25">
      <c r="B79" t="e">
        <f>VLOOKUP(A79,Table1[],2)</f>
        <v>#N/A</v>
      </c>
      <c r="C79" t="s">
        <v>272</v>
      </c>
      <c r="D79" s="18"/>
      <c r="E79" s="18"/>
      <c r="F79" s="18"/>
      <c r="G79" s="18"/>
      <c r="H79" s="18"/>
      <c r="I79" s="11"/>
      <c r="J79" s="11"/>
      <c r="K79" s="11"/>
      <c r="L79" s="11"/>
      <c r="M79" s="12"/>
      <c r="N79" s="18"/>
      <c r="O79" s="18"/>
      <c r="P79" s="18"/>
      <c r="Q79" s="18"/>
      <c r="R79" s="18"/>
    </row>
    <row r="80" spans="2:18" ht="16" thickBot="1" x14ac:dyDescent="0.25">
      <c r="B80" t="e">
        <f>VLOOKUP(A80,Table1[],2)</f>
        <v>#N/A</v>
      </c>
      <c r="C80" t="s">
        <v>272</v>
      </c>
      <c r="D80" s="18"/>
      <c r="E80" s="18"/>
      <c r="F80" s="18"/>
      <c r="G80" s="18"/>
      <c r="H80" s="18"/>
      <c r="I80" s="11"/>
      <c r="J80" s="11"/>
      <c r="K80" s="11"/>
      <c r="L80" s="11"/>
      <c r="M80" s="12"/>
      <c r="N80" s="18"/>
      <c r="O80" s="18"/>
      <c r="P80" s="18"/>
      <c r="Q80" s="18"/>
      <c r="R80" s="18"/>
    </row>
    <row r="81" spans="2:18" ht="16" thickBot="1" x14ac:dyDescent="0.25">
      <c r="B81" t="e">
        <f>VLOOKUP(A81,Table1[],2)</f>
        <v>#N/A</v>
      </c>
      <c r="C81" t="s">
        <v>272</v>
      </c>
      <c r="D81" s="18"/>
      <c r="E81" s="18"/>
      <c r="F81" s="18"/>
      <c r="G81" s="18"/>
      <c r="H81" s="18"/>
      <c r="I81" s="11"/>
      <c r="J81" s="11"/>
      <c r="K81" s="11"/>
      <c r="L81" s="11"/>
      <c r="M81" s="12"/>
      <c r="N81" s="18"/>
      <c r="O81" s="18"/>
      <c r="P81" s="18"/>
      <c r="Q81" s="18"/>
      <c r="R81" s="18"/>
    </row>
    <row r="82" spans="2:18" ht="16" thickBot="1" x14ac:dyDescent="0.25">
      <c r="B82" t="e">
        <f>VLOOKUP(A82,Table1[],2)</f>
        <v>#N/A</v>
      </c>
      <c r="C82" t="s">
        <v>272</v>
      </c>
      <c r="D82" s="18"/>
      <c r="E82" s="18"/>
      <c r="F82" s="18"/>
      <c r="G82" s="18"/>
      <c r="H82" s="18"/>
      <c r="I82" s="11"/>
      <c r="J82" s="11"/>
      <c r="K82" s="11"/>
      <c r="L82" s="11"/>
      <c r="M82" s="12"/>
      <c r="N82" s="18"/>
      <c r="O82" s="18"/>
      <c r="P82" s="18"/>
      <c r="Q82" s="18"/>
      <c r="R82" s="18"/>
    </row>
    <row r="83" spans="2:18" ht="16" thickBot="1" x14ac:dyDescent="0.25">
      <c r="B83" t="e">
        <f>VLOOKUP(A83,Table1[],2)</f>
        <v>#N/A</v>
      </c>
      <c r="C83" t="s">
        <v>272</v>
      </c>
      <c r="D83" s="18"/>
      <c r="E83" s="18"/>
      <c r="F83" s="18"/>
      <c r="G83" s="18"/>
      <c r="H83" s="18"/>
      <c r="I83" s="11"/>
      <c r="J83" s="11"/>
      <c r="K83" s="11"/>
      <c r="L83" s="11"/>
      <c r="M83" s="12"/>
      <c r="N83" s="18"/>
      <c r="O83" s="18"/>
      <c r="P83" s="18"/>
      <c r="Q83" s="18"/>
      <c r="R83" s="18"/>
    </row>
    <row r="84" spans="2:18" ht="16" thickBot="1" x14ac:dyDescent="0.25">
      <c r="B84" t="e">
        <f>VLOOKUP(A84,Table1[],2)</f>
        <v>#N/A</v>
      </c>
      <c r="C84" t="s">
        <v>272</v>
      </c>
      <c r="D84" s="18"/>
      <c r="E84" s="18"/>
      <c r="F84" s="18"/>
      <c r="G84" s="18"/>
      <c r="H84" s="18"/>
      <c r="I84" s="11"/>
      <c r="J84" s="11"/>
      <c r="K84" s="11"/>
      <c r="L84" s="11"/>
      <c r="M84" s="12"/>
      <c r="N84" s="18"/>
      <c r="O84" s="18"/>
      <c r="P84" s="18"/>
      <c r="Q84" s="18"/>
      <c r="R84" s="18"/>
    </row>
    <row r="85" spans="2:18" ht="16" thickBot="1" x14ac:dyDescent="0.25">
      <c r="B85" t="e">
        <f>VLOOKUP(A85,Table1[],2)</f>
        <v>#N/A</v>
      </c>
      <c r="C85" t="s">
        <v>272</v>
      </c>
      <c r="D85" s="18"/>
      <c r="E85" s="18"/>
      <c r="F85" s="18"/>
      <c r="G85" s="18"/>
      <c r="H85" s="18"/>
      <c r="I85" s="11"/>
      <c r="J85" s="11"/>
      <c r="K85" s="11"/>
      <c r="L85" s="11"/>
      <c r="M85" s="12"/>
      <c r="N85" s="18"/>
      <c r="O85" s="18"/>
      <c r="P85" s="18"/>
      <c r="Q85" s="18"/>
      <c r="R85" s="18"/>
    </row>
    <row r="86" spans="2:18" ht="16" thickBot="1" x14ac:dyDescent="0.25">
      <c r="B86" t="e">
        <f>VLOOKUP(A86,Table1[],2)</f>
        <v>#N/A</v>
      </c>
      <c r="C86" t="s">
        <v>272</v>
      </c>
      <c r="D86" s="18"/>
      <c r="E86" s="18"/>
      <c r="F86" s="18"/>
      <c r="G86" s="18"/>
      <c r="H86" s="18"/>
      <c r="I86" s="11"/>
      <c r="J86" s="11"/>
      <c r="K86" s="11"/>
      <c r="L86" s="11"/>
      <c r="M86" s="12"/>
      <c r="N86" s="18"/>
      <c r="O86" s="18"/>
      <c r="P86" s="18"/>
      <c r="Q86" s="18"/>
      <c r="R86" s="18"/>
    </row>
    <row r="87" spans="2:18" ht="16" thickBot="1" x14ac:dyDescent="0.25">
      <c r="B87" t="e">
        <f>VLOOKUP(A87,Table1[],2)</f>
        <v>#N/A</v>
      </c>
      <c r="C87" t="s">
        <v>272</v>
      </c>
      <c r="D87" s="18"/>
      <c r="E87" s="18"/>
      <c r="F87" s="18"/>
      <c r="G87" s="18"/>
      <c r="H87" s="18"/>
      <c r="I87" s="11"/>
      <c r="J87" s="11"/>
      <c r="K87" s="11"/>
      <c r="L87" s="11"/>
      <c r="M87" s="12"/>
      <c r="N87" s="18"/>
      <c r="O87" s="18"/>
      <c r="P87" s="18"/>
      <c r="Q87" s="18"/>
      <c r="R87" s="18"/>
    </row>
    <row r="88" spans="2:18" ht="16" thickBot="1" x14ac:dyDescent="0.25">
      <c r="B88" t="e">
        <f>VLOOKUP(A88,Table1[],2)</f>
        <v>#N/A</v>
      </c>
      <c r="C88" t="s">
        <v>272</v>
      </c>
      <c r="D88" s="18"/>
      <c r="E88" s="18"/>
      <c r="F88" s="18"/>
      <c r="G88" s="18"/>
      <c r="H88" s="18"/>
      <c r="I88" s="11"/>
      <c r="J88" s="11"/>
      <c r="K88" s="11"/>
      <c r="L88" s="11"/>
      <c r="M88" s="12"/>
      <c r="N88" s="18"/>
      <c r="O88" s="18"/>
      <c r="P88" s="18"/>
      <c r="Q88" s="18"/>
      <c r="R88" s="18"/>
    </row>
    <row r="89" spans="2:18" ht="16" thickBot="1" x14ac:dyDescent="0.25">
      <c r="B89" t="e">
        <f>VLOOKUP(A89,Table1[],2)</f>
        <v>#N/A</v>
      </c>
      <c r="C89" t="s">
        <v>272</v>
      </c>
      <c r="D89" s="18"/>
      <c r="E89" s="18"/>
      <c r="F89" s="18"/>
      <c r="G89" s="18"/>
      <c r="H89" s="18"/>
      <c r="I89" s="11"/>
      <c r="J89" s="11"/>
      <c r="K89" s="11"/>
      <c r="L89" s="11"/>
      <c r="M89" s="12"/>
      <c r="N89" s="18"/>
      <c r="O89" s="18"/>
      <c r="P89" s="18"/>
      <c r="Q89" s="18"/>
      <c r="R89" s="18"/>
    </row>
    <row r="90" spans="2:18" ht="16" thickBot="1" x14ac:dyDescent="0.25">
      <c r="B90" t="e">
        <f>VLOOKUP(A90,Table1[],2)</f>
        <v>#N/A</v>
      </c>
      <c r="C90" t="s">
        <v>272</v>
      </c>
      <c r="D90" s="18"/>
      <c r="E90" s="18"/>
      <c r="F90" s="18"/>
      <c r="G90" s="18"/>
      <c r="H90" s="18"/>
      <c r="I90" s="11"/>
      <c r="J90" s="11"/>
      <c r="K90" s="11"/>
      <c r="L90" s="11"/>
      <c r="M90" s="12"/>
      <c r="N90" s="18"/>
      <c r="O90" s="18"/>
      <c r="P90" s="18"/>
      <c r="Q90" s="18"/>
      <c r="R90" s="18"/>
    </row>
    <row r="91" spans="2:18" ht="16" thickBot="1" x14ac:dyDescent="0.25">
      <c r="B91" t="e">
        <f>VLOOKUP(A91,Table1[],2)</f>
        <v>#N/A</v>
      </c>
      <c r="C91" t="s">
        <v>272</v>
      </c>
      <c r="D91" s="18"/>
      <c r="E91" s="18"/>
      <c r="F91" s="18"/>
      <c r="G91" s="18"/>
      <c r="H91" s="18"/>
      <c r="I91" s="11"/>
      <c r="J91" s="11"/>
      <c r="K91" s="11"/>
      <c r="L91" s="11"/>
      <c r="M91" s="12"/>
      <c r="N91" s="18"/>
      <c r="O91" s="18"/>
      <c r="P91" s="18"/>
      <c r="Q91" s="18"/>
      <c r="R91" s="18"/>
    </row>
    <row r="92" spans="2:18" ht="16" thickBot="1" x14ac:dyDescent="0.25">
      <c r="B92" t="e">
        <f>VLOOKUP(A92,Table1[],2)</f>
        <v>#N/A</v>
      </c>
      <c r="C92" t="s">
        <v>272</v>
      </c>
      <c r="D92" s="18"/>
      <c r="E92" s="18"/>
      <c r="F92" s="18"/>
      <c r="G92" s="18"/>
      <c r="H92" s="18"/>
      <c r="I92" s="11"/>
      <c r="J92" s="11"/>
      <c r="K92" s="11"/>
      <c r="L92" s="11"/>
      <c r="M92" s="12"/>
      <c r="N92" s="18"/>
      <c r="O92" s="18"/>
      <c r="P92" s="18"/>
      <c r="Q92" s="18"/>
      <c r="R92" s="18"/>
    </row>
    <row r="93" spans="2:18" ht="16" thickBot="1" x14ac:dyDescent="0.25">
      <c r="B93" t="e">
        <f>VLOOKUP(A93,Table1[],2)</f>
        <v>#N/A</v>
      </c>
      <c r="C93" t="s">
        <v>272</v>
      </c>
      <c r="D93" s="18"/>
      <c r="E93" s="18"/>
      <c r="F93" s="18"/>
      <c r="G93" s="18"/>
      <c r="H93" s="18"/>
      <c r="I93" s="11"/>
      <c r="J93" s="11"/>
      <c r="K93" s="11"/>
      <c r="L93" s="11"/>
      <c r="M93" s="12"/>
      <c r="N93" s="18"/>
      <c r="O93" s="18"/>
      <c r="P93" s="18"/>
      <c r="Q93" s="18"/>
      <c r="R93" s="18"/>
    </row>
    <row r="94" spans="2:18" ht="16" thickBot="1" x14ac:dyDescent="0.25">
      <c r="B94" t="e">
        <f>VLOOKUP(A94,Table1[],2)</f>
        <v>#N/A</v>
      </c>
      <c r="C94" t="s">
        <v>272</v>
      </c>
      <c r="D94" s="18"/>
      <c r="E94" s="18"/>
      <c r="F94" s="18"/>
      <c r="G94" s="18"/>
      <c r="H94" s="18"/>
      <c r="I94" s="11"/>
      <c r="J94" s="11"/>
      <c r="K94" s="11"/>
      <c r="L94" s="11"/>
      <c r="M94" s="12"/>
      <c r="N94" s="18"/>
      <c r="O94" s="18"/>
      <c r="P94" s="18"/>
      <c r="Q94" s="18"/>
      <c r="R94" s="18"/>
    </row>
    <row r="95" spans="2:18" ht="16" thickBot="1" x14ac:dyDescent="0.25">
      <c r="B95" t="e">
        <f>VLOOKUP(A95,Table1[],2)</f>
        <v>#N/A</v>
      </c>
      <c r="C95" t="s">
        <v>272</v>
      </c>
      <c r="D95" s="18"/>
      <c r="E95" s="18"/>
      <c r="F95" s="18"/>
      <c r="G95" s="18"/>
      <c r="H95" s="18"/>
      <c r="I95" s="11"/>
      <c r="J95" s="11"/>
      <c r="K95" s="11"/>
      <c r="L95" s="11"/>
      <c r="M95" s="12"/>
      <c r="N95" s="18"/>
      <c r="O95" s="18"/>
      <c r="P95" s="18"/>
      <c r="Q95" s="18"/>
      <c r="R95" s="18"/>
    </row>
    <row r="96" spans="2:18" ht="16" thickBot="1" x14ac:dyDescent="0.25">
      <c r="B96" t="e">
        <f>VLOOKUP(A96,Table1[],2)</f>
        <v>#N/A</v>
      </c>
      <c r="C96" t="s">
        <v>272</v>
      </c>
      <c r="D96" s="18"/>
      <c r="E96" s="18"/>
      <c r="F96" s="18"/>
      <c r="G96" s="18"/>
      <c r="H96" s="18"/>
      <c r="I96" s="11"/>
      <c r="J96" s="11"/>
      <c r="K96" s="11"/>
      <c r="L96" s="11"/>
      <c r="M96" s="12"/>
      <c r="N96" s="18"/>
      <c r="O96" s="18"/>
      <c r="P96" s="18"/>
      <c r="Q96" s="18"/>
      <c r="R96" s="18"/>
    </row>
    <row r="97" spans="2:18" ht="16" thickBot="1" x14ac:dyDescent="0.25">
      <c r="B97" t="e">
        <f>VLOOKUP(A97,Table1[],2)</f>
        <v>#N/A</v>
      </c>
      <c r="C97" t="s">
        <v>272</v>
      </c>
      <c r="D97" s="18"/>
      <c r="E97" s="18"/>
      <c r="F97" s="18"/>
      <c r="G97" s="18"/>
      <c r="H97" s="18"/>
      <c r="I97" s="11"/>
      <c r="J97" s="11"/>
      <c r="K97" s="11"/>
      <c r="L97" s="11"/>
      <c r="M97" s="12"/>
      <c r="N97" s="18"/>
      <c r="O97" s="18"/>
      <c r="P97" s="18"/>
      <c r="Q97" s="18"/>
      <c r="R97" s="18"/>
    </row>
    <row r="98" spans="2:18" ht="16" thickBot="1" x14ac:dyDescent="0.25">
      <c r="B98" t="e">
        <f>VLOOKUP(A98,Table1[],2)</f>
        <v>#N/A</v>
      </c>
      <c r="C98" t="s">
        <v>272</v>
      </c>
      <c r="D98" s="18"/>
      <c r="E98" s="18"/>
      <c r="F98" s="18"/>
      <c r="G98" s="18"/>
      <c r="H98" s="18"/>
      <c r="I98" s="11"/>
      <c r="J98" s="11"/>
      <c r="K98" s="11"/>
      <c r="L98" s="11"/>
      <c r="M98" s="12"/>
      <c r="N98" s="18"/>
      <c r="O98" s="18"/>
      <c r="P98" s="18"/>
      <c r="Q98" s="18"/>
      <c r="R98" s="18"/>
    </row>
    <row r="99" spans="2:18" ht="16" thickBot="1" x14ac:dyDescent="0.25">
      <c r="B99" t="e">
        <f>VLOOKUP(A99,Table1[],2)</f>
        <v>#N/A</v>
      </c>
      <c r="C99" t="s">
        <v>272</v>
      </c>
      <c r="D99" s="18"/>
      <c r="E99" s="18"/>
      <c r="F99" s="18"/>
      <c r="G99" s="18"/>
      <c r="H99" s="18"/>
      <c r="I99" s="11"/>
      <c r="J99" s="11"/>
      <c r="K99" s="11"/>
      <c r="L99" s="11"/>
      <c r="M99" s="12"/>
      <c r="N99" s="18"/>
      <c r="O99" s="18"/>
      <c r="P99" s="18"/>
      <c r="Q99" s="18"/>
      <c r="R99" s="18"/>
    </row>
    <row r="100" spans="2:18" ht="16" thickBot="1" x14ac:dyDescent="0.25">
      <c r="B100" t="e">
        <f>VLOOKUP(A100,Table1[],2)</f>
        <v>#N/A</v>
      </c>
      <c r="C100" t="s">
        <v>272</v>
      </c>
      <c r="D100" s="18"/>
      <c r="E100" s="18"/>
      <c r="F100" s="18"/>
      <c r="G100" s="18"/>
      <c r="H100" s="18"/>
      <c r="I100" s="11"/>
      <c r="J100" s="11"/>
      <c r="K100" s="11"/>
      <c r="L100" s="11"/>
      <c r="M100" s="12"/>
      <c r="N100" s="18"/>
      <c r="O100" s="18"/>
      <c r="P100" s="18"/>
      <c r="Q100" s="18"/>
      <c r="R100" s="18"/>
    </row>
    <row r="101" spans="2:18" ht="16" thickBot="1" x14ac:dyDescent="0.25">
      <c r="B101" t="e">
        <f>VLOOKUP(A101,Table1[],2)</f>
        <v>#N/A</v>
      </c>
      <c r="C101" t="s">
        <v>272</v>
      </c>
      <c r="D101" s="18"/>
      <c r="E101" s="18"/>
      <c r="F101" s="18"/>
      <c r="G101" s="18"/>
      <c r="H101" s="18"/>
      <c r="I101" s="11"/>
      <c r="J101" s="11"/>
      <c r="K101" s="11"/>
      <c r="L101" s="11"/>
      <c r="M101" s="12"/>
      <c r="N101" s="18"/>
      <c r="O101" s="18"/>
      <c r="P101" s="18"/>
      <c r="Q101" s="18"/>
      <c r="R101" s="18"/>
    </row>
    <row r="102" spans="2:18" ht="16" thickBot="1" x14ac:dyDescent="0.25">
      <c r="B102" t="e">
        <f>VLOOKUP(A102,Table1[],2)</f>
        <v>#N/A</v>
      </c>
      <c r="C102" t="s">
        <v>272</v>
      </c>
      <c r="D102" s="18"/>
      <c r="E102" s="18"/>
      <c r="F102" s="18"/>
      <c r="G102" s="18"/>
      <c r="H102" s="18"/>
      <c r="I102" s="11"/>
      <c r="J102" s="11"/>
      <c r="K102" s="11"/>
      <c r="L102" s="11"/>
      <c r="M102" s="12"/>
      <c r="N102" s="18"/>
      <c r="O102" s="18"/>
      <c r="P102" s="18"/>
      <c r="Q102" s="18"/>
      <c r="R102" s="18"/>
    </row>
    <row r="103" spans="2:18" ht="16" thickBot="1" x14ac:dyDescent="0.25">
      <c r="B103" t="e">
        <f>VLOOKUP(A103,Table1[],2)</f>
        <v>#N/A</v>
      </c>
      <c r="C103" t="s">
        <v>272</v>
      </c>
      <c r="D103" s="18"/>
      <c r="E103" s="18"/>
      <c r="F103" s="18"/>
      <c r="G103" s="18"/>
      <c r="H103" s="18"/>
      <c r="I103" s="11"/>
      <c r="J103" s="11"/>
      <c r="K103" s="11"/>
      <c r="L103" s="11"/>
      <c r="M103" s="12"/>
      <c r="N103" s="18"/>
      <c r="O103" s="18"/>
      <c r="P103" s="18"/>
      <c r="Q103" s="18"/>
      <c r="R103" s="18"/>
    </row>
    <row r="104" spans="2:18" ht="16" thickBot="1" x14ac:dyDescent="0.25">
      <c r="B104" t="e">
        <f>VLOOKUP(A104,Table1[],2)</f>
        <v>#N/A</v>
      </c>
      <c r="C104" t="s">
        <v>272</v>
      </c>
      <c r="D104" s="18"/>
      <c r="E104" s="18"/>
      <c r="F104" s="18"/>
      <c r="G104" s="18"/>
      <c r="H104" s="18"/>
      <c r="I104" s="11"/>
      <c r="J104" s="11"/>
      <c r="K104" s="11"/>
      <c r="L104" s="11"/>
      <c r="M104" s="12"/>
      <c r="N104" s="18"/>
      <c r="O104" s="18"/>
      <c r="P104" s="18"/>
      <c r="Q104" s="18"/>
      <c r="R104" s="18"/>
    </row>
    <row r="105" spans="2:18" ht="16" thickBot="1" x14ac:dyDescent="0.25">
      <c r="B105" t="e">
        <f>VLOOKUP(A105,Table1[],2)</f>
        <v>#N/A</v>
      </c>
      <c r="C105" t="s">
        <v>272</v>
      </c>
      <c r="D105" s="18"/>
      <c r="E105" s="18"/>
      <c r="F105" s="18"/>
      <c r="G105" s="18"/>
      <c r="H105" s="18"/>
      <c r="I105" s="11"/>
      <c r="J105" s="11"/>
      <c r="K105" s="11"/>
      <c r="L105" s="11"/>
      <c r="M105" s="12"/>
      <c r="N105" s="18"/>
      <c r="O105" s="18"/>
      <c r="P105" s="18"/>
      <c r="Q105" s="18"/>
      <c r="R105" s="18"/>
    </row>
    <row r="106" spans="2:18" ht="16" thickBot="1" x14ac:dyDescent="0.25">
      <c r="B106" t="e">
        <f>VLOOKUP(A106,Table1[],2)</f>
        <v>#N/A</v>
      </c>
      <c r="C106" t="s">
        <v>272</v>
      </c>
      <c r="D106" s="18"/>
      <c r="E106" s="18"/>
      <c r="F106" s="18"/>
      <c r="G106" s="18"/>
      <c r="H106" s="18"/>
      <c r="I106" s="11"/>
      <c r="J106" s="11"/>
      <c r="K106" s="11"/>
      <c r="L106" s="11"/>
      <c r="M106" s="12"/>
      <c r="N106" s="18"/>
      <c r="O106" s="18"/>
      <c r="P106" s="18"/>
      <c r="Q106" s="18"/>
      <c r="R106" s="18"/>
    </row>
    <row r="107" spans="2:18" ht="16" thickBot="1" x14ac:dyDescent="0.25">
      <c r="B107" t="e">
        <f>VLOOKUP(A107,Table1[],2)</f>
        <v>#N/A</v>
      </c>
      <c r="C107" t="s">
        <v>272</v>
      </c>
      <c r="D107" s="18"/>
      <c r="E107" s="18"/>
      <c r="F107" s="18"/>
      <c r="G107" s="18"/>
      <c r="H107" s="18"/>
      <c r="I107" s="11"/>
      <c r="J107" s="11"/>
      <c r="K107" s="11"/>
      <c r="L107" s="11"/>
      <c r="M107" s="12"/>
      <c r="N107" s="18"/>
      <c r="O107" s="18"/>
      <c r="P107" s="18"/>
      <c r="Q107" s="18"/>
      <c r="R107" s="18"/>
    </row>
    <row r="108" spans="2:18" ht="16" thickBot="1" x14ac:dyDescent="0.25">
      <c r="B108" t="e">
        <f>VLOOKUP(A108,Table1[],2)</f>
        <v>#N/A</v>
      </c>
      <c r="C108" t="s">
        <v>272</v>
      </c>
      <c r="D108" s="18"/>
      <c r="E108" s="18"/>
      <c r="F108" s="18"/>
      <c r="G108" s="18"/>
      <c r="H108" s="18"/>
      <c r="I108" s="11"/>
      <c r="J108" s="11"/>
      <c r="K108" s="11"/>
      <c r="L108" s="11"/>
      <c r="M108" s="12"/>
      <c r="N108" s="18"/>
      <c r="O108" s="18"/>
      <c r="P108" s="18"/>
      <c r="Q108" s="18"/>
      <c r="R108" s="18"/>
    </row>
    <row r="109" spans="2:18" ht="16" thickBot="1" x14ac:dyDescent="0.25">
      <c r="B109" t="e">
        <f>VLOOKUP(A109,Table1[],2)</f>
        <v>#N/A</v>
      </c>
      <c r="C109" t="s">
        <v>272</v>
      </c>
      <c r="D109" s="18"/>
      <c r="E109" s="18"/>
      <c r="F109" s="18"/>
      <c r="G109" s="18"/>
      <c r="H109" s="18"/>
      <c r="I109" s="11"/>
      <c r="J109" s="11"/>
      <c r="K109" s="11"/>
      <c r="L109" s="11"/>
      <c r="M109" s="12"/>
      <c r="N109" s="18"/>
      <c r="O109" s="18"/>
      <c r="P109" s="18"/>
      <c r="Q109" s="18"/>
      <c r="R109" s="18"/>
    </row>
    <row r="110" spans="2:18" ht="16" thickBot="1" x14ac:dyDescent="0.25">
      <c r="B110" t="e">
        <f>VLOOKUP(A110,Table1[],2)</f>
        <v>#N/A</v>
      </c>
      <c r="C110" t="s">
        <v>272</v>
      </c>
      <c r="D110" s="18"/>
      <c r="E110" s="18"/>
      <c r="F110" s="18"/>
      <c r="G110" s="18"/>
      <c r="H110" s="18"/>
      <c r="I110" s="11"/>
      <c r="J110" s="11"/>
      <c r="K110" s="11"/>
      <c r="L110" s="11"/>
      <c r="M110" s="12"/>
      <c r="N110" s="18"/>
      <c r="O110" s="18"/>
      <c r="P110" s="18"/>
      <c r="Q110" s="18"/>
      <c r="R110" s="18"/>
    </row>
    <row r="111" spans="2:18" ht="16" thickBot="1" x14ac:dyDescent="0.25">
      <c r="B111" t="e">
        <f>VLOOKUP(A111,Table1[],2)</f>
        <v>#N/A</v>
      </c>
      <c r="C111" t="s">
        <v>272</v>
      </c>
      <c r="D111" s="18"/>
      <c r="E111" s="18"/>
      <c r="F111" s="18"/>
      <c r="G111" s="18"/>
      <c r="H111" s="18"/>
      <c r="I111" s="11"/>
      <c r="J111" s="11"/>
      <c r="K111" s="11"/>
      <c r="L111" s="11"/>
      <c r="M111" s="12"/>
      <c r="N111" s="18"/>
      <c r="O111" s="18"/>
      <c r="P111" s="18"/>
      <c r="Q111" s="18"/>
      <c r="R111" s="18"/>
    </row>
    <row r="112" spans="2:18" ht="16" thickBot="1" x14ac:dyDescent="0.25">
      <c r="B112" t="e">
        <f>VLOOKUP(A112,Table1[],2)</f>
        <v>#N/A</v>
      </c>
      <c r="C112" t="s">
        <v>272</v>
      </c>
      <c r="D112" s="18"/>
      <c r="E112" s="18"/>
      <c r="F112" s="18"/>
      <c r="G112" s="18"/>
      <c r="H112" s="18"/>
      <c r="I112" s="11"/>
      <c r="J112" s="11"/>
      <c r="K112" s="11"/>
      <c r="L112" s="11"/>
      <c r="M112" s="12"/>
      <c r="N112" s="18"/>
      <c r="O112" s="18"/>
      <c r="P112" s="18"/>
      <c r="Q112" s="18"/>
      <c r="R112" s="18"/>
    </row>
    <row r="113" spans="2:18" ht="16" thickBot="1" x14ac:dyDescent="0.25">
      <c r="B113" t="e">
        <f>VLOOKUP(A113,Table1[],2)</f>
        <v>#N/A</v>
      </c>
      <c r="C113" t="s">
        <v>272</v>
      </c>
      <c r="D113" s="18"/>
      <c r="E113" s="18"/>
      <c r="F113" s="18"/>
      <c r="G113" s="18"/>
      <c r="H113" s="18"/>
      <c r="I113" s="11"/>
      <c r="J113" s="11"/>
      <c r="K113" s="11"/>
      <c r="L113" s="11"/>
      <c r="M113" s="12"/>
      <c r="N113" s="18"/>
      <c r="O113" s="18"/>
      <c r="P113" s="18"/>
      <c r="Q113" s="18"/>
      <c r="R113" s="18"/>
    </row>
    <row r="114" spans="2:18" ht="16" thickBot="1" x14ac:dyDescent="0.25">
      <c r="B114" t="e">
        <f>VLOOKUP(A114,Table1[],2)</f>
        <v>#N/A</v>
      </c>
      <c r="C114" t="s">
        <v>272</v>
      </c>
      <c r="D114" s="18"/>
      <c r="E114" s="18"/>
      <c r="F114" s="18"/>
      <c r="G114" s="18"/>
      <c r="H114" s="18"/>
      <c r="I114" s="11"/>
      <c r="J114" s="11"/>
      <c r="K114" s="11"/>
      <c r="L114" s="11"/>
      <c r="M114" s="12"/>
      <c r="N114" s="18"/>
      <c r="O114" s="18"/>
      <c r="P114" s="18"/>
      <c r="Q114" s="18"/>
      <c r="R114" s="18"/>
    </row>
    <row r="115" spans="2:18" ht="16" thickBot="1" x14ac:dyDescent="0.25">
      <c r="B115" t="e">
        <f>VLOOKUP(A115,Table1[],2)</f>
        <v>#N/A</v>
      </c>
      <c r="C115" t="s">
        <v>272</v>
      </c>
      <c r="D115" s="18"/>
      <c r="E115" s="18"/>
      <c r="F115" s="18"/>
      <c r="G115" s="18"/>
      <c r="H115" s="18"/>
      <c r="I115" s="11"/>
      <c r="J115" s="11"/>
      <c r="K115" s="11"/>
      <c r="L115" s="11"/>
      <c r="M115" s="12"/>
      <c r="N115" s="18"/>
      <c r="O115" s="18"/>
      <c r="P115" s="18"/>
      <c r="Q115" s="18"/>
      <c r="R115" s="18"/>
    </row>
    <row r="116" spans="2:18" ht="16" thickBot="1" x14ac:dyDescent="0.25">
      <c r="B116" t="e">
        <f>VLOOKUP(A116,Table1[],2)</f>
        <v>#N/A</v>
      </c>
      <c r="C116" t="s">
        <v>272</v>
      </c>
      <c r="D116" s="18"/>
      <c r="E116" s="18"/>
      <c r="F116" s="18"/>
      <c r="G116" s="18"/>
      <c r="H116" s="18"/>
      <c r="I116" s="11"/>
      <c r="J116" s="11"/>
      <c r="K116" s="11"/>
      <c r="L116" s="11"/>
      <c r="M116" s="12"/>
      <c r="N116" s="18"/>
      <c r="O116" s="18"/>
      <c r="P116" s="18"/>
      <c r="Q116" s="18"/>
      <c r="R116" s="18"/>
    </row>
    <row r="117" spans="2:18" ht="16" thickBot="1" x14ac:dyDescent="0.25">
      <c r="B117" t="e">
        <f>VLOOKUP(A117,Table1[],2)</f>
        <v>#N/A</v>
      </c>
      <c r="C117" t="s">
        <v>272</v>
      </c>
      <c r="D117" s="18"/>
      <c r="E117" s="18"/>
      <c r="F117" s="18"/>
      <c r="G117" s="18"/>
      <c r="H117" s="18"/>
      <c r="I117" s="11"/>
      <c r="J117" s="11"/>
      <c r="K117" s="11"/>
      <c r="L117" s="11"/>
      <c r="M117" s="12"/>
      <c r="N117" s="18"/>
      <c r="O117" s="18"/>
      <c r="P117" s="18"/>
      <c r="Q117" s="18"/>
      <c r="R117" s="18"/>
    </row>
    <row r="118" spans="2:18" ht="16" thickBot="1" x14ac:dyDescent="0.25">
      <c r="B118" t="e">
        <f>VLOOKUP(A118,Table1[],2)</f>
        <v>#N/A</v>
      </c>
      <c r="C118" t="s">
        <v>272</v>
      </c>
      <c r="D118" s="18"/>
      <c r="E118" s="18"/>
      <c r="F118" s="18"/>
      <c r="G118" s="18"/>
      <c r="H118" s="18"/>
      <c r="I118" s="11"/>
      <c r="J118" s="11"/>
      <c r="K118" s="11"/>
      <c r="L118" s="11"/>
      <c r="M118" s="12"/>
      <c r="N118" s="18"/>
      <c r="O118" s="18"/>
      <c r="P118" s="18"/>
      <c r="Q118" s="18"/>
      <c r="R118" s="18"/>
    </row>
    <row r="119" spans="2:18" ht="16" thickBot="1" x14ac:dyDescent="0.25">
      <c r="B119" t="e">
        <f>VLOOKUP(A119,Table1[],2)</f>
        <v>#N/A</v>
      </c>
      <c r="C119" t="s">
        <v>272</v>
      </c>
      <c r="D119" s="18"/>
      <c r="E119" s="18"/>
      <c r="F119" s="18"/>
      <c r="G119" s="18"/>
      <c r="H119" s="18"/>
      <c r="I119" s="11"/>
      <c r="J119" s="11"/>
      <c r="K119" s="11"/>
      <c r="L119" s="11"/>
      <c r="M119" s="12"/>
      <c r="N119" s="18"/>
      <c r="O119" s="18"/>
      <c r="P119" s="18"/>
      <c r="Q119" s="18"/>
      <c r="R119" s="18"/>
    </row>
    <row r="120" spans="2:18" ht="16" thickBot="1" x14ac:dyDescent="0.25">
      <c r="B120" t="e">
        <f>VLOOKUP(A120,Table1[],2)</f>
        <v>#N/A</v>
      </c>
      <c r="C120" t="s">
        <v>272</v>
      </c>
      <c r="D120" s="18"/>
      <c r="E120" s="18"/>
      <c r="F120" s="18"/>
      <c r="G120" s="18"/>
      <c r="H120" s="18"/>
      <c r="I120" s="11"/>
      <c r="J120" s="11"/>
      <c r="K120" s="11"/>
      <c r="L120" s="11"/>
      <c r="M120" s="12"/>
      <c r="N120" s="18"/>
      <c r="O120" s="18"/>
      <c r="P120" s="18"/>
      <c r="Q120" s="18"/>
      <c r="R120" s="18"/>
    </row>
    <row r="121" spans="2:18" ht="16" thickBot="1" x14ac:dyDescent="0.25">
      <c r="B121" t="e">
        <f>VLOOKUP(A121,Table1[],2)</f>
        <v>#N/A</v>
      </c>
      <c r="C121" t="s">
        <v>272</v>
      </c>
      <c r="D121" s="18"/>
      <c r="E121" s="18"/>
      <c r="F121" s="18"/>
      <c r="G121" s="18"/>
      <c r="H121" s="18"/>
      <c r="I121" s="11"/>
      <c r="J121" s="11"/>
      <c r="K121" s="11"/>
      <c r="L121" s="11"/>
      <c r="M121" s="12"/>
      <c r="N121" s="18"/>
      <c r="O121" s="18"/>
      <c r="P121" s="18"/>
      <c r="Q121" s="18"/>
      <c r="R121" s="18"/>
    </row>
    <row r="122" spans="2:18" ht="16" thickBot="1" x14ac:dyDescent="0.25">
      <c r="B122" t="e">
        <f>VLOOKUP(A122,Table1[],2)</f>
        <v>#N/A</v>
      </c>
      <c r="C122" t="s">
        <v>272</v>
      </c>
      <c r="D122" s="18"/>
      <c r="E122" s="18"/>
      <c r="F122" s="18"/>
      <c r="G122" s="18"/>
      <c r="H122" s="18"/>
      <c r="I122" s="11"/>
      <c r="J122" s="11"/>
      <c r="K122" s="11"/>
      <c r="L122" s="11"/>
      <c r="M122" s="12"/>
      <c r="N122" s="18"/>
      <c r="O122" s="18"/>
      <c r="P122" s="18"/>
      <c r="Q122" s="18"/>
      <c r="R122" s="18"/>
    </row>
    <row r="123" spans="2:18" ht="16" thickBot="1" x14ac:dyDescent="0.25">
      <c r="B123" t="e">
        <f>VLOOKUP(A123,Table1[],2)</f>
        <v>#N/A</v>
      </c>
      <c r="C123" t="s">
        <v>272</v>
      </c>
      <c r="D123" s="18"/>
      <c r="E123" s="18"/>
      <c r="F123" s="18"/>
      <c r="G123" s="18"/>
      <c r="H123" s="18"/>
      <c r="I123" s="11"/>
      <c r="J123" s="11"/>
      <c r="K123" s="11"/>
      <c r="L123" s="11"/>
      <c r="M123" s="12"/>
      <c r="N123" s="18"/>
      <c r="O123" s="18"/>
      <c r="P123" s="18"/>
      <c r="Q123" s="18"/>
      <c r="R123" s="18"/>
    </row>
    <row r="124" spans="2:18" ht="16" thickBot="1" x14ac:dyDescent="0.25">
      <c r="B124" t="e">
        <f>VLOOKUP(A124,Table1[],2)</f>
        <v>#N/A</v>
      </c>
      <c r="C124" t="s">
        <v>272</v>
      </c>
      <c r="D124" s="18"/>
      <c r="E124" s="18"/>
      <c r="F124" s="18"/>
      <c r="G124" s="18"/>
      <c r="H124" s="18"/>
      <c r="I124" s="11"/>
      <c r="J124" s="11"/>
      <c r="K124" s="11"/>
      <c r="L124" s="11"/>
      <c r="M124" s="12"/>
      <c r="N124" s="18"/>
      <c r="O124" s="18"/>
      <c r="P124" s="18"/>
      <c r="Q124" s="18"/>
      <c r="R124" s="18"/>
    </row>
    <row r="125" spans="2:18" ht="16" thickBot="1" x14ac:dyDescent="0.25">
      <c r="B125" t="e">
        <f>VLOOKUP(A125,Table1[],2)</f>
        <v>#N/A</v>
      </c>
      <c r="C125" t="s">
        <v>272</v>
      </c>
      <c r="D125" s="18"/>
      <c r="E125" s="18"/>
      <c r="F125" s="18"/>
      <c r="G125" s="18"/>
      <c r="H125" s="18"/>
      <c r="I125" s="11"/>
      <c r="J125" s="11"/>
      <c r="K125" s="11"/>
      <c r="L125" s="11"/>
      <c r="M125" s="12"/>
      <c r="N125" s="18"/>
      <c r="O125" s="18"/>
      <c r="P125" s="18"/>
      <c r="Q125" s="18"/>
      <c r="R125" s="18"/>
    </row>
    <row r="126" spans="2:18" ht="16" thickBot="1" x14ac:dyDescent="0.25">
      <c r="B126" t="e">
        <f>VLOOKUP(A126,Table1[],2)</f>
        <v>#N/A</v>
      </c>
      <c r="C126" t="s">
        <v>272</v>
      </c>
      <c r="D126" s="18"/>
      <c r="E126" s="18"/>
      <c r="F126" s="18"/>
      <c r="G126" s="18"/>
      <c r="H126" s="18"/>
      <c r="I126" s="11"/>
      <c r="J126" s="11"/>
      <c r="K126" s="11"/>
      <c r="L126" s="11"/>
      <c r="M126" s="12"/>
      <c r="N126" s="18"/>
      <c r="O126" s="18"/>
      <c r="P126" s="18"/>
      <c r="Q126" s="18"/>
      <c r="R126" s="18"/>
    </row>
    <row r="127" spans="2:18" ht="16" thickBot="1" x14ac:dyDescent="0.25">
      <c r="B127" t="e">
        <f>VLOOKUP(A127,Table1[],2)</f>
        <v>#N/A</v>
      </c>
      <c r="C127" t="s">
        <v>272</v>
      </c>
      <c r="D127" s="18"/>
      <c r="E127" s="18"/>
      <c r="F127" s="18"/>
      <c r="G127" s="18"/>
      <c r="H127" s="18"/>
      <c r="I127" s="11"/>
      <c r="J127" s="11"/>
      <c r="K127" s="11"/>
      <c r="L127" s="11"/>
      <c r="M127" s="12"/>
      <c r="N127" s="18"/>
      <c r="O127" s="18"/>
      <c r="P127" s="18"/>
      <c r="Q127" s="18"/>
      <c r="R127" s="18"/>
    </row>
    <row r="128" spans="2:18" ht="16" thickBot="1" x14ac:dyDescent="0.25">
      <c r="B128" t="e">
        <f>VLOOKUP(A128,Table1[],2)</f>
        <v>#N/A</v>
      </c>
      <c r="C128" t="s">
        <v>272</v>
      </c>
      <c r="D128" s="18"/>
      <c r="E128" s="18"/>
      <c r="F128" s="18"/>
      <c r="G128" s="18"/>
      <c r="H128" s="18"/>
      <c r="I128" s="11"/>
      <c r="J128" s="11"/>
      <c r="K128" s="11"/>
      <c r="L128" s="11"/>
      <c r="M128" s="12"/>
      <c r="N128" s="18"/>
      <c r="O128" s="18"/>
      <c r="P128" s="18"/>
      <c r="Q128" s="18"/>
      <c r="R128" s="18"/>
    </row>
    <row r="129" spans="2:18" ht="16" thickBot="1" x14ac:dyDescent="0.25">
      <c r="B129" t="e">
        <f>VLOOKUP(A129,Table1[],2)</f>
        <v>#N/A</v>
      </c>
      <c r="C129" t="s">
        <v>272</v>
      </c>
      <c r="D129" s="18"/>
      <c r="E129" s="18"/>
      <c r="F129" s="18"/>
      <c r="G129" s="18"/>
      <c r="H129" s="18"/>
      <c r="I129" s="11"/>
      <c r="J129" s="11"/>
      <c r="K129" s="11"/>
      <c r="L129" s="11"/>
      <c r="M129" s="12"/>
      <c r="N129" s="18"/>
      <c r="O129" s="18"/>
      <c r="P129" s="18"/>
      <c r="Q129" s="18"/>
      <c r="R129" s="18"/>
    </row>
    <row r="130" spans="2:18" ht="16" thickBot="1" x14ac:dyDescent="0.25">
      <c r="B130" t="e">
        <f>VLOOKUP(A130,Table1[],2)</f>
        <v>#N/A</v>
      </c>
      <c r="C130" t="s">
        <v>272</v>
      </c>
      <c r="D130" s="18"/>
      <c r="E130" s="18"/>
      <c r="F130" s="18"/>
      <c r="G130" s="18"/>
      <c r="H130" s="18"/>
      <c r="I130" s="11"/>
      <c r="J130" s="11"/>
      <c r="K130" s="11"/>
      <c r="L130" s="11"/>
      <c r="M130" s="12"/>
      <c r="N130" s="18"/>
      <c r="O130" s="18"/>
      <c r="P130" s="18"/>
      <c r="Q130" s="18"/>
      <c r="R130" s="18"/>
    </row>
    <row r="131" spans="2:18" ht="16" thickBot="1" x14ac:dyDescent="0.25">
      <c r="B131" t="e">
        <f>VLOOKUP(A131,Table1[],2)</f>
        <v>#N/A</v>
      </c>
      <c r="C131" t="s">
        <v>272</v>
      </c>
      <c r="D131" s="18"/>
      <c r="E131" s="18"/>
      <c r="F131" s="18"/>
      <c r="G131" s="18"/>
      <c r="H131" s="18"/>
      <c r="I131" s="11"/>
      <c r="J131" s="11"/>
      <c r="K131" s="11"/>
      <c r="L131" s="11"/>
      <c r="M131" s="12"/>
      <c r="N131" s="18"/>
      <c r="O131" s="18"/>
      <c r="P131" s="18"/>
      <c r="Q131" s="18"/>
      <c r="R131" s="18"/>
    </row>
    <row r="132" spans="2:18" ht="16" thickBot="1" x14ac:dyDescent="0.25">
      <c r="B132" t="e">
        <f>VLOOKUP(A132,Table1[],2)</f>
        <v>#N/A</v>
      </c>
      <c r="C132" t="s">
        <v>272</v>
      </c>
      <c r="D132" s="18"/>
      <c r="E132" s="18"/>
      <c r="F132" s="18"/>
      <c r="G132" s="18"/>
      <c r="H132" s="18"/>
      <c r="I132" s="11"/>
      <c r="J132" s="11"/>
      <c r="K132" s="11"/>
      <c r="L132" s="11"/>
      <c r="M132" s="12"/>
      <c r="N132" s="18"/>
      <c r="O132" s="18"/>
      <c r="P132" s="18"/>
      <c r="Q132" s="18"/>
      <c r="R132" s="18"/>
    </row>
    <row r="133" spans="2:18" ht="16" thickBot="1" x14ac:dyDescent="0.25">
      <c r="B133" t="e">
        <f>VLOOKUP(A133,Table1[],2)</f>
        <v>#N/A</v>
      </c>
      <c r="C133" t="s">
        <v>272</v>
      </c>
      <c r="D133" s="18"/>
      <c r="E133" s="18"/>
      <c r="F133" s="18"/>
      <c r="G133" s="18"/>
      <c r="H133" s="18"/>
      <c r="I133" s="11"/>
      <c r="J133" s="11"/>
      <c r="K133" s="11"/>
      <c r="L133" s="11"/>
      <c r="M133" s="12"/>
      <c r="N133" s="18"/>
      <c r="O133" s="18"/>
      <c r="P133" s="18"/>
      <c r="Q133" s="18"/>
      <c r="R133" s="18"/>
    </row>
    <row r="134" spans="2:18" ht="16" thickBot="1" x14ac:dyDescent="0.25">
      <c r="B134" t="e">
        <f>VLOOKUP(A134,Table1[],2)</f>
        <v>#N/A</v>
      </c>
      <c r="C134" t="s">
        <v>272</v>
      </c>
      <c r="D134" s="18"/>
      <c r="E134" s="18"/>
      <c r="F134" s="18"/>
      <c r="G134" s="18"/>
      <c r="H134" s="18"/>
      <c r="I134" s="11"/>
      <c r="J134" s="11"/>
      <c r="K134" s="11"/>
      <c r="L134" s="11"/>
      <c r="M134" s="12"/>
      <c r="N134" s="18"/>
      <c r="O134" s="18"/>
      <c r="P134" s="18"/>
      <c r="Q134" s="18"/>
      <c r="R134" s="18"/>
    </row>
    <row r="135" spans="2:18" ht="16" thickBot="1" x14ac:dyDescent="0.25">
      <c r="B135" t="e">
        <f>VLOOKUP(A135,Table1[],2)</f>
        <v>#N/A</v>
      </c>
      <c r="C135" t="s">
        <v>272</v>
      </c>
      <c r="D135" s="18"/>
      <c r="E135" s="18"/>
      <c r="F135" s="18"/>
      <c r="G135" s="18"/>
      <c r="H135" s="18"/>
      <c r="I135" s="11"/>
      <c r="J135" s="11"/>
      <c r="K135" s="11"/>
      <c r="L135" s="11"/>
      <c r="M135" s="12"/>
      <c r="N135" s="18"/>
      <c r="O135" s="18"/>
      <c r="P135" s="18"/>
      <c r="Q135" s="18"/>
      <c r="R135" s="18"/>
    </row>
    <row r="136" spans="2:18" ht="16" thickBot="1" x14ac:dyDescent="0.25">
      <c r="B136" t="e">
        <f>VLOOKUP(A136,Table1[],2)</f>
        <v>#N/A</v>
      </c>
      <c r="C136" t="s">
        <v>272</v>
      </c>
      <c r="D136" s="18"/>
      <c r="E136" s="18"/>
      <c r="F136" s="18"/>
      <c r="G136" s="18"/>
      <c r="H136" s="18"/>
      <c r="I136" s="11"/>
      <c r="J136" s="11"/>
      <c r="K136" s="11"/>
      <c r="L136" s="11"/>
      <c r="M136" s="12"/>
      <c r="N136" s="18"/>
      <c r="O136" s="18"/>
      <c r="P136" s="18"/>
      <c r="Q136" s="18"/>
      <c r="R136" s="18"/>
    </row>
    <row r="137" spans="2:18" ht="16" thickBot="1" x14ac:dyDescent="0.25">
      <c r="B137" t="e">
        <f>VLOOKUP(A137,Table1[],2)</f>
        <v>#N/A</v>
      </c>
      <c r="C137" t="s">
        <v>272</v>
      </c>
      <c r="D137" s="18"/>
      <c r="E137" s="18"/>
      <c r="F137" s="18"/>
      <c r="G137" s="18"/>
      <c r="H137" s="18"/>
      <c r="I137" s="11"/>
      <c r="J137" s="11"/>
      <c r="K137" s="11"/>
      <c r="L137" s="11"/>
      <c r="M137" s="12"/>
      <c r="N137" s="18"/>
      <c r="O137" s="18"/>
      <c r="P137" s="18"/>
      <c r="Q137" s="18"/>
      <c r="R137" s="18"/>
    </row>
    <row r="138" spans="2:18" ht="16" thickBot="1" x14ac:dyDescent="0.25">
      <c r="B138" t="e">
        <f>VLOOKUP(A138,Table1[],2)</f>
        <v>#N/A</v>
      </c>
      <c r="C138" t="s">
        <v>272</v>
      </c>
      <c r="D138" s="18"/>
      <c r="E138" s="18"/>
      <c r="F138" s="18"/>
      <c r="G138" s="18"/>
      <c r="H138" s="18"/>
      <c r="I138" s="11"/>
      <c r="J138" s="11"/>
      <c r="K138" s="11"/>
      <c r="L138" s="11"/>
      <c r="M138" s="12"/>
      <c r="N138" s="18"/>
      <c r="O138" s="18"/>
      <c r="P138" s="18"/>
      <c r="Q138" s="18"/>
      <c r="R138" s="18"/>
    </row>
    <row r="139" spans="2:18" ht="16" thickBot="1" x14ac:dyDescent="0.25">
      <c r="D139" s="23">
        <f t="shared" ref="D139:R139" si="1">SUM(COUNTIF(D7:D138,"&gt;0"))</f>
        <v>10</v>
      </c>
      <c r="E139" s="23">
        <f t="shared" si="1"/>
        <v>7</v>
      </c>
      <c r="F139" s="23">
        <f t="shared" si="1"/>
        <v>8</v>
      </c>
      <c r="G139" s="23">
        <f t="shared" si="1"/>
        <v>10</v>
      </c>
      <c r="H139" s="23">
        <f t="shared" si="1"/>
        <v>9</v>
      </c>
      <c r="I139" s="23">
        <f t="shared" si="1"/>
        <v>18</v>
      </c>
      <c r="J139" s="23">
        <f t="shared" si="1"/>
        <v>18</v>
      </c>
      <c r="K139" s="23">
        <f t="shared" si="1"/>
        <v>23</v>
      </c>
      <c r="L139" s="23">
        <f t="shared" si="1"/>
        <v>17</v>
      </c>
      <c r="M139" s="24">
        <f t="shared" si="1"/>
        <v>22</v>
      </c>
      <c r="N139" s="25">
        <f t="shared" si="1"/>
        <v>12</v>
      </c>
      <c r="O139" s="23">
        <f t="shared" si="1"/>
        <v>20</v>
      </c>
      <c r="P139" s="23">
        <f t="shared" si="1"/>
        <v>23</v>
      </c>
      <c r="Q139" s="23">
        <f t="shared" si="1"/>
        <v>19</v>
      </c>
      <c r="R139" s="23">
        <f t="shared" si="1"/>
        <v>25</v>
      </c>
    </row>
  </sheetData>
  <mergeCells count="3">
    <mergeCell ref="D2:H2"/>
    <mergeCell ref="I2:M2"/>
    <mergeCell ref="N2:R2"/>
  </mergeCells>
  <dataValidations count="1">
    <dataValidation type="list" allowBlank="1" showInputMessage="1" sqref="A4:A138" xr:uid="{00000000-0002-0000-0100-000001000000}">
      <formula1>validation_list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7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6.6640625" customWidth="1"/>
    <col min="2" max="2" width="24.5" bestFit="1" customWidth="1"/>
    <col min="3" max="3" width="24" customWidth="1"/>
  </cols>
  <sheetData>
    <row r="1" spans="1:22" x14ac:dyDescent="0.2">
      <c r="A1" s="51"/>
      <c r="B1" s="51" t="s">
        <v>362</v>
      </c>
      <c r="D1">
        <f>SUM(D58:H58)/5</f>
        <v>7.6</v>
      </c>
      <c r="I1">
        <f>SUM(I58:M58)/5</f>
        <v>18.2</v>
      </c>
      <c r="N1">
        <f>SUM(N58:R58)/5</f>
        <v>18.399999999999999</v>
      </c>
    </row>
    <row r="2" spans="1:22" x14ac:dyDescent="0.2">
      <c r="D2" s="70" t="s">
        <v>2</v>
      </c>
      <c r="E2" s="71"/>
      <c r="F2" s="71"/>
      <c r="G2" s="71"/>
      <c r="H2" s="71"/>
      <c r="I2" s="77" t="s">
        <v>3</v>
      </c>
      <c r="J2" s="77"/>
      <c r="K2" s="77"/>
      <c r="L2" s="77"/>
      <c r="M2" s="77"/>
      <c r="N2" s="70" t="s">
        <v>4</v>
      </c>
      <c r="O2" s="71"/>
      <c r="P2" s="71"/>
      <c r="Q2" s="71"/>
      <c r="R2" s="78"/>
    </row>
    <row r="3" spans="1:22" ht="16" thickBot="1" x14ac:dyDescent="0.25">
      <c r="B3" s="50" t="s">
        <v>5</v>
      </c>
      <c r="C3" s="55" t="s">
        <v>6</v>
      </c>
      <c r="D3" s="35">
        <v>1</v>
      </c>
      <c r="E3" s="36">
        <v>2</v>
      </c>
      <c r="F3" s="36">
        <v>3</v>
      </c>
      <c r="G3" s="36">
        <v>4</v>
      </c>
      <c r="H3" s="36">
        <v>5</v>
      </c>
      <c r="I3" s="37">
        <v>6</v>
      </c>
      <c r="J3" s="37">
        <v>7</v>
      </c>
      <c r="K3" s="37">
        <v>8</v>
      </c>
      <c r="L3" s="37">
        <v>9</v>
      </c>
      <c r="M3" s="38">
        <v>10</v>
      </c>
      <c r="N3" s="39">
        <v>11</v>
      </c>
      <c r="O3" s="40">
        <v>12</v>
      </c>
      <c r="P3" s="40">
        <v>13</v>
      </c>
      <c r="Q3" s="40">
        <v>14</v>
      </c>
      <c r="R3" s="40">
        <v>15</v>
      </c>
    </row>
    <row r="4" spans="1:22" ht="16" hidden="1" x14ac:dyDescent="0.25">
      <c r="A4" s="34"/>
      <c r="B4" t="str">
        <f ca="1">CELL("CONTENTS")</f>
        <v>+</v>
      </c>
      <c r="D4" s="10"/>
      <c r="E4" s="10"/>
      <c r="F4" s="10"/>
      <c r="G4" s="10"/>
      <c r="H4" s="10"/>
      <c r="I4" s="11"/>
      <c r="J4" s="11"/>
      <c r="K4" s="11"/>
      <c r="L4" s="11"/>
      <c r="M4" s="12"/>
      <c r="N4" s="10"/>
      <c r="O4" s="10"/>
      <c r="P4" s="10"/>
      <c r="Q4" s="10"/>
      <c r="R4" s="10"/>
    </row>
    <row r="5" spans="1:22" ht="16" x14ac:dyDescent="0.25">
      <c r="A5" s="34"/>
      <c r="B5" s="79" t="s">
        <v>273</v>
      </c>
      <c r="C5" s="80"/>
      <c r="D5" s="52">
        <v>30</v>
      </c>
      <c r="E5" s="53">
        <v>25</v>
      </c>
      <c r="F5" s="53">
        <v>30</v>
      </c>
      <c r="G5" s="53">
        <v>30</v>
      </c>
      <c r="H5" s="53">
        <v>30</v>
      </c>
      <c r="I5" s="16">
        <v>25</v>
      </c>
      <c r="J5" s="16">
        <v>40</v>
      </c>
      <c r="K5" s="16">
        <v>35</v>
      </c>
      <c r="L5" s="16">
        <v>45</v>
      </c>
      <c r="M5" s="17">
        <v>45</v>
      </c>
      <c r="N5" s="52">
        <v>40</v>
      </c>
      <c r="O5" s="53">
        <v>30</v>
      </c>
      <c r="P5" s="53">
        <v>25</v>
      </c>
      <c r="Q5" s="53">
        <v>40</v>
      </c>
      <c r="R5" s="53">
        <v>40</v>
      </c>
    </row>
    <row r="6" spans="1:22" x14ac:dyDescent="0.2">
      <c r="B6" s="79" t="s">
        <v>7</v>
      </c>
      <c r="C6" s="80"/>
      <c r="D6" s="14">
        <v>4</v>
      </c>
      <c r="E6" s="15">
        <v>8</v>
      </c>
      <c r="F6" s="15">
        <v>7</v>
      </c>
      <c r="G6" s="15">
        <v>5</v>
      </c>
      <c r="H6" s="15">
        <v>7</v>
      </c>
      <c r="I6" s="16"/>
      <c r="J6" s="16"/>
      <c r="K6" s="16"/>
      <c r="L6" s="16"/>
      <c r="M6" s="17"/>
      <c r="N6" s="14"/>
      <c r="O6" s="15"/>
      <c r="P6" s="15"/>
      <c r="Q6" s="15"/>
      <c r="R6" s="15"/>
    </row>
    <row r="7" spans="1:22" x14ac:dyDescent="0.2">
      <c r="B7" s="54"/>
      <c r="C7" s="56"/>
      <c r="D7" s="14"/>
      <c r="E7" s="15"/>
      <c r="F7" s="15"/>
      <c r="G7" s="15"/>
      <c r="H7" s="15"/>
      <c r="I7" s="16"/>
      <c r="J7" s="16"/>
      <c r="K7" s="16"/>
      <c r="L7" s="16"/>
      <c r="M7" s="17"/>
      <c r="N7" s="14"/>
      <c r="O7" s="15"/>
      <c r="P7" s="15"/>
      <c r="Q7" s="15"/>
      <c r="R7" s="15"/>
    </row>
    <row r="8" spans="1:22" x14ac:dyDescent="0.2">
      <c r="B8" t="s">
        <v>286</v>
      </c>
      <c r="C8" t="s">
        <v>344</v>
      </c>
      <c r="D8" s="18"/>
      <c r="E8" s="18">
        <v>4</v>
      </c>
      <c r="F8" s="18"/>
      <c r="G8" s="18">
        <v>4</v>
      </c>
      <c r="H8" s="18">
        <v>4</v>
      </c>
      <c r="I8" s="11"/>
      <c r="J8" s="11">
        <v>4</v>
      </c>
      <c r="K8" s="11">
        <v>3</v>
      </c>
      <c r="L8" s="11">
        <v>3</v>
      </c>
      <c r="M8" s="12">
        <v>3</v>
      </c>
      <c r="N8" s="18"/>
      <c r="O8" s="18"/>
      <c r="P8" s="18"/>
      <c r="Q8" s="18">
        <v>3</v>
      </c>
      <c r="R8" s="18">
        <v>3</v>
      </c>
      <c r="S8">
        <f t="shared" ref="S8:S39" si="0">COUNT(D8:R8)</f>
        <v>9</v>
      </c>
    </row>
    <row r="9" spans="1:22" x14ac:dyDescent="0.2">
      <c r="B9" t="s">
        <v>274</v>
      </c>
      <c r="C9" t="str">
        <f>VLOOKUP(B9,Table1[],2)</f>
        <v>Dactylis glomerata</v>
      </c>
      <c r="D9" s="18"/>
      <c r="E9" s="18"/>
      <c r="F9" s="18"/>
      <c r="G9" s="18"/>
      <c r="H9" s="18"/>
      <c r="I9" s="11">
        <v>4</v>
      </c>
      <c r="J9" s="11">
        <v>5</v>
      </c>
      <c r="K9" s="11">
        <v>4</v>
      </c>
      <c r="L9" s="11">
        <v>4</v>
      </c>
      <c r="M9" s="12">
        <v>4</v>
      </c>
      <c r="N9" s="18">
        <v>6</v>
      </c>
      <c r="O9" s="18">
        <v>4</v>
      </c>
      <c r="P9" s="18">
        <v>4</v>
      </c>
      <c r="Q9" s="18">
        <v>4</v>
      </c>
      <c r="R9" s="18">
        <v>5</v>
      </c>
      <c r="S9">
        <f t="shared" si="0"/>
        <v>10</v>
      </c>
    </row>
    <row r="10" spans="1:22" ht="16" thickBot="1" x14ac:dyDescent="0.25">
      <c r="B10" t="s">
        <v>301</v>
      </c>
      <c r="C10" t="str">
        <f>VLOOKUP(B10,Table1[],2)</f>
        <v>Agrostis capillaris</v>
      </c>
      <c r="D10" s="18"/>
      <c r="E10" s="18"/>
      <c r="F10" s="18">
        <v>6</v>
      </c>
      <c r="G10" s="18">
        <v>4</v>
      </c>
      <c r="H10" s="18"/>
      <c r="I10" s="11"/>
      <c r="J10" s="11"/>
      <c r="K10" s="11"/>
      <c r="L10" s="11"/>
      <c r="M10" s="12"/>
      <c r="N10" s="18"/>
      <c r="O10" s="18"/>
      <c r="P10" s="18"/>
      <c r="Q10" s="18"/>
      <c r="R10" s="18"/>
      <c r="S10">
        <f t="shared" si="0"/>
        <v>2</v>
      </c>
      <c r="U10" s="57" t="s">
        <v>325</v>
      </c>
      <c r="V10" s="57">
        <v>8</v>
      </c>
    </row>
    <row r="11" spans="1:22" ht="16" thickBot="1" x14ac:dyDescent="0.25">
      <c r="B11" t="s">
        <v>302</v>
      </c>
      <c r="C11" t="s">
        <v>77</v>
      </c>
      <c r="D11" s="18"/>
      <c r="E11" s="18"/>
      <c r="F11" s="18"/>
      <c r="G11" s="18"/>
      <c r="H11" s="18"/>
      <c r="I11" s="11"/>
      <c r="J11" s="11"/>
      <c r="K11" s="11">
        <v>4</v>
      </c>
      <c r="L11" s="11"/>
      <c r="M11" s="12"/>
      <c r="N11" s="18"/>
      <c r="O11" s="18"/>
      <c r="P11" s="18"/>
      <c r="Q11" s="18"/>
      <c r="R11" s="18">
        <v>3</v>
      </c>
      <c r="S11">
        <f t="shared" si="0"/>
        <v>2</v>
      </c>
      <c r="U11" s="57" t="s">
        <v>326</v>
      </c>
      <c r="V11" s="57">
        <v>9</v>
      </c>
    </row>
    <row r="12" spans="1:22" ht="16" thickBot="1" x14ac:dyDescent="0.25">
      <c r="B12" t="s">
        <v>84</v>
      </c>
      <c r="C12" t="str">
        <f>VLOOKUP(B12,Table1[],2)</f>
        <v>Cynosurus cristatus</v>
      </c>
      <c r="D12" s="18"/>
      <c r="E12" s="18"/>
      <c r="F12" s="18"/>
      <c r="G12" s="18"/>
      <c r="H12" s="18"/>
      <c r="I12" s="11">
        <v>4</v>
      </c>
      <c r="J12" s="11"/>
      <c r="K12" s="11">
        <v>4</v>
      </c>
      <c r="L12" s="11">
        <v>4</v>
      </c>
      <c r="M12" s="12">
        <v>4</v>
      </c>
      <c r="N12" s="18"/>
      <c r="O12" s="18">
        <v>4</v>
      </c>
      <c r="P12" s="18">
        <v>3</v>
      </c>
      <c r="Q12" s="18">
        <v>4</v>
      </c>
      <c r="R12" s="18">
        <v>4</v>
      </c>
      <c r="S12">
        <f t="shared" si="0"/>
        <v>8</v>
      </c>
    </row>
    <row r="13" spans="1:22" ht="16" thickBot="1" x14ac:dyDescent="0.25">
      <c r="B13" t="s">
        <v>100</v>
      </c>
      <c r="C13" t="str">
        <f>VLOOKUP(B13,Table1[],2)</f>
        <v>Arrhenatherum elatius</v>
      </c>
      <c r="D13" s="18"/>
      <c r="E13" s="18"/>
      <c r="F13" s="18"/>
      <c r="G13" s="18"/>
      <c r="H13" s="18">
        <v>4</v>
      </c>
      <c r="I13" s="11">
        <v>4</v>
      </c>
      <c r="J13" s="11">
        <v>4</v>
      </c>
      <c r="K13" s="11">
        <v>3</v>
      </c>
      <c r="L13" s="11">
        <v>4</v>
      </c>
      <c r="M13" s="12">
        <v>4</v>
      </c>
      <c r="N13" s="18">
        <v>5</v>
      </c>
      <c r="O13" s="18">
        <v>5</v>
      </c>
      <c r="P13" s="18">
        <v>4</v>
      </c>
      <c r="Q13" s="18">
        <v>4</v>
      </c>
      <c r="R13" s="18">
        <v>4</v>
      </c>
      <c r="S13">
        <f t="shared" si="0"/>
        <v>11</v>
      </c>
    </row>
    <row r="14" spans="1:22" ht="16" thickBot="1" x14ac:dyDescent="0.25">
      <c r="B14" t="s">
        <v>276</v>
      </c>
      <c r="C14" t="s">
        <v>345</v>
      </c>
      <c r="D14" s="18"/>
      <c r="E14" s="18"/>
      <c r="F14" s="18"/>
      <c r="G14" s="18"/>
      <c r="H14" s="18"/>
      <c r="I14" s="11"/>
      <c r="J14" s="11"/>
      <c r="K14" s="11"/>
      <c r="L14" s="11"/>
      <c r="M14" s="12"/>
      <c r="N14" s="18">
        <v>5</v>
      </c>
      <c r="O14" s="18"/>
      <c r="P14" s="18"/>
      <c r="Q14" s="18"/>
      <c r="R14" s="18"/>
      <c r="S14">
        <f t="shared" si="0"/>
        <v>1</v>
      </c>
      <c r="U14" s="45"/>
      <c r="V14" s="46"/>
    </row>
    <row r="15" spans="1:22" ht="16" thickBot="1" x14ac:dyDescent="0.25">
      <c r="B15" t="s">
        <v>200</v>
      </c>
      <c r="C15" t="str">
        <f>VLOOKUP(B15,Table1[],2)</f>
        <v>Festuca rubra agg.</v>
      </c>
      <c r="D15" s="18">
        <v>6</v>
      </c>
      <c r="E15" s="18">
        <v>4</v>
      </c>
      <c r="F15" s="18">
        <v>4</v>
      </c>
      <c r="G15" s="18">
        <v>4</v>
      </c>
      <c r="H15" s="18">
        <v>3</v>
      </c>
      <c r="I15" s="11">
        <v>6</v>
      </c>
      <c r="J15" s="11">
        <v>7</v>
      </c>
      <c r="K15" s="11">
        <v>6</v>
      </c>
      <c r="L15" s="11">
        <v>7</v>
      </c>
      <c r="M15" s="12">
        <v>6</v>
      </c>
      <c r="N15" s="18">
        <v>6</v>
      </c>
      <c r="O15" s="18">
        <v>6</v>
      </c>
      <c r="P15" s="18">
        <v>7</v>
      </c>
      <c r="Q15" s="18">
        <v>7</v>
      </c>
      <c r="R15" s="18"/>
      <c r="S15">
        <f t="shared" si="0"/>
        <v>14</v>
      </c>
      <c r="U15" s="45"/>
      <c r="V15" s="46"/>
    </row>
    <row r="16" spans="1:22" ht="16" thickBot="1" x14ac:dyDescent="0.25">
      <c r="B16" t="s">
        <v>206</v>
      </c>
      <c r="C16" t="str">
        <f>VLOOKUP(B16,Table1[],2)</f>
        <v>Poa trivialis</v>
      </c>
      <c r="D16" s="18">
        <v>4</v>
      </c>
      <c r="E16" s="18">
        <v>4</v>
      </c>
      <c r="F16" s="18"/>
      <c r="G16" s="18">
        <v>5</v>
      </c>
      <c r="H16" s="18"/>
      <c r="I16" s="11"/>
      <c r="J16" s="11"/>
      <c r="K16" s="11">
        <v>2</v>
      </c>
      <c r="L16" s="11"/>
      <c r="M16" s="12">
        <v>3</v>
      </c>
      <c r="N16" s="18"/>
      <c r="O16" s="18"/>
      <c r="P16" s="18">
        <v>3</v>
      </c>
      <c r="Q16" s="18"/>
      <c r="R16" s="18">
        <v>4</v>
      </c>
      <c r="S16">
        <f t="shared" si="0"/>
        <v>7</v>
      </c>
      <c r="U16" s="45"/>
      <c r="V16" s="46"/>
    </row>
    <row r="17" spans="2:22" ht="16" thickBot="1" x14ac:dyDescent="0.25">
      <c r="B17" t="s">
        <v>298</v>
      </c>
      <c r="C17" t="str">
        <f>VLOOKUP(B17,Table1[],2)</f>
        <v>Bromus hordeaceus</v>
      </c>
      <c r="D17" s="18"/>
      <c r="E17" s="18"/>
      <c r="F17" s="18"/>
      <c r="G17" s="18"/>
      <c r="H17" s="18"/>
      <c r="I17" s="11"/>
      <c r="J17" s="11"/>
      <c r="K17" s="11">
        <v>2</v>
      </c>
      <c r="L17" s="11"/>
      <c r="M17" s="12"/>
      <c r="N17" s="18"/>
      <c r="O17" s="18"/>
      <c r="P17" s="18">
        <v>3</v>
      </c>
      <c r="Q17" s="18"/>
      <c r="R17" s="18"/>
      <c r="S17">
        <f t="shared" si="0"/>
        <v>2</v>
      </c>
      <c r="U17" s="45" t="s">
        <v>322</v>
      </c>
      <c r="V17" s="46">
        <v>5</v>
      </c>
    </row>
    <row r="18" spans="2:22" ht="16" thickBot="1" x14ac:dyDescent="0.25">
      <c r="B18" t="s">
        <v>240</v>
      </c>
      <c r="C18" t="str">
        <f>VLOOKUP(B18,Table1[],2)</f>
        <v>Anthoxanthum odoratum</v>
      </c>
      <c r="D18" s="18"/>
      <c r="E18" s="18"/>
      <c r="F18" s="18"/>
      <c r="G18" s="18"/>
      <c r="H18" s="18"/>
      <c r="I18" s="11"/>
      <c r="J18" s="11"/>
      <c r="K18" s="11"/>
      <c r="L18" s="11"/>
      <c r="M18" s="12"/>
      <c r="N18" s="18"/>
      <c r="O18" s="18"/>
      <c r="P18" s="18">
        <v>3</v>
      </c>
      <c r="Q18" s="18"/>
      <c r="R18" s="18">
        <v>4</v>
      </c>
      <c r="S18">
        <f t="shared" si="0"/>
        <v>2</v>
      </c>
      <c r="U18" s="47" t="s">
        <v>323</v>
      </c>
      <c r="V18" s="49">
        <v>6</v>
      </c>
    </row>
    <row r="19" spans="2:22" ht="16" thickBot="1" x14ac:dyDescent="0.25">
      <c r="B19" t="s">
        <v>242</v>
      </c>
      <c r="C19" t="str">
        <f>VLOOKUP(B19,Table1[],2)</f>
        <v>Phleum pratense</v>
      </c>
      <c r="D19" s="18"/>
      <c r="E19" s="18"/>
      <c r="F19" s="18"/>
      <c r="G19" s="18"/>
      <c r="H19" s="18"/>
      <c r="I19" s="11">
        <v>4</v>
      </c>
      <c r="J19" s="11">
        <v>4</v>
      </c>
      <c r="K19" s="11"/>
      <c r="L19" s="11"/>
      <c r="M19" s="12">
        <v>3</v>
      </c>
      <c r="N19" s="18"/>
      <c r="O19" s="18">
        <v>4</v>
      </c>
      <c r="P19" s="18">
        <v>3</v>
      </c>
      <c r="Q19" s="18"/>
      <c r="R19" s="18"/>
      <c r="S19">
        <f t="shared" si="0"/>
        <v>5</v>
      </c>
    </row>
    <row r="20" spans="2:22" ht="16" thickBot="1" x14ac:dyDescent="0.25">
      <c r="B20" t="s">
        <v>281</v>
      </c>
      <c r="C20" t="s">
        <v>346</v>
      </c>
      <c r="D20" s="18"/>
      <c r="E20" s="18"/>
      <c r="F20" s="18"/>
      <c r="G20" s="18"/>
      <c r="H20" s="18"/>
      <c r="I20" s="11">
        <v>4</v>
      </c>
      <c r="J20" s="11"/>
      <c r="K20" s="11"/>
      <c r="L20" s="11">
        <v>4</v>
      </c>
      <c r="M20" s="12">
        <v>4</v>
      </c>
      <c r="N20" s="18"/>
      <c r="O20" s="18"/>
      <c r="P20" s="18"/>
      <c r="Q20" s="18">
        <v>4</v>
      </c>
      <c r="R20" s="18">
        <v>4</v>
      </c>
      <c r="S20">
        <f t="shared" si="0"/>
        <v>5</v>
      </c>
    </row>
    <row r="21" spans="2:22" ht="16" thickBot="1" x14ac:dyDescent="0.25">
      <c r="B21" t="s">
        <v>285</v>
      </c>
      <c r="C21" t="str">
        <f>VLOOKUP(B21,Table1[],2)</f>
        <v>Holcus lanatus</v>
      </c>
      <c r="D21" s="18"/>
      <c r="E21" s="18"/>
      <c r="F21" s="18"/>
      <c r="G21" s="18"/>
      <c r="H21" s="18"/>
      <c r="I21" s="11">
        <v>4</v>
      </c>
      <c r="J21" s="11">
        <v>4</v>
      </c>
      <c r="K21" s="11">
        <v>5</v>
      </c>
      <c r="L21" s="11">
        <v>4</v>
      </c>
      <c r="M21" s="12">
        <v>4</v>
      </c>
      <c r="N21" s="18"/>
      <c r="O21" s="18"/>
      <c r="P21" s="18">
        <v>4</v>
      </c>
      <c r="Q21" s="18">
        <v>4</v>
      </c>
      <c r="R21" s="18">
        <v>4</v>
      </c>
      <c r="S21">
        <f t="shared" si="0"/>
        <v>8</v>
      </c>
    </row>
    <row r="22" spans="2:22" ht="16" thickBot="1" x14ac:dyDescent="0.25">
      <c r="B22" t="s">
        <v>15</v>
      </c>
      <c r="C22" t="str">
        <f>VLOOKUP(B22,Table1[],2)</f>
        <v>Medicago lupulina</v>
      </c>
      <c r="D22" s="18"/>
      <c r="E22" s="18"/>
      <c r="F22" s="18"/>
      <c r="G22" s="18"/>
      <c r="H22" s="18"/>
      <c r="I22" s="11"/>
      <c r="J22" s="11"/>
      <c r="K22" s="11"/>
      <c r="L22" s="11">
        <v>3</v>
      </c>
      <c r="M22" s="12"/>
      <c r="N22" s="18"/>
      <c r="O22" s="18">
        <v>3</v>
      </c>
      <c r="P22" s="18">
        <v>4</v>
      </c>
      <c r="Q22" s="18"/>
      <c r="R22" s="18">
        <v>4</v>
      </c>
      <c r="S22">
        <f t="shared" si="0"/>
        <v>4</v>
      </c>
      <c r="U22" s="57" t="s">
        <v>317</v>
      </c>
      <c r="V22" s="57">
        <v>2</v>
      </c>
    </row>
    <row r="23" spans="2:22" ht="16" thickBot="1" x14ac:dyDescent="0.25">
      <c r="B23" t="s">
        <v>307</v>
      </c>
      <c r="C23" t="str">
        <f>VLOOKUP(B23,Table1[],2)</f>
        <v>Epilobium montanum</v>
      </c>
      <c r="D23" s="18"/>
      <c r="E23" s="18"/>
      <c r="F23" s="18"/>
      <c r="G23" s="18"/>
      <c r="H23" s="18"/>
      <c r="I23" s="11"/>
      <c r="J23" s="11"/>
      <c r="K23" s="11"/>
      <c r="L23" s="11"/>
      <c r="M23" s="12"/>
      <c r="N23" s="18"/>
      <c r="O23" s="18"/>
      <c r="P23" s="18"/>
      <c r="Q23" s="18"/>
      <c r="R23" s="18">
        <v>3</v>
      </c>
      <c r="S23">
        <f t="shared" si="0"/>
        <v>1</v>
      </c>
    </row>
    <row r="24" spans="2:22" ht="16" thickBot="1" x14ac:dyDescent="0.25">
      <c r="B24" t="s">
        <v>296</v>
      </c>
      <c r="C24" t="s">
        <v>347</v>
      </c>
      <c r="D24" s="18"/>
      <c r="E24" s="18"/>
      <c r="F24" s="18"/>
      <c r="G24" s="18"/>
      <c r="H24" s="18"/>
      <c r="I24" s="11"/>
      <c r="J24" s="11"/>
      <c r="K24" s="11"/>
      <c r="L24" s="11"/>
      <c r="M24" s="12"/>
      <c r="N24" s="18"/>
      <c r="O24" s="18"/>
      <c r="P24" s="18">
        <v>4</v>
      </c>
      <c r="Q24" s="18"/>
      <c r="R24" s="18"/>
      <c r="S24">
        <f t="shared" si="0"/>
        <v>1</v>
      </c>
      <c r="U24" s="57" t="s">
        <v>320</v>
      </c>
      <c r="V24" s="57">
        <v>4</v>
      </c>
    </row>
    <row r="25" spans="2:22" ht="16" thickBot="1" x14ac:dyDescent="0.25">
      <c r="B25" t="s">
        <v>309</v>
      </c>
      <c r="C25" t="str">
        <f>VLOOKUP(B25,Table1[],2)</f>
        <v>Galium aparine</v>
      </c>
      <c r="D25" s="18"/>
      <c r="E25" s="18"/>
      <c r="F25" s="18">
        <v>4</v>
      </c>
      <c r="G25" s="18"/>
      <c r="H25" s="18"/>
      <c r="I25" s="11"/>
      <c r="J25" s="11"/>
      <c r="K25" s="11"/>
      <c r="L25" s="11"/>
      <c r="M25" s="12"/>
      <c r="N25" s="18"/>
      <c r="O25" s="18"/>
      <c r="P25" s="18"/>
      <c r="Q25" s="18"/>
      <c r="R25" s="18"/>
      <c r="S25">
        <f t="shared" si="0"/>
        <v>1</v>
      </c>
    </row>
    <row r="26" spans="2:22" ht="16" thickBot="1" x14ac:dyDescent="0.25">
      <c r="B26" t="s">
        <v>297</v>
      </c>
      <c r="C26" t="str">
        <f>VLOOKUP(B26,Table1[],2)</f>
        <v>Tussilago farfara</v>
      </c>
      <c r="D26" s="18"/>
      <c r="E26" s="18"/>
      <c r="F26" s="18"/>
      <c r="G26" s="18"/>
      <c r="H26" s="18"/>
      <c r="I26" s="11"/>
      <c r="J26" s="11"/>
      <c r="K26" s="11"/>
      <c r="L26" s="11"/>
      <c r="M26" s="12"/>
      <c r="N26" s="18"/>
      <c r="O26" s="18"/>
      <c r="P26" s="18">
        <v>4</v>
      </c>
      <c r="Q26" s="18"/>
      <c r="R26" s="18"/>
      <c r="S26">
        <f t="shared" si="0"/>
        <v>1</v>
      </c>
      <c r="U26" s="57" t="s">
        <v>321</v>
      </c>
      <c r="V26" s="57">
        <v>4</v>
      </c>
    </row>
    <row r="27" spans="2:22" ht="16" thickBot="1" x14ac:dyDescent="0.25">
      <c r="B27" t="s">
        <v>48</v>
      </c>
      <c r="C27" t="str">
        <f>VLOOKUP(B27,Table1[],2)</f>
        <v>Lotus corniculatus</v>
      </c>
      <c r="D27" s="18"/>
      <c r="E27" s="18"/>
      <c r="F27" s="18"/>
      <c r="G27" s="18"/>
      <c r="H27" s="18"/>
      <c r="I27" s="11"/>
      <c r="J27" s="11"/>
      <c r="K27" s="11"/>
      <c r="L27" s="11"/>
      <c r="M27" s="12"/>
      <c r="N27" s="18">
        <v>4</v>
      </c>
      <c r="O27" s="18"/>
      <c r="P27" s="18">
        <v>3</v>
      </c>
      <c r="Q27" s="18"/>
      <c r="R27" s="18"/>
      <c r="S27">
        <f t="shared" si="0"/>
        <v>2</v>
      </c>
    </row>
    <row r="28" spans="2:22" ht="16" thickBot="1" x14ac:dyDescent="0.25">
      <c r="B28" t="s">
        <v>54</v>
      </c>
      <c r="C28" t="str">
        <f>VLOOKUP(B28,Table1[],2)</f>
        <v>Veronica persica</v>
      </c>
      <c r="D28" s="18"/>
      <c r="E28" s="18"/>
      <c r="F28" s="18"/>
      <c r="G28" s="18"/>
      <c r="H28" s="18"/>
      <c r="I28" s="11"/>
      <c r="J28" s="11"/>
      <c r="K28" s="11">
        <v>2</v>
      </c>
      <c r="L28" s="11"/>
      <c r="M28" s="12"/>
      <c r="N28" s="18"/>
      <c r="O28" s="18"/>
      <c r="P28" s="18"/>
      <c r="Q28" s="18"/>
      <c r="R28" s="18"/>
      <c r="S28">
        <f t="shared" si="0"/>
        <v>1</v>
      </c>
      <c r="U28" s="57" t="s">
        <v>328</v>
      </c>
      <c r="V28" s="57">
        <v>10</v>
      </c>
    </row>
    <row r="29" spans="2:22" ht="16" thickBot="1" x14ac:dyDescent="0.25">
      <c r="B29" t="s">
        <v>60</v>
      </c>
      <c r="C29" t="str">
        <f>VLOOKUP(B29,Table1[],2)</f>
        <v>Centaurea nigra</v>
      </c>
      <c r="D29" s="18"/>
      <c r="E29" s="18"/>
      <c r="F29" s="18"/>
      <c r="G29" s="18"/>
      <c r="H29" s="18"/>
      <c r="I29" s="11">
        <v>4</v>
      </c>
      <c r="J29" s="11">
        <v>3</v>
      </c>
      <c r="K29" s="11"/>
      <c r="L29" s="11">
        <v>3</v>
      </c>
      <c r="M29" s="12">
        <v>3</v>
      </c>
      <c r="N29" s="18">
        <v>4</v>
      </c>
      <c r="O29" s="18">
        <v>4</v>
      </c>
      <c r="P29" s="18">
        <v>4</v>
      </c>
      <c r="Q29" s="18">
        <v>4</v>
      </c>
      <c r="R29" s="18">
        <v>4</v>
      </c>
      <c r="S29">
        <f t="shared" si="0"/>
        <v>9</v>
      </c>
    </row>
    <row r="30" spans="2:22" ht="16" thickBot="1" x14ac:dyDescent="0.25">
      <c r="B30" s="51" t="s">
        <v>290</v>
      </c>
      <c r="C30" s="51" t="str">
        <f>VLOOKUP(B30,Table1[],2)</f>
        <v>Cirsium arvense</v>
      </c>
      <c r="D30" s="61">
        <v>4</v>
      </c>
      <c r="E30" s="61"/>
      <c r="F30" s="61">
        <v>4</v>
      </c>
      <c r="G30" s="61">
        <v>3</v>
      </c>
      <c r="H30" s="61"/>
      <c r="I30" s="62"/>
      <c r="J30" s="62"/>
      <c r="K30" s="62"/>
      <c r="L30" s="62"/>
      <c r="M30" s="63"/>
      <c r="N30" s="61"/>
      <c r="O30" s="61">
        <v>2</v>
      </c>
      <c r="P30" s="61"/>
      <c r="Q30" s="61"/>
      <c r="R30" s="61"/>
      <c r="S30" s="51">
        <f t="shared" si="0"/>
        <v>4</v>
      </c>
      <c r="T30" s="51"/>
    </row>
    <row r="31" spans="2:22" ht="16" thickBot="1" x14ac:dyDescent="0.25">
      <c r="B31" t="s">
        <v>92</v>
      </c>
      <c r="C31" t="str">
        <f>VLOOKUP(B31,Table1[],2)</f>
        <v>Taraxacum officinale</v>
      </c>
      <c r="D31" s="18">
        <v>4</v>
      </c>
      <c r="E31" s="18">
        <v>4</v>
      </c>
      <c r="F31" s="18">
        <v>4</v>
      </c>
      <c r="G31" s="18">
        <v>4</v>
      </c>
      <c r="H31" s="18">
        <v>5</v>
      </c>
      <c r="I31" s="11"/>
      <c r="J31" s="11">
        <v>4</v>
      </c>
      <c r="K31" s="11">
        <v>4</v>
      </c>
      <c r="L31" s="11">
        <v>4</v>
      </c>
      <c r="M31" s="12">
        <v>4</v>
      </c>
      <c r="N31" s="18"/>
      <c r="O31" s="18">
        <v>4</v>
      </c>
      <c r="P31" s="18"/>
      <c r="Q31" s="18">
        <v>4</v>
      </c>
      <c r="R31" s="18">
        <v>4</v>
      </c>
      <c r="S31">
        <f t="shared" si="0"/>
        <v>12</v>
      </c>
    </row>
    <row r="32" spans="2:22" ht="16" thickBot="1" x14ac:dyDescent="0.25">
      <c r="B32" t="s">
        <v>289</v>
      </c>
      <c r="C32" t="s">
        <v>348</v>
      </c>
      <c r="D32" s="18">
        <v>4</v>
      </c>
      <c r="E32" s="18"/>
      <c r="F32" s="18"/>
      <c r="G32" s="18"/>
      <c r="H32" s="18"/>
      <c r="I32" s="11"/>
      <c r="J32" s="11"/>
      <c r="K32" s="11"/>
      <c r="L32" s="11"/>
      <c r="M32" s="12"/>
      <c r="N32" s="18"/>
      <c r="O32" s="18"/>
      <c r="P32" s="18"/>
      <c r="Q32" s="18"/>
      <c r="R32" s="18"/>
      <c r="S32">
        <f t="shared" si="0"/>
        <v>1</v>
      </c>
    </row>
    <row r="33" spans="2:22" ht="16" thickBot="1" x14ac:dyDescent="0.25">
      <c r="B33" t="s">
        <v>304</v>
      </c>
      <c r="C33" t="s">
        <v>349</v>
      </c>
      <c r="D33" s="18"/>
      <c r="E33" s="18"/>
      <c r="F33" s="18"/>
      <c r="G33" s="18"/>
      <c r="H33" s="18"/>
      <c r="I33" s="11"/>
      <c r="J33" s="11"/>
      <c r="K33" s="11">
        <v>2</v>
      </c>
      <c r="L33" s="11"/>
      <c r="M33" s="12"/>
      <c r="N33" s="18"/>
      <c r="O33" s="18"/>
      <c r="P33" s="18"/>
      <c r="Q33" s="18"/>
      <c r="R33" s="18"/>
      <c r="S33">
        <f t="shared" si="0"/>
        <v>1</v>
      </c>
    </row>
    <row r="34" spans="2:22" ht="16" thickBot="1" x14ac:dyDescent="0.25">
      <c r="B34" t="s">
        <v>311</v>
      </c>
      <c r="C34" t="s">
        <v>350</v>
      </c>
      <c r="D34" s="18"/>
      <c r="E34" s="18"/>
      <c r="F34" s="18"/>
      <c r="G34" s="18"/>
      <c r="H34" s="18"/>
      <c r="I34" s="11"/>
      <c r="J34" s="11"/>
      <c r="K34" s="11"/>
      <c r="L34" s="11">
        <v>4</v>
      </c>
      <c r="M34" s="12"/>
      <c r="N34" s="18"/>
      <c r="O34" s="18"/>
      <c r="P34" s="18"/>
      <c r="Q34" s="18"/>
      <c r="R34" s="18"/>
      <c r="S34">
        <f t="shared" si="0"/>
        <v>1</v>
      </c>
    </row>
    <row r="35" spans="2:22" ht="16" thickBot="1" x14ac:dyDescent="0.25">
      <c r="B35" t="s">
        <v>123</v>
      </c>
      <c r="C35" t="s">
        <v>351</v>
      </c>
      <c r="D35" s="18"/>
      <c r="E35" s="18"/>
      <c r="F35" s="18">
        <v>3</v>
      </c>
      <c r="G35" s="18"/>
      <c r="H35" s="18"/>
      <c r="I35" s="11">
        <v>4</v>
      </c>
      <c r="J35" s="11">
        <v>5</v>
      </c>
      <c r="K35" s="11"/>
      <c r="L35" s="11">
        <v>5</v>
      </c>
      <c r="M35" s="12">
        <v>4</v>
      </c>
      <c r="N35" s="18"/>
      <c r="O35" s="18">
        <v>5</v>
      </c>
      <c r="P35" s="18">
        <v>4</v>
      </c>
      <c r="Q35" s="18">
        <v>5</v>
      </c>
      <c r="R35" s="18">
        <v>5</v>
      </c>
      <c r="S35">
        <f t="shared" si="0"/>
        <v>9</v>
      </c>
    </row>
    <row r="36" spans="2:22" x14ac:dyDescent="0.2">
      <c r="B36" t="s">
        <v>341</v>
      </c>
      <c r="C36" t="s">
        <v>308</v>
      </c>
      <c r="D36" s="18">
        <v>4</v>
      </c>
      <c r="E36" s="18"/>
      <c r="F36" s="18"/>
      <c r="G36" s="18"/>
      <c r="H36" s="18"/>
      <c r="I36" s="11">
        <v>4</v>
      </c>
      <c r="J36" s="11">
        <v>4</v>
      </c>
      <c r="K36" s="11">
        <v>4</v>
      </c>
      <c r="L36" s="11"/>
      <c r="M36" s="12">
        <v>4</v>
      </c>
      <c r="N36" s="18"/>
      <c r="O36" s="18">
        <v>4</v>
      </c>
      <c r="P36" s="18"/>
      <c r="Q36" s="18"/>
      <c r="R36" s="18"/>
      <c r="S36">
        <f t="shared" si="0"/>
        <v>6</v>
      </c>
    </row>
    <row r="37" spans="2:22" x14ac:dyDescent="0.2">
      <c r="B37" t="s">
        <v>137</v>
      </c>
      <c r="C37" t="str">
        <f>VLOOKUP(B37,Table1[],2)</f>
        <v>Galium mollugo</v>
      </c>
      <c r="D37" s="18">
        <v>4</v>
      </c>
      <c r="E37" s="18"/>
      <c r="F37" s="18"/>
      <c r="G37" s="18"/>
      <c r="H37" s="18"/>
      <c r="I37" s="11">
        <v>4</v>
      </c>
      <c r="J37" s="11"/>
      <c r="K37" s="11">
        <v>4</v>
      </c>
      <c r="L37" s="11"/>
      <c r="M37" s="12">
        <v>4</v>
      </c>
      <c r="N37" s="18">
        <v>4</v>
      </c>
      <c r="O37" s="18">
        <v>4</v>
      </c>
      <c r="P37" s="18">
        <v>4</v>
      </c>
      <c r="Q37" s="18">
        <v>4</v>
      </c>
      <c r="R37" s="18">
        <v>4</v>
      </c>
      <c r="S37">
        <f t="shared" si="0"/>
        <v>9</v>
      </c>
    </row>
    <row r="38" spans="2:22" x14ac:dyDescent="0.2">
      <c r="B38" t="s">
        <v>287</v>
      </c>
      <c r="C38" t="s">
        <v>352</v>
      </c>
      <c r="D38" s="18">
        <v>6</v>
      </c>
      <c r="E38" s="18">
        <v>5</v>
      </c>
      <c r="F38" s="18">
        <v>4</v>
      </c>
      <c r="G38" s="18">
        <v>7</v>
      </c>
      <c r="H38" s="18">
        <v>4</v>
      </c>
      <c r="I38" s="11"/>
      <c r="J38" s="11"/>
      <c r="K38" s="11"/>
      <c r="L38" s="11"/>
      <c r="M38" s="12"/>
      <c r="N38" s="18"/>
      <c r="O38" s="18"/>
      <c r="P38" s="18"/>
      <c r="Q38" s="18"/>
      <c r="R38" s="18"/>
      <c r="S38">
        <f t="shared" si="0"/>
        <v>5</v>
      </c>
    </row>
    <row r="39" spans="2:22" x14ac:dyDescent="0.2">
      <c r="B39" t="s">
        <v>305</v>
      </c>
      <c r="C39" t="str">
        <f>VLOOKUP(B39,Table1[],2)</f>
        <v>Heracleum sphondylium</v>
      </c>
      <c r="D39" s="18"/>
      <c r="E39" s="18"/>
      <c r="F39" s="18"/>
      <c r="G39" s="18"/>
      <c r="H39" s="18"/>
      <c r="I39" s="11"/>
      <c r="J39" s="11"/>
      <c r="K39" s="11"/>
      <c r="L39" s="11"/>
      <c r="M39" s="12"/>
      <c r="N39" s="18"/>
      <c r="O39" s="18"/>
      <c r="P39" s="18"/>
      <c r="Q39" s="18"/>
      <c r="R39" s="18">
        <v>4</v>
      </c>
      <c r="S39">
        <f t="shared" si="0"/>
        <v>1</v>
      </c>
    </row>
    <row r="40" spans="2:22" ht="16" thickBot="1" x14ac:dyDescent="0.25">
      <c r="B40" t="s">
        <v>295</v>
      </c>
      <c r="C40" t="s">
        <v>353</v>
      </c>
      <c r="D40" s="18"/>
      <c r="E40" s="18"/>
      <c r="F40" s="18"/>
      <c r="G40" s="18"/>
      <c r="H40" s="18"/>
      <c r="I40" s="11"/>
      <c r="J40" s="11"/>
      <c r="K40" s="11">
        <v>3</v>
      </c>
      <c r="L40" s="11"/>
      <c r="M40" s="12"/>
      <c r="N40" s="18"/>
      <c r="O40" s="18"/>
      <c r="P40" s="18"/>
      <c r="Q40" s="18"/>
      <c r="R40" s="18">
        <v>3</v>
      </c>
      <c r="S40">
        <f t="shared" ref="S40:S57" si="1">COUNT(D40:R40)</f>
        <v>2</v>
      </c>
      <c r="U40" s="57" t="s">
        <v>319</v>
      </c>
      <c r="V40" s="57">
        <v>3</v>
      </c>
    </row>
    <row r="41" spans="2:22" ht="16" thickBot="1" x14ac:dyDescent="0.25">
      <c r="B41" t="s">
        <v>277</v>
      </c>
      <c r="C41" t="s">
        <v>154</v>
      </c>
      <c r="D41" s="18"/>
      <c r="E41" s="18"/>
      <c r="F41" s="18"/>
      <c r="G41" s="18"/>
      <c r="H41" s="18"/>
      <c r="I41" s="11">
        <v>4</v>
      </c>
      <c r="J41" s="11"/>
      <c r="K41" s="11"/>
      <c r="L41" s="11"/>
      <c r="M41" s="12">
        <v>3</v>
      </c>
      <c r="N41" s="18"/>
      <c r="O41" s="18">
        <v>4</v>
      </c>
      <c r="P41" s="18">
        <v>4</v>
      </c>
      <c r="Q41" s="18"/>
      <c r="R41" s="18"/>
      <c r="S41">
        <f t="shared" si="1"/>
        <v>4</v>
      </c>
    </row>
    <row r="42" spans="2:22" ht="16" thickBot="1" x14ac:dyDescent="0.25">
      <c r="B42" t="s">
        <v>170</v>
      </c>
      <c r="C42" t="str">
        <f>VLOOKUP(B42,Table1[],2)</f>
        <v>Ranunculus acris</v>
      </c>
      <c r="D42" s="18"/>
      <c r="E42" s="18"/>
      <c r="F42" s="18"/>
      <c r="G42" s="18"/>
      <c r="H42" s="18"/>
      <c r="I42" s="11"/>
      <c r="J42" s="11">
        <v>3</v>
      </c>
      <c r="K42" s="11"/>
      <c r="L42" s="11"/>
      <c r="M42" s="12"/>
      <c r="N42" s="18"/>
      <c r="O42" s="18"/>
      <c r="P42" s="18"/>
      <c r="Q42" s="18"/>
      <c r="R42" s="18"/>
      <c r="S42">
        <f t="shared" si="1"/>
        <v>1</v>
      </c>
      <c r="U42" s="59" t="s">
        <v>312</v>
      </c>
    </row>
    <row r="43" spans="2:22" ht="16" thickBot="1" x14ac:dyDescent="0.25">
      <c r="B43" t="s">
        <v>303</v>
      </c>
      <c r="C43" t="s">
        <v>354</v>
      </c>
      <c r="D43" s="18"/>
      <c r="E43" s="18"/>
      <c r="F43" s="18"/>
      <c r="G43" s="18"/>
      <c r="H43" s="18"/>
      <c r="I43" s="11"/>
      <c r="J43" s="11"/>
      <c r="K43" s="11">
        <v>3</v>
      </c>
      <c r="L43" s="11"/>
      <c r="M43" s="12"/>
      <c r="N43" s="18"/>
      <c r="O43" s="18"/>
      <c r="P43" s="18"/>
      <c r="Q43" s="18"/>
      <c r="R43" s="18"/>
      <c r="S43">
        <f t="shared" si="1"/>
        <v>1</v>
      </c>
      <c r="U43" s="45" t="s">
        <v>327</v>
      </c>
      <c r="V43" s="46">
        <v>10</v>
      </c>
    </row>
    <row r="44" spans="2:22" ht="16" thickBot="1" x14ac:dyDescent="0.25">
      <c r="B44" t="s">
        <v>275</v>
      </c>
      <c r="C44" t="s">
        <v>355</v>
      </c>
      <c r="D44" s="18"/>
      <c r="E44" s="18"/>
      <c r="F44" s="18"/>
      <c r="G44" s="18"/>
      <c r="H44" s="18"/>
      <c r="I44" s="11"/>
      <c r="J44" s="11"/>
      <c r="K44" s="11"/>
      <c r="L44" s="11"/>
      <c r="M44" s="12"/>
      <c r="N44" s="18">
        <v>4</v>
      </c>
      <c r="O44" s="18"/>
      <c r="P44" s="18">
        <v>4</v>
      </c>
      <c r="Q44" s="18">
        <v>4</v>
      </c>
      <c r="R44" s="18"/>
      <c r="S44">
        <f t="shared" si="1"/>
        <v>3</v>
      </c>
      <c r="U44" s="45"/>
      <c r="V44" s="46"/>
    </row>
    <row r="45" spans="2:22" ht="16" thickBot="1" x14ac:dyDescent="0.25">
      <c r="B45" t="s">
        <v>291</v>
      </c>
      <c r="C45" t="s">
        <v>356</v>
      </c>
      <c r="D45" s="18">
        <v>4</v>
      </c>
      <c r="E45" s="18"/>
      <c r="F45" s="18"/>
      <c r="G45" s="18">
        <v>4</v>
      </c>
      <c r="H45" s="18"/>
      <c r="I45" s="11"/>
      <c r="J45" s="11">
        <v>4</v>
      </c>
      <c r="K45" s="11">
        <v>4</v>
      </c>
      <c r="L45" s="11">
        <v>3</v>
      </c>
      <c r="M45" s="12"/>
      <c r="N45" s="18"/>
      <c r="O45" s="18">
        <v>4</v>
      </c>
      <c r="P45" s="18">
        <v>4</v>
      </c>
      <c r="Q45" s="18"/>
      <c r="R45" s="18"/>
      <c r="S45">
        <f t="shared" si="1"/>
        <v>7</v>
      </c>
      <c r="U45" s="58" t="s">
        <v>313</v>
      </c>
      <c r="V45" s="46"/>
    </row>
    <row r="46" spans="2:22" s="51" customFormat="1" x14ac:dyDescent="0.2">
      <c r="B46" s="51" t="s">
        <v>190</v>
      </c>
      <c r="C46" s="51" t="s">
        <v>357</v>
      </c>
      <c r="D46" s="61"/>
      <c r="E46" s="61"/>
      <c r="F46" s="61"/>
      <c r="G46" s="61"/>
      <c r="H46" s="61"/>
      <c r="I46" s="62"/>
      <c r="J46" s="62"/>
      <c r="K46" s="62">
        <v>3</v>
      </c>
      <c r="L46" s="62"/>
      <c r="M46" s="63">
        <v>3</v>
      </c>
      <c r="N46" s="61">
        <v>4</v>
      </c>
      <c r="O46" s="61"/>
      <c r="P46" s="61"/>
      <c r="Q46" s="61">
        <v>3</v>
      </c>
      <c r="R46" s="61"/>
      <c r="S46" s="51">
        <f t="shared" si="1"/>
        <v>4</v>
      </c>
      <c r="U46" s="64"/>
      <c r="V46" s="65"/>
    </row>
    <row r="47" spans="2:22" ht="16" thickBot="1" x14ac:dyDescent="0.25">
      <c r="B47" t="s">
        <v>283</v>
      </c>
      <c r="C47" t="str">
        <f>VLOOKUP(B47,Table1[],2)</f>
        <v>Trifolium pratense</v>
      </c>
      <c r="D47" s="18"/>
      <c r="E47" s="18"/>
      <c r="F47" s="18"/>
      <c r="G47" s="18"/>
      <c r="H47" s="18"/>
      <c r="I47" s="11">
        <v>4</v>
      </c>
      <c r="J47" s="11">
        <v>4</v>
      </c>
      <c r="K47" s="11"/>
      <c r="L47" s="11">
        <v>4</v>
      </c>
      <c r="M47" s="12">
        <v>4</v>
      </c>
      <c r="N47" s="18"/>
      <c r="O47" s="18">
        <v>4</v>
      </c>
      <c r="P47" s="18">
        <v>4</v>
      </c>
      <c r="Q47" s="18">
        <v>4</v>
      </c>
      <c r="R47" s="18">
        <v>4</v>
      </c>
      <c r="S47">
        <f t="shared" si="1"/>
        <v>8</v>
      </c>
      <c r="U47" s="45"/>
      <c r="V47" s="46"/>
    </row>
    <row r="48" spans="2:22" ht="16" thickBot="1" x14ac:dyDescent="0.25">
      <c r="B48" t="s">
        <v>202</v>
      </c>
      <c r="C48" t="str">
        <f>VLOOKUP(B48,Table1[],2)</f>
        <v>Plantago lanceolata</v>
      </c>
      <c r="D48" s="18"/>
      <c r="E48" s="18"/>
      <c r="F48" s="18"/>
      <c r="G48" s="18">
        <v>4</v>
      </c>
      <c r="H48" s="18"/>
      <c r="I48" s="11">
        <v>4</v>
      </c>
      <c r="J48" s="11">
        <v>4</v>
      </c>
      <c r="K48" s="11">
        <v>4</v>
      </c>
      <c r="L48" s="11">
        <v>4</v>
      </c>
      <c r="M48" s="12">
        <v>4</v>
      </c>
      <c r="N48" s="18">
        <v>4</v>
      </c>
      <c r="O48" s="18">
        <v>4</v>
      </c>
      <c r="P48" s="18">
        <v>4</v>
      </c>
      <c r="Q48" s="18">
        <v>4</v>
      </c>
      <c r="R48" s="18">
        <v>4</v>
      </c>
      <c r="S48">
        <f t="shared" si="1"/>
        <v>11</v>
      </c>
      <c r="U48" s="45"/>
      <c r="V48" s="46"/>
    </row>
    <row r="49" spans="2:22" ht="16" thickBot="1" x14ac:dyDescent="0.25">
      <c r="B49" t="s">
        <v>310</v>
      </c>
      <c r="C49" t="s">
        <v>45</v>
      </c>
      <c r="D49" s="18"/>
      <c r="E49" s="18"/>
      <c r="F49" s="18"/>
      <c r="G49" s="18"/>
      <c r="H49" s="18">
        <v>4</v>
      </c>
      <c r="I49" s="11"/>
      <c r="J49" s="11"/>
      <c r="K49" s="11"/>
      <c r="L49" s="11"/>
      <c r="M49" s="12"/>
      <c r="N49" s="18"/>
      <c r="O49" s="18"/>
      <c r="P49" s="18"/>
      <c r="Q49" s="18"/>
      <c r="R49" s="18"/>
      <c r="S49">
        <f t="shared" si="1"/>
        <v>1</v>
      </c>
      <c r="U49" s="45"/>
      <c r="V49" s="46"/>
    </row>
    <row r="50" spans="2:22" s="51" customFormat="1" ht="16" thickBot="1" x14ac:dyDescent="0.25">
      <c r="B50" s="51" t="s">
        <v>292</v>
      </c>
      <c r="C50" s="51" t="str">
        <f>VLOOKUP(B50,Table1[],2)</f>
        <v>Cirsium vulgare</v>
      </c>
      <c r="D50" s="61"/>
      <c r="E50" s="61"/>
      <c r="F50" s="61"/>
      <c r="G50" s="61"/>
      <c r="H50" s="61"/>
      <c r="I50" s="62"/>
      <c r="J50" s="62"/>
      <c r="K50" s="62">
        <v>2</v>
      </c>
      <c r="L50" s="62"/>
      <c r="M50" s="63"/>
      <c r="N50" s="61"/>
      <c r="O50" s="61">
        <v>4</v>
      </c>
      <c r="P50" s="61"/>
      <c r="Q50" s="61"/>
      <c r="R50" s="61">
        <v>4</v>
      </c>
      <c r="S50" s="51">
        <f t="shared" si="1"/>
        <v>3</v>
      </c>
      <c r="U50" s="64" t="s">
        <v>314</v>
      </c>
      <c r="V50" s="65" t="s">
        <v>315</v>
      </c>
    </row>
    <row r="51" spans="2:22" ht="16" thickBot="1" x14ac:dyDescent="0.25">
      <c r="B51" t="s">
        <v>284</v>
      </c>
      <c r="C51" t="s">
        <v>358</v>
      </c>
      <c r="D51" s="18"/>
      <c r="E51" s="18"/>
      <c r="F51" s="18"/>
      <c r="G51" s="18"/>
      <c r="H51" s="18"/>
      <c r="I51" s="11">
        <v>4</v>
      </c>
      <c r="J51" s="11"/>
      <c r="K51" s="11">
        <v>4</v>
      </c>
      <c r="L51" s="11"/>
      <c r="M51" s="12"/>
      <c r="N51" s="18"/>
      <c r="O51" s="18"/>
      <c r="P51" s="18"/>
      <c r="Q51" s="18">
        <v>4</v>
      </c>
      <c r="R51" s="18"/>
      <c r="S51">
        <f t="shared" si="1"/>
        <v>3</v>
      </c>
      <c r="U51" s="45"/>
      <c r="V51" s="46"/>
    </row>
    <row r="52" spans="2:22" ht="16" thickBot="1" x14ac:dyDescent="0.25">
      <c r="B52" t="s">
        <v>343</v>
      </c>
      <c r="C52" t="s">
        <v>342</v>
      </c>
      <c r="D52" s="18"/>
      <c r="E52" s="18"/>
      <c r="F52" s="18"/>
      <c r="G52" s="18"/>
      <c r="H52" s="18"/>
      <c r="I52" s="11"/>
      <c r="J52" s="11"/>
      <c r="K52" s="11"/>
      <c r="L52" s="11"/>
      <c r="M52" s="12"/>
      <c r="N52" s="18"/>
      <c r="O52" s="18"/>
      <c r="P52" s="18"/>
      <c r="Q52" s="18"/>
      <c r="R52" s="18">
        <v>3</v>
      </c>
      <c r="S52">
        <f t="shared" si="1"/>
        <v>1</v>
      </c>
    </row>
    <row r="53" spans="2:22" ht="16" thickBot="1" x14ac:dyDescent="0.25">
      <c r="B53" t="s">
        <v>282</v>
      </c>
      <c r="C53" t="str">
        <f>VLOOKUP(B53,Table1[],2)</f>
        <v>Daucus carota</v>
      </c>
      <c r="D53" s="18"/>
      <c r="E53" s="18"/>
      <c r="F53" s="18"/>
      <c r="G53" s="18"/>
      <c r="H53" s="18"/>
      <c r="I53" s="11">
        <v>4</v>
      </c>
      <c r="J53" s="11">
        <v>4</v>
      </c>
      <c r="K53" s="11"/>
      <c r="L53" s="11"/>
      <c r="M53" s="12"/>
      <c r="N53" s="18"/>
      <c r="O53" s="18"/>
      <c r="P53" s="18"/>
      <c r="Q53" s="18"/>
      <c r="R53" s="18">
        <v>2</v>
      </c>
      <c r="S53">
        <f t="shared" si="1"/>
        <v>3</v>
      </c>
    </row>
    <row r="54" spans="2:22" ht="17" thickBot="1" x14ac:dyDescent="0.25">
      <c r="B54" t="s">
        <v>340</v>
      </c>
      <c r="C54" s="60" t="s">
        <v>339</v>
      </c>
      <c r="D54" s="18"/>
      <c r="E54" s="18"/>
      <c r="F54" s="18"/>
      <c r="G54" s="18"/>
      <c r="H54" s="18"/>
      <c r="I54" s="11"/>
      <c r="J54" s="11"/>
      <c r="K54" s="11"/>
      <c r="L54" s="11"/>
      <c r="M54" s="12"/>
      <c r="N54" s="18"/>
      <c r="O54" s="18">
        <v>4</v>
      </c>
      <c r="P54" s="18"/>
      <c r="Q54" s="18"/>
      <c r="R54" s="18"/>
      <c r="S54">
        <f t="shared" si="1"/>
        <v>1</v>
      </c>
      <c r="U54" s="57" t="s">
        <v>316</v>
      </c>
      <c r="V54" s="57">
        <v>1</v>
      </c>
    </row>
    <row r="55" spans="2:22" ht="16" thickBot="1" x14ac:dyDescent="0.25">
      <c r="B55" t="s">
        <v>300</v>
      </c>
      <c r="C55" t="s">
        <v>359</v>
      </c>
      <c r="D55" s="18"/>
      <c r="E55" s="18"/>
      <c r="F55" s="18"/>
      <c r="G55" s="18"/>
      <c r="H55" s="18"/>
      <c r="I55" s="11"/>
      <c r="J55" s="11">
        <v>3</v>
      </c>
      <c r="K55" s="11"/>
      <c r="L55" s="11"/>
      <c r="M55" s="12"/>
      <c r="N55" s="18"/>
      <c r="O55" s="18"/>
      <c r="P55" s="18"/>
      <c r="Q55" s="18"/>
      <c r="R55" s="18"/>
      <c r="S55">
        <f t="shared" si="1"/>
        <v>1</v>
      </c>
      <c r="U55" s="57" t="s">
        <v>324</v>
      </c>
      <c r="V55" s="57">
        <v>7</v>
      </c>
    </row>
    <row r="56" spans="2:22" ht="16" thickBot="1" x14ac:dyDescent="0.25">
      <c r="B56" t="s">
        <v>338</v>
      </c>
      <c r="C56" t="s">
        <v>294</v>
      </c>
      <c r="D56" s="18"/>
      <c r="E56" s="18">
        <v>4</v>
      </c>
      <c r="F56" s="18"/>
      <c r="G56" s="18"/>
      <c r="H56" s="18">
        <v>4</v>
      </c>
      <c r="I56" s="11"/>
      <c r="J56" s="11"/>
      <c r="K56" s="11"/>
      <c r="L56" s="11"/>
      <c r="M56" s="12"/>
      <c r="N56" s="18"/>
      <c r="O56" s="18"/>
      <c r="P56" s="18"/>
      <c r="Q56" s="18">
        <v>4</v>
      </c>
      <c r="R56" s="18"/>
      <c r="S56">
        <f t="shared" si="1"/>
        <v>3</v>
      </c>
      <c r="U56" s="57" t="s">
        <v>318</v>
      </c>
      <c r="V56" s="57">
        <v>3</v>
      </c>
    </row>
    <row r="57" spans="2:22" ht="16" thickBot="1" x14ac:dyDescent="0.25">
      <c r="B57" t="s">
        <v>278</v>
      </c>
      <c r="C57" t="s">
        <v>360</v>
      </c>
      <c r="D57" s="18"/>
      <c r="E57" s="18"/>
      <c r="F57" s="18"/>
      <c r="G57" s="18"/>
      <c r="H57" s="18"/>
      <c r="I57" s="11">
        <v>4</v>
      </c>
      <c r="J57" s="11">
        <v>5</v>
      </c>
      <c r="K57" s="11">
        <v>4</v>
      </c>
      <c r="L57" s="11">
        <v>4</v>
      </c>
      <c r="M57" s="12">
        <v>5</v>
      </c>
      <c r="N57" s="18"/>
      <c r="O57" s="18">
        <v>4</v>
      </c>
      <c r="P57" s="18">
        <v>5</v>
      </c>
      <c r="Q57" s="18">
        <v>5</v>
      </c>
      <c r="R57" s="18">
        <v>4</v>
      </c>
      <c r="S57">
        <f t="shared" si="1"/>
        <v>9</v>
      </c>
    </row>
    <row r="58" spans="2:22" ht="16" thickBot="1" x14ac:dyDescent="0.25">
      <c r="D58" s="23">
        <f t="shared" ref="D58:R58" si="2">SUM(COUNTIF(D8:D57,"&gt;0"))</f>
        <v>9</v>
      </c>
      <c r="E58" s="23">
        <f t="shared" si="2"/>
        <v>6</v>
      </c>
      <c r="F58" s="23">
        <f t="shared" si="2"/>
        <v>7</v>
      </c>
      <c r="G58" s="23">
        <f t="shared" si="2"/>
        <v>9</v>
      </c>
      <c r="H58" s="23">
        <f t="shared" si="2"/>
        <v>7</v>
      </c>
      <c r="I58" s="23">
        <f t="shared" si="2"/>
        <v>17</v>
      </c>
      <c r="J58" s="23">
        <f t="shared" si="2"/>
        <v>17</v>
      </c>
      <c r="K58" s="23">
        <f t="shared" si="2"/>
        <v>22</v>
      </c>
      <c r="L58" s="23">
        <f t="shared" si="2"/>
        <v>16</v>
      </c>
      <c r="M58" s="24">
        <f t="shared" si="2"/>
        <v>19</v>
      </c>
      <c r="N58" s="25">
        <f t="shared" si="2"/>
        <v>10</v>
      </c>
      <c r="O58" s="23">
        <f t="shared" si="2"/>
        <v>19</v>
      </c>
      <c r="P58" s="23">
        <f t="shared" si="2"/>
        <v>22</v>
      </c>
      <c r="Q58" s="23">
        <f t="shared" si="2"/>
        <v>18</v>
      </c>
      <c r="R58" s="23">
        <f t="shared" si="2"/>
        <v>23</v>
      </c>
    </row>
    <row r="64" spans="2:22" ht="16" thickBot="1" x14ac:dyDescent="0.25"/>
    <row r="65" spans="2:19" ht="16" thickBot="1" x14ac:dyDescent="0.25">
      <c r="B65" s="51" t="s">
        <v>290</v>
      </c>
      <c r="C65" s="51" t="str">
        <f>VLOOKUP(B65,Table1[],2)</f>
        <v>Cirsium arvense</v>
      </c>
      <c r="D65" s="61">
        <v>4</v>
      </c>
      <c r="E65" s="61"/>
      <c r="F65" s="61">
        <v>4</v>
      </c>
      <c r="G65" s="61">
        <v>3</v>
      </c>
      <c r="H65" s="61"/>
      <c r="I65" s="62"/>
      <c r="J65" s="62"/>
      <c r="K65" s="62"/>
      <c r="L65" s="62"/>
      <c r="M65" s="63"/>
      <c r="N65" s="61"/>
      <c r="O65" s="61">
        <v>2</v>
      </c>
      <c r="P65" s="61"/>
      <c r="Q65" s="61"/>
      <c r="R65" s="61"/>
    </row>
    <row r="66" spans="2:19" ht="16" thickBot="1" x14ac:dyDescent="0.25">
      <c r="B66" s="51" t="s">
        <v>190</v>
      </c>
      <c r="C66" s="51" t="s">
        <v>357</v>
      </c>
      <c r="D66" s="61"/>
      <c r="E66" s="61"/>
      <c r="F66" s="61"/>
      <c r="G66" s="61"/>
      <c r="H66" s="61"/>
      <c r="I66" s="62"/>
      <c r="J66" s="62"/>
      <c r="K66" s="62">
        <v>3</v>
      </c>
      <c r="L66" s="62"/>
      <c r="M66" s="63">
        <v>3</v>
      </c>
      <c r="N66" s="61">
        <v>4</v>
      </c>
      <c r="O66" s="61"/>
      <c r="P66" s="61"/>
      <c r="Q66" s="61">
        <v>3</v>
      </c>
      <c r="R66" s="61"/>
      <c r="S66" s="51">
        <f>COUNT(D66:R66)</f>
        <v>4</v>
      </c>
    </row>
    <row r="67" spans="2:19" ht="16" thickBot="1" x14ac:dyDescent="0.25">
      <c r="B67" s="51" t="s">
        <v>292</v>
      </c>
      <c r="C67" s="51" t="str">
        <f>VLOOKUP(B67,Table1[],2)</f>
        <v>Cirsium vulgare</v>
      </c>
      <c r="D67" s="61"/>
      <c r="E67" s="61"/>
      <c r="F67" s="61"/>
      <c r="G67" s="61"/>
      <c r="H67" s="61"/>
      <c r="I67" s="62"/>
      <c r="J67" s="62"/>
      <c r="K67" s="62">
        <v>2</v>
      </c>
      <c r="L67" s="62"/>
      <c r="M67" s="63"/>
      <c r="N67" s="61"/>
      <c r="O67" s="61">
        <v>4</v>
      </c>
      <c r="P67" s="61"/>
      <c r="Q67" s="61"/>
      <c r="R67" s="61">
        <v>4</v>
      </c>
      <c r="S67" s="51">
        <f>COUNT(D67:R67)</f>
        <v>3</v>
      </c>
    </row>
  </sheetData>
  <autoFilter ref="A7:V7" xr:uid="{00000000-0009-0000-0000-000002000000}">
    <sortState xmlns:xlrd2="http://schemas.microsoft.com/office/spreadsheetml/2017/richdata2" ref="A8:V60">
      <sortCondition ref="B7"/>
    </sortState>
  </autoFilter>
  <mergeCells count="5">
    <mergeCell ref="D2:H2"/>
    <mergeCell ref="I2:M2"/>
    <mergeCell ref="N2:R2"/>
    <mergeCell ref="B6:C6"/>
    <mergeCell ref="B5:C5"/>
  </mergeCells>
  <dataValidations count="2">
    <dataValidation type="list" allowBlank="1" showInputMessage="1" sqref="C56 C35:C36 B4:B57 B65:B67" xr:uid="{00000000-0002-0000-0200-000000000000}">
      <formula1>validation_list</formula1>
    </dataValidation>
    <dataValidation type="list" allowBlank="1" showInputMessage="1" showErrorMessage="1" sqref="A6:A57" xr:uid="{00000000-0002-0000-0200-000001000000}">
      <formula1>Common_name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2" sqref="C2:C15"/>
    </sheetView>
  </sheetViews>
  <sheetFormatPr baseColWidth="10" defaultColWidth="8.83203125" defaultRowHeight="15" x14ac:dyDescent="0.2"/>
  <cols>
    <col min="1" max="1" width="15.6640625" bestFit="1" customWidth="1"/>
    <col min="2" max="2" width="56.6640625" bestFit="1" customWidth="1"/>
  </cols>
  <sheetData>
    <row r="1" spans="1:3" x14ac:dyDescent="0.2">
      <c r="A1" s="42" t="s">
        <v>313</v>
      </c>
      <c r="B1" s="43" t="s">
        <v>329</v>
      </c>
      <c r="C1" s="44" t="s">
        <v>330</v>
      </c>
    </row>
    <row r="2" spans="1:3" x14ac:dyDescent="0.2">
      <c r="A2" s="45" t="s">
        <v>314</v>
      </c>
      <c r="B2" s="41" t="s">
        <v>331</v>
      </c>
      <c r="C2" s="46" t="s">
        <v>315</v>
      </c>
    </row>
    <row r="3" spans="1:3" x14ac:dyDescent="0.2">
      <c r="A3" s="45" t="s">
        <v>316</v>
      </c>
      <c r="B3" s="41" t="s">
        <v>332</v>
      </c>
      <c r="C3" s="46">
        <v>1</v>
      </c>
    </row>
    <row r="4" spans="1:3" x14ac:dyDescent="0.2">
      <c r="A4" s="45" t="s">
        <v>317</v>
      </c>
      <c r="B4" s="41" t="s">
        <v>333</v>
      </c>
      <c r="C4" s="46">
        <v>2</v>
      </c>
    </row>
    <row r="5" spans="1:3" x14ac:dyDescent="0.2">
      <c r="A5" s="45" t="s">
        <v>318</v>
      </c>
      <c r="B5" s="41">
        <v>1</v>
      </c>
      <c r="C5" s="46">
        <v>3</v>
      </c>
    </row>
    <row r="6" spans="1:3" x14ac:dyDescent="0.2">
      <c r="A6" s="45" t="s">
        <v>319</v>
      </c>
      <c r="B6" s="41">
        <v>1</v>
      </c>
      <c r="C6" s="46">
        <v>3</v>
      </c>
    </row>
    <row r="7" spans="1:3" x14ac:dyDescent="0.2">
      <c r="A7" s="45" t="s">
        <v>320</v>
      </c>
      <c r="B7" s="41">
        <v>1</v>
      </c>
      <c r="C7" s="46">
        <v>4</v>
      </c>
    </row>
    <row r="8" spans="1:3" x14ac:dyDescent="0.2">
      <c r="A8" s="45" t="s">
        <v>321</v>
      </c>
      <c r="B8" s="41" t="s">
        <v>334</v>
      </c>
      <c r="C8" s="46">
        <v>4</v>
      </c>
    </row>
    <row r="9" spans="1:3" x14ac:dyDescent="0.2">
      <c r="A9" s="45" t="s">
        <v>322</v>
      </c>
      <c r="B9" s="41">
        <v>2</v>
      </c>
      <c r="C9" s="46">
        <v>5</v>
      </c>
    </row>
    <row r="10" spans="1:3" x14ac:dyDescent="0.2">
      <c r="A10" s="45" t="s">
        <v>323</v>
      </c>
      <c r="B10" s="41" t="s">
        <v>335</v>
      </c>
      <c r="C10" s="46">
        <v>6</v>
      </c>
    </row>
    <row r="11" spans="1:3" x14ac:dyDescent="0.2">
      <c r="A11" s="45" t="s">
        <v>324</v>
      </c>
      <c r="B11" s="41">
        <v>3</v>
      </c>
      <c r="C11" s="46">
        <v>7</v>
      </c>
    </row>
    <row r="12" spans="1:3" x14ac:dyDescent="0.2">
      <c r="A12" s="45" t="s">
        <v>325</v>
      </c>
      <c r="B12" s="41" t="s">
        <v>336</v>
      </c>
      <c r="C12" s="46">
        <v>8</v>
      </c>
    </row>
    <row r="13" spans="1:3" x14ac:dyDescent="0.2">
      <c r="A13" s="45" t="s">
        <v>326</v>
      </c>
      <c r="B13" s="41" t="s">
        <v>337</v>
      </c>
      <c r="C13" s="46">
        <v>9</v>
      </c>
    </row>
    <row r="14" spans="1:3" x14ac:dyDescent="0.2">
      <c r="A14" s="45" t="s">
        <v>327</v>
      </c>
      <c r="B14" s="41">
        <v>5</v>
      </c>
      <c r="C14" s="46">
        <v>10</v>
      </c>
    </row>
    <row r="15" spans="1:3" ht="16" thickBot="1" x14ac:dyDescent="0.25">
      <c r="A15" s="47" t="s">
        <v>328</v>
      </c>
      <c r="B15" s="48">
        <v>5</v>
      </c>
      <c r="C15" s="49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botanical survey sheet</vt:lpstr>
      <vt:lpstr>Sheet2</vt:lpstr>
      <vt:lpstr>How to domin</vt:lpstr>
      <vt:lpstr>Common_name</vt:lpstr>
    </vt:vector>
  </TitlesOfParts>
  <Manager/>
  <Company>Clarkson and Woods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Belinda Howell</dc:creator>
  <cp:keywords/>
  <dc:description/>
  <cp:lastModifiedBy>Nundloll, Vatsala</cp:lastModifiedBy>
  <cp:revision/>
  <dcterms:created xsi:type="dcterms:W3CDTF">2018-05-31T12:59:50Z</dcterms:created>
  <dcterms:modified xsi:type="dcterms:W3CDTF">2022-04-28T13:52:54Z</dcterms:modified>
  <cp:category/>
  <cp:contentStatus/>
</cp:coreProperties>
</file>