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acuaman\Documents\Documents\Documents\Documents\paper 5 metanalisis rat vs human\paper 9-2\"/>
    </mc:Choice>
  </mc:AlternateContent>
  <xr:revisionPtr revIDLastSave="0" documentId="13_ncr:1_{F345E29B-FA56-449D-92BE-CE85F8775057}" xr6:coauthVersionLast="47" xr6:coauthVersionMax="47" xr10:uidLastSave="{00000000-0000-0000-0000-000000000000}"/>
  <bookViews>
    <workbookView xWindow="1035" yWindow="0" windowWidth="14400" windowHeight="15600" xr2:uid="{00000000-000D-0000-FFFF-FFFF00000000}"/>
  </bookViews>
  <sheets>
    <sheet name="Ohmura"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7" i="2" l="1"/>
  <c r="E157" i="2" s="1"/>
  <c r="E156" i="2"/>
  <c r="D155" i="2"/>
  <c r="E155" i="2" s="1"/>
  <c r="D154" i="2"/>
  <c r="E154" i="2" s="1"/>
  <c r="D153" i="2"/>
  <c r="E153" i="2" s="1"/>
  <c r="E152" i="2"/>
  <c r="D151" i="2"/>
  <c r="E151" i="2" s="1"/>
  <c r="E150" i="2"/>
  <c r="D149" i="2"/>
  <c r="E149" i="2" s="1"/>
  <c r="E148" i="2"/>
  <c r="D147" i="2"/>
  <c r="E147" i="2" s="1"/>
  <c r="E146" i="2"/>
  <c r="D145" i="2"/>
  <c r="E145" i="2" s="1"/>
  <c r="E144" i="2"/>
  <c r="D143" i="2"/>
  <c r="E143" i="2" s="1"/>
  <c r="D142" i="2"/>
  <c r="E142" i="2" s="1"/>
  <c r="D141" i="2"/>
  <c r="E141" i="2" s="1"/>
  <c r="D140" i="2"/>
  <c r="E140" i="2" s="1"/>
  <c r="D139" i="2"/>
  <c r="E139" i="2" s="1"/>
  <c r="D138" i="2"/>
  <c r="E138" i="2" s="1"/>
  <c r="D137" i="2"/>
  <c r="E137" i="2" s="1"/>
  <c r="D136" i="2"/>
  <c r="E136" i="2" s="1"/>
  <c r="D135" i="2"/>
  <c r="E135" i="2" s="1"/>
  <c r="D134" i="2"/>
  <c r="E134" i="2" s="1"/>
  <c r="D133" i="2"/>
  <c r="E133" i="2" s="1"/>
  <c r="D132" i="2"/>
  <c r="E132" i="2" s="1"/>
  <c r="D131" i="2"/>
  <c r="E131" i="2" s="1"/>
  <c r="D130" i="2"/>
  <c r="E130" i="2" s="1"/>
  <c r="D129" i="2"/>
  <c r="E129" i="2" s="1"/>
  <c r="D128" i="2"/>
  <c r="E128" i="2" s="1"/>
  <c r="D127" i="2"/>
  <c r="E127" i="2" s="1"/>
  <c r="D126" i="2"/>
  <c r="E126" i="2" s="1"/>
  <c r="D125" i="2"/>
  <c r="E125" i="2" s="1"/>
  <c r="D124" i="2"/>
  <c r="E124" i="2" s="1"/>
  <c r="D123" i="2"/>
  <c r="E123" i="2" s="1"/>
  <c r="D122" i="2"/>
  <c r="E122" i="2" s="1"/>
  <c r="D121" i="2"/>
  <c r="E121" i="2" s="1"/>
  <c r="E120" i="2"/>
  <c r="D119" i="2"/>
  <c r="E119" i="2" s="1"/>
  <c r="E118" i="2"/>
  <c r="D117" i="2"/>
  <c r="E117" i="2" s="1"/>
  <c r="E116" i="2"/>
  <c r="D115" i="2"/>
  <c r="E115" i="2" s="1"/>
  <c r="E114" i="2"/>
  <c r="D113" i="2"/>
  <c r="E113" i="2" s="1"/>
  <c r="E112" i="2"/>
  <c r="D111" i="2"/>
  <c r="E111" i="2" s="1"/>
  <c r="E110" i="2"/>
  <c r="D109" i="2"/>
  <c r="E109" i="2" s="1"/>
  <c r="E108" i="2"/>
  <c r="D107" i="2"/>
  <c r="E107" i="2" s="1"/>
  <c r="E106" i="2"/>
  <c r="D105" i="2"/>
  <c r="E105" i="2" s="1"/>
  <c r="E104" i="2"/>
  <c r="D103" i="2"/>
  <c r="E103" i="2" s="1"/>
  <c r="E102" i="2"/>
  <c r="D101" i="2"/>
  <c r="E101" i="2" s="1"/>
  <c r="D99" i="2"/>
  <c r="E99" i="2" s="1"/>
  <c r="E98" i="2"/>
  <c r="D97" i="2"/>
  <c r="E97" i="2" s="1"/>
  <c r="E96" i="2"/>
  <c r="D95" i="2"/>
  <c r="E95" i="2" s="1"/>
  <c r="D94" i="2"/>
  <c r="E94" i="2" s="1"/>
  <c r="D93" i="2"/>
  <c r="E93" i="2" s="1"/>
  <c r="D92" i="2"/>
  <c r="E92" i="2" s="1"/>
  <c r="D91" i="2"/>
  <c r="E91" i="2" s="1"/>
  <c r="E90" i="2"/>
  <c r="D89" i="2"/>
  <c r="E89" i="2" s="1"/>
  <c r="E88" i="2"/>
  <c r="D87" i="2"/>
  <c r="E87" i="2" s="1"/>
  <c r="D86" i="2"/>
  <c r="E86" i="2" s="1"/>
  <c r="D85" i="2"/>
  <c r="E85" i="2" s="1"/>
  <c r="E84" i="2"/>
  <c r="D83" i="2"/>
  <c r="E83" i="2" s="1"/>
  <c r="E82" i="2"/>
  <c r="D81" i="2"/>
  <c r="E81" i="2" s="1"/>
  <c r="E80" i="2"/>
  <c r="D79" i="2"/>
  <c r="E79" i="2" s="1"/>
  <c r="D78" i="2"/>
  <c r="E78" i="2" s="1"/>
  <c r="D77" i="2"/>
  <c r="E77" i="2" s="1"/>
  <c r="D76" i="2"/>
  <c r="E76" i="2" s="1"/>
  <c r="D75" i="2"/>
  <c r="E75" i="2" s="1"/>
  <c r="E74" i="2"/>
  <c r="D73" i="2"/>
  <c r="E73" i="2" s="1"/>
  <c r="E72" i="2"/>
  <c r="D71" i="2"/>
  <c r="E71" i="2" s="1"/>
  <c r="E70" i="2"/>
  <c r="D69" i="2"/>
  <c r="E69" i="2" s="1"/>
  <c r="E68" i="2"/>
  <c r="D67" i="2"/>
  <c r="E67" i="2" s="1"/>
  <c r="E66" i="2"/>
  <c r="D65" i="2"/>
  <c r="E65" i="2" s="1"/>
  <c r="E64" i="2"/>
  <c r="D63" i="2"/>
  <c r="E63" i="2" s="1"/>
  <c r="E62" i="2"/>
  <c r="D61" i="2"/>
  <c r="E61" i="2" s="1"/>
  <c r="E60" i="2"/>
  <c r="D59" i="2"/>
  <c r="E59" i="2" s="1"/>
  <c r="D57" i="2"/>
  <c r="E57" i="2" s="1"/>
  <c r="E56" i="2"/>
  <c r="D55" i="2"/>
  <c r="E55" i="2" s="1"/>
  <c r="E54" i="2"/>
  <c r="D53" i="2"/>
  <c r="E53" i="2" s="1"/>
  <c r="E52" i="2"/>
  <c r="D51" i="2"/>
  <c r="E51" i="2" s="1"/>
  <c r="E50" i="2"/>
  <c r="D49" i="2"/>
  <c r="E49" i="2" s="1"/>
  <c r="E48" i="2"/>
  <c r="D47" i="2"/>
  <c r="E47" i="2" s="1"/>
  <c r="E46" i="2"/>
  <c r="D45" i="2"/>
  <c r="E45" i="2" s="1"/>
  <c r="D44" i="2"/>
  <c r="E44" i="2" s="1"/>
  <c r="D43" i="2"/>
  <c r="E43" i="2" s="1"/>
  <c r="E42" i="2"/>
  <c r="D41" i="2"/>
  <c r="E41" i="2" s="1"/>
  <c r="E40" i="2"/>
  <c r="D39" i="2"/>
  <c r="E39" i="2" s="1"/>
  <c r="E38" i="2"/>
  <c r="D37" i="2"/>
  <c r="E37" i="2" s="1"/>
  <c r="E36" i="2"/>
  <c r="D35" i="2"/>
  <c r="E35" i="2" s="1"/>
  <c r="E34" i="2"/>
  <c r="D33" i="2"/>
  <c r="E33" i="2" s="1"/>
  <c r="E32" i="2"/>
  <c r="D31" i="2"/>
  <c r="E31" i="2" s="1"/>
  <c r="E30" i="2"/>
  <c r="D29" i="2"/>
  <c r="E29" i="2" s="1"/>
  <c r="E28" i="2"/>
  <c r="D27" i="2"/>
  <c r="E27" i="2" s="1"/>
  <c r="E26" i="2"/>
  <c r="D25" i="2"/>
  <c r="E25" i="2" s="1"/>
  <c r="E24" i="2"/>
  <c r="D23" i="2"/>
  <c r="E23" i="2" s="1"/>
  <c r="E22" i="2"/>
  <c r="D21" i="2"/>
  <c r="E21" i="2" s="1"/>
  <c r="E20" i="2"/>
  <c r="D19" i="2"/>
  <c r="E19" i="2" s="1"/>
  <c r="E18" i="2"/>
  <c r="D17" i="2"/>
  <c r="E17" i="2" s="1"/>
  <c r="E16" i="2"/>
  <c r="D15" i="2"/>
  <c r="E15" i="2" s="1"/>
  <c r="E14" i="2"/>
  <c r="D13" i="2"/>
  <c r="E13" i="2" s="1"/>
  <c r="E12" i="2"/>
  <c r="D11" i="2"/>
  <c r="E11" i="2" s="1"/>
  <c r="E10" i="2"/>
  <c r="D9" i="2"/>
  <c r="E9" i="2" s="1"/>
  <c r="E8" i="2"/>
  <c r="D7" i="2"/>
  <c r="E7" i="2" s="1"/>
  <c r="E6" i="2"/>
  <c r="D5" i="2"/>
  <c r="E5" i="2" s="1"/>
  <c r="E4" i="2"/>
  <c r="E3" i="2"/>
  <c r="E2" i="2"/>
</calcChain>
</file>

<file path=xl/sharedStrings.xml><?xml version="1.0" encoding="utf-8"?>
<sst xmlns="http://schemas.openxmlformats.org/spreadsheetml/2006/main" count="1006" uniqueCount="348">
  <si>
    <t>Species</t>
  </si>
  <si>
    <t>Parameter</t>
  </si>
  <si>
    <t>Value</t>
  </si>
  <si>
    <t>Pcdays</t>
  </si>
  <si>
    <t>PCGP</t>
  </si>
  <si>
    <t>%</t>
  </si>
  <si>
    <t>Citation</t>
  </si>
  <si>
    <t>Ovs.</t>
  </si>
  <si>
    <t>Quote</t>
  </si>
  <si>
    <t>DOIs</t>
  </si>
  <si>
    <t>Rat</t>
  </si>
  <si>
    <t>Puntual</t>
  </si>
  <si>
    <t>Human</t>
  </si>
  <si>
    <t>tag</t>
  </si>
  <si>
    <t>Remover outlier / reason</t>
  </si>
  <si>
    <t>First oligodendrocyte lineage (PDGF-Rα expression) in spinal cord (ventral)</t>
  </si>
  <si>
    <t>Woodruff et al., 2001, Hall et al. 1996</t>
  </si>
  <si>
    <t>Hajihosseini et al., 1996</t>
  </si>
  <si>
    <t>"At 45 dpc, MBP and PLP transcripts were detected in two symmetrical foci on either side of the ependymal canal in the ventral spinal cord only (Fig. 7A,B)..."</t>
  </si>
  <si>
    <t>CNS;body; spinal cord</t>
  </si>
  <si>
    <t>https://doi.org/10.1523/JNEUROSCI.16-24-07981.1996</t>
  </si>
  <si>
    <t>Clowry et al., 2005</t>
  </si>
  <si>
    <t xml:space="preserve"> https://doi.org/10.1111/j.1469-7580.2005.00468.x</t>
  </si>
  <si>
    <t>Parvalbumin-positive fibers reach the ventral horn of the cervical segment</t>
  </si>
  <si>
    <t>Zhang et al., 1990</t>
  </si>
  <si>
    <t>"...In the ventral horn, no PV-positive axons were observed but GAP43-
positive axons could be seen in two locations: crossing
the grey matter from the lateral funiculi towards the
central canal with GAP43-positive neurites clearly visible
entering the ventricular zone, and axons entering the
ventral floor plate region, apparently arising from a
more dorsal location (Fig. 1A,C)..."</t>
  </si>
  <si>
    <t xml:space="preserve">Reynolds et al., 1991
</t>
  </si>
  <si>
    <t>NS; body;</t>
  </si>
  <si>
    <t>https://doi.org/10.1016/0306-4522(91)90210-F</t>
  </si>
  <si>
    <t>Hesselmans et al., 1993</t>
  </si>
  <si>
    <t>https://doi.org/10.1002/ar.1092360315</t>
  </si>
  <si>
    <t>O’Brein et al., 1978</t>
  </si>
  <si>
    <t xml:space="preserve"> https://doi.org/10.1002/ar.1092360315</t>
  </si>
  <si>
    <t>PGP9.5 fibers penetrate the epidermis</t>
  </si>
  <si>
    <t>Jackman and Fitzgerald, 2000</t>
  </si>
  <si>
    <t>https://doi.org/10.1002/(SICI)1096-9861(20000313)418:3&lt;281::AID-CNE4&gt;3.0.CO;2-9</t>
  </si>
  <si>
    <t>Terenghi et al., 1993</t>
  </si>
  <si>
    <t>Presumptive low-threshold mechanoreceptor afferent penetrates the spinal gray matter</t>
  </si>
  <si>
    <t>Konstantinidou et al., 1995</t>
  </si>
  <si>
    <t xml:space="preserve"> https://doi.org/10.1002/cne.903540102</t>
  </si>
  <si>
    <t>Calcitonin gene-related peptide (CGRP)-immunoreactivity in the DRG</t>
  </si>
  <si>
    <t>Marti et al., 1987, Jackman and Fitzgerald, 2000</t>
  </si>
  <si>
    <t>Pan et al., 2012, Suburo et al., 1992</t>
  </si>
  <si>
    <t>CGRP-positive fibers penetrate the epidermis</t>
  </si>
  <si>
    <t>Marti et al., 1987</t>
  </si>
  <si>
    <t>https://doi.org/10.1016/0306-4522(93)90051-G</t>
  </si>
  <si>
    <t>Substance P-positive fibers in the taste buds</t>
  </si>
  <si>
    <t>Yamasaki and Tohyama, 1985</t>
  </si>
  <si>
    <t>https://doi.org/10.1016/0165-3806(85)90274-3</t>
  </si>
  <si>
    <t>Witt and Reutter, 1998</t>
  </si>
  <si>
    <t>https://doi.org/10.1007/s004180050228</t>
  </si>
  <si>
    <t>CGRP-positive fibers innervate the heart</t>
  </si>
  <si>
    <t>Shoba and Tay, 2000</t>
  </si>
  <si>
    <t>"...CGRP-positive nerve fibers appeared by 19 days of gestation. with the cardiac ganglia and nerve fibers showing a positive labeling from 19 days of gestation onwards..."</t>
  </si>
  <si>
    <t>https://doi.org/10.1007/s004290050336</t>
  </si>
  <si>
    <t>Gordon et al., 1993</t>
  </si>
  <si>
    <t>https://www.ncbi.nlm.nih.gov/pmc/articles/PMC1259861/</t>
  </si>
  <si>
    <t>CGRP-positive fibers prominent in the substantia gelatinosa</t>
  </si>
  <si>
    <t>Marti et al. 1987</t>
  </si>
  <si>
    <t>https://doi.org/10.1002/cne.902660304</t>
  </si>
  <si>
    <t>Tyrosine hydroxylase (TH)-positive fibers penetrate the cortical plate</t>
  </si>
  <si>
    <t>Verney et al., 1984</t>
  </si>
  <si>
    <t>CNS;brain,cortex</t>
  </si>
  <si>
    <t>https://doi.org/10.1016/0736-5748(84)90051-0</t>
  </si>
  <si>
    <t>Zecevic and Verney, 1995</t>
  </si>
  <si>
    <t>https://doi.org/10.1002/cne.903510404</t>
  </si>
  <si>
    <t>The first efferent synapse forms below the inner hair cells</t>
  </si>
  <si>
    <t>Lenoir et al., 1980</t>
  </si>
  <si>
    <t>no encontre el doi pero este es el articulo, dejo el link q creo q lo incluye al doi</t>
  </si>
  <si>
    <t>https://link.springer.com/article/10.1007/BF00305106</t>
  </si>
  <si>
    <t>Lavigne-Rebillard and Pujol, 1988</t>
  </si>
  <si>
    <t>https://doi.org/10.3109/00016488809119492</t>
  </si>
  <si>
    <t>Axo-somatic synapses between the medial efferent and outer hair cells</t>
  </si>
  <si>
    <t>same a lo de arriba</t>
  </si>
  <si>
    <t>5-HT-positive fibers innervate the spinal gray matter</t>
  </si>
  <si>
    <t>Bregman, 1987</t>
  </si>
  <si>
    <t>https://doi.org/10.1016/0165-3806(87)90213-6</t>
  </si>
  <si>
    <t>Sundström et al., 1993</t>
  </si>
  <si>
    <t>https://doi.org/10.1016/0165-3806(93)90059-J</t>
  </si>
  <si>
    <t>First 5-HT-positive cells</t>
  </si>
  <si>
    <t>Wallace and Lauder, 1983</t>
  </si>
  <si>
    <t>CNS;brain</t>
  </si>
  <si>
    <t>First appearance of noradrenergic cells</t>
  </si>
  <si>
    <t>Specht et al., 1981a, Aroca et al., 2006</t>
  </si>
  <si>
    <t>https://doi.org/10.1016/0361-9230(83)90144-2</t>
  </si>
  <si>
    <t>Verney et al., 1991, Sundström et al., 1993</t>
  </si>
  <si>
    <t>aca nombra dos papers, dejo el de vernet, el otro doi esta arriba</t>
  </si>
  <si>
    <t>https://doi.org/10.1016/0304-3940(91)90351-S</t>
  </si>
  <si>
    <t>Diffuse staining of Sonic hedgehog (Shh) in the inner region of the cerebellum</t>
  </si>
  <si>
    <t>Haldipur et al., 2012</t>
  </si>
  <si>
    <t>CNS;brain;cerebellum</t>
  </si>
  <si>
    <t>https://doi.org/10.1089/scd.2011.0206</t>
  </si>
  <si>
    <t>The first IP3R1-positive cells in the Purkinje cell layer</t>
  </si>
  <si>
    <t>Dent et al., 1996</t>
  </si>
  <si>
    <t>https://doi.org/10.1242/dev.122.3.1029</t>
  </si>
  <si>
    <t>Milosevic and Zecevic, 1998</t>
  </si>
  <si>
    <t>https://doi.org/10.1002/(SICI)1096-9861(19980713)396:4%3C442::AID-CNE3%3E3.0.CO;2-1</t>
  </si>
  <si>
    <t>Synapse formation between climbing fibers and Purkinje cells</t>
  </si>
  <si>
    <t>Lachamp et al., 2005</t>
  </si>
  <si>
    <t>https://doi.org/10.1113/jphysiol.2005.084517</t>
  </si>
  <si>
    <t>Zecevic and Rakic, 1976, Milosevic and Zecevic, 1998</t>
  </si>
  <si>
    <t>https://doi.org/10.1002/(SICI)1096-9861(19990920)412:2&lt;241::AID-CNE5&gt;3.0.CO;2-X</t>
  </si>
  <si>
    <t>First PV-positive Purkinje cells</t>
  </si>
  <si>
    <t>Solbach and Celio, 1991</t>
  </si>
  <si>
    <t>DOI: 10.1007/BF00942742</t>
  </si>
  <si>
    <t>Shh-reactive cells disappear in the external granule layer</t>
  </si>
  <si>
    <t>Young climbing phase in lateral hemisphere of cerebellum</t>
  </si>
  <si>
    <t>Chedotal and Sotelo, 1992</t>
  </si>
  <si>
    <t>https://doi.org/10.1111/j.1460-9568.1992.tb00142.x</t>
  </si>
  <si>
    <t>Marin-Padilla, 1985</t>
  </si>
  <si>
    <t>https://doi.org/10.1002/cne.902350107</t>
  </si>
  <si>
    <t>TH-positive cells in the midbrain</t>
  </si>
  <si>
    <t>Specht et al., 1981a</t>
  </si>
  <si>
    <t>CNS;brain;mesencephalon</t>
  </si>
  <si>
    <t>https://doi.org/10.1002/cne.901990207</t>
  </si>
  <si>
    <t>Verney et al., 1991, Almqvist et al., 1996, Pullelles and Verney, 1998</t>
  </si>
  <si>
    <t>Catecholamine fibers innervate the habenula region</t>
  </si>
  <si>
    <t>Specht et al., 1981b</t>
  </si>
  <si>
    <t>CNS;brain;diencephalon</t>
  </si>
  <si>
    <t>GAP-43 expression declines in the superior colliculus</t>
  </si>
  <si>
    <t>Mendonça et al., 2010</t>
  </si>
  <si>
    <t>https://doi.org/10.1016/j.neulet.2010.04.027</t>
  </si>
  <si>
    <t>Qu et al., 2006</t>
  </si>
  <si>
    <t>TH-positive cells in the zona incerta (A13)</t>
  </si>
  <si>
    <t>Specht et al., 1981</t>
  </si>
  <si>
    <t>Pullelles and Verney, 1998</t>
  </si>
  <si>
    <t>Calbindin-positive cells and processes in the anteroventral thalamus</t>
  </si>
  <si>
    <t>Frassoni et al., 1991</t>
  </si>
  <si>
    <t>https://doi.org/10.1002/cne.903040311</t>
  </si>
  <si>
    <t>Kultas-Ilinsky et al., 2004</t>
  </si>
  <si>
    <t>https://doi.org/10.1002/cne.20216</t>
  </si>
  <si>
    <t>PV-positive cells in the reticular thalamus</t>
  </si>
  <si>
    <t>Mitrofanis, 1992</t>
  </si>
  <si>
    <t>https://doi.org/10.1002/cne.903200203</t>
  </si>
  <si>
    <t>Wadhwa and Bijlani, 1988</t>
  </si>
  <si>
    <t>https://doi.org/10.1016/0736-5748(88)90028-7</t>
  </si>
  <si>
    <t>Dendrodendritic contact in dLGN</t>
  </si>
  <si>
    <t>Aggelopoulos et al., 1989</t>
  </si>
  <si>
    <t>https://link.springer.com/article/10.1007/BF00315883</t>
  </si>
  <si>
    <t>10.1007/bf00315883 </t>
  </si>
  <si>
    <t>Thyrotropin-releasing hormone (TRH)-positive cells in the hypothalamus</t>
  </si>
  <si>
    <t>Burgunder and Taylor, 1989</t>
  </si>
  <si>
    <t>https://doi.org/10.1159/000125180</t>
  </si>
  <si>
    <t>Winters et al., 1974</t>
  </si>
  <si>
    <t>https://doi.org/10.1210/jcem-39-5-960</t>
  </si>
  <si>
    <t>Neurophysin-positive cells in the paraventricular hypothalamus</t>
  </si>
  <si>
    <t>Khachaturian and Sladek, 1980</t>
  </si>
  <si>
    <t>https://doi.org/10.1016/0196-9781(80)90103-5</t>
  </si>
  <si>
    <t>Mai et al., 1997</t>
  </si>
  <si>
    <t>https://doi.org/10.1002/(SICI)1096-9861(19970901)385:3%3C477::AID-CNE10%3E3.0.CO;2-H</t>
  </si>
  <si>
    <t>Calbindin-positive cells first appear in the lateral</t>
  </si>
  <si>
    <t>Enderlin et al., 1987</t>
  </si>
  <si>
    <t>https://link.springer.com/article/10.1007/BF00325286</t>
  </si>
  <si>
    <t>doi:10.1007/bf00325286 </t>
  </si>
  <si>
    <t>Koutcherov et al., 2002</t>
  </si>
  <si>
    <t>https://doi.org/10.1002/cne.10175</t>
  </si>
  <si>
    <t>Somatostatin-positive neurons first appear in the hypothalamus</t>
  </si>
  <si>
    <t>Almazan et al. 1989, Shiosaka et al. 1982</t>
  </si>
  <si>
    <t>Chayvialle et al., 1980</t>
  </si>
  <si>
    <t>https://doi.org/10.1530/acta.0.0940001</t>
  </si>
  <si>
    <t>Melatonin binding site in the suprachiasmatic nuclei</t>
  </si>
  <si>
    <t>Williams et al., 1991</t>
  </si>
  <si>
    <t>https://doi.org/10.1210/endo-128-4-2083</t>
  </si>
  <si>
    <t>Thomas et al., 2002</t>
  </si>
  <si>
    <t>https://doi.org/10.1034/j.1600-079X.2002.02921.x</t>
  </si>
  <si>
    <t>Neuropeptide-Y staining in the arcuate nucleus</t>
  </si>
  <si>
    <t>Foster et al., 1984, Grove et al., 2003</t>
  </si>
  <si>
    <t>Koutcherov et al., 2003</t>
  </si>
  <si>
    <t>https://doi.org/10.1016/j.jchemneu.2003.07.002</t>
  </si>
  <si>
    <t>Calbindin-positive mammillothalamic tract fibers penetrate the ventral anterior thalamus</t>
  </si>
  <si>
    <t>Puelles et al., 1992, Alppva et al. 2009</t>
  </si>
  <si>
    <t>Galamin-positive cells in the mammillary nucleus</t>
  </si>
  <si>
    <t>Sizer et al., 1990, Ryan et al., 1997, Burazin et al., 2000</t>
  </si>
  <si>
    <t>Bhide and Puranik, 2005</t>
  </si>
  <si>
    <t>https://doi.org/10.1016/j.jchemneu.2005.03.004</t>
  </si>
  <si>
    <t>Comparative Arginine vasopressin (AVP)- staining in the suprachiasmatic nuclei</t>
  </si>
  <si>
    <t>Swaab et al., 1990</t>
  </si>
  <si>
    <t>"When the period around birth was studied in more detail,
it became clear that most cells start to express AVP only
after birth. At term, i.e. between 38 and 42 weeks of
gestational age (n = 7), only about 13% of the adult
numbers of AVP-expressing neurons was present.  "</t>
  </si>
  <si>
    <t>https://doi.org/10.1016/0165-3806(90)90247-V</t>
  </si>
  <si>
    <t>Isl1-ir in the lateral ganglionic eminence</t>
  </si>
  <si>
    <t>Wang and Liu, 2001</t>
  </si>
  <si>
    <t>Onorati et al., 2014</t>
  </si>
  <si>
    <t>https://www.nature.com/articles/nn.3860</t>
  </si>
  <si>
    <t>10.1038/nn.3860</t>
  </si>
  <si>
    <t>First acetylcholinesterase(AChE)-reactive neurons in the basal forebrain</t>
  </si>
  <si>
    <t>Fine, 1985</t>
  </si>
  <si>
    <t>Kostović, 1986</t>
  </si>
  <si>
    <t>https://doi.org/10.1016/0306-4522(86)90077-1</t>
  </si>
  <si>
    <t>External Capsule AChE reactive</t>
  </si>
  <si>
    <t>De Carlos et al., 1995</t>
  </si>
  <si>
    <t>https://link.springer.com/article/10.1007/BF00231974</t>
  </si>
  <si>
    <t>10.1007/bf00231974</t>
  </si>
  <si>
    <t>AChE-positive fibers penetrate the stratum oriens in the hippocampus</t>
  </si>
  <si>
    <t>Milner et al., 1983</t>
  </si>
  <si>
    <t>https://doi.org/10.1016/0165-3806(83)90017-2</t>
  </si>
  <si>
    <t>The secondary dentate matrix forms in the hippocampus</t>
  </si>
  <si>
    <t>Altman and Bayer, 1990</t>
  </si>
  <si>
    <t>https://doi.org/10.1002/cne.903010304</t>
  </si>
  <si>
    <t>Cipriani et al., 2015</t>
  </si>
  <si>
    <t>https://doi.org/10.1093/cercor/bhv223</t>
  </si>
  <si>
    <t>The primary germinal matrix of the dentate gyrus disappears</t>
  </si>
  <si>
    <t>https://doi.org/10.1016/0014-4886(90)90062-W</t>
  </si>
  <si>
    <t>Calbindin-positive multipolar neurons in the claustrum/amygdala</t>
  </si>
  <si>
    <t>Kowiański et al., 2008, 2009</t>
  </si>
  <si>
    <t>"After P28 multi- and bipolar types of neurons were most numerous (Fig. 1I)"</t>
  </si>
  <si>
    <t>postnatal</t>
  </si>
  <si>
    <t>Our studies focused on the morphological changes of claustral interneurons, immunoreactive to three neuropeptides (NPY, SOM and VIP), during the first 4 postnatal months.</t>
  </si>
  <si>
    <t>https://doi.org/10.1016/j.brainresbull.2008.04.004</t>
  </si>
  <si>
    <t>Setzer and Ulfig, 1990</t>
  </si>
  <si>
    <t>Calbindin immunoreactivity in the str.lucidum along the whole CA3 region except CA3c</t>
  </si>
  <si>
    <t>Ábrahám et al., 2007</t>
  </si>
  <si>
    <t>The first calbindin-immnunoreactive mossy fibers were seen at P9 in the stratum lucidum of CA3, and the entire projection path of mossy fibers expressed calbindin at P18.</t>
  </si>
  <si>
    <t>https://doi.org/10.1016/j.ijdevneu.2007.05.008</t>
  </si>
  <si>
    <t>Ábrahám et al., 2009</t>
  </si>
  <si>
    <t>https://doi.org/10.1016/j.ijdevneu.2008.12.004</t>
  </si>
  <si>
    <t>Calbindin immunoreactivity in the str.lucidum along the whole CA3 region including the CA3c</t>
  </si>
  <si>
    <t>Anterior commissure fibers cross the midline</t>
  </si>
  <si>
    <t>Silver et al., 1982, Santacana et al, 1992</t>
  </si>
  <si>
    <t>Rakic and Yakovlev, 1968</t>
  </si>
  <si>
    <t>https://doi.org/10.1002/cne.901320103</t>
  </si>
  <si>
    <t>Glomeruli formation in the olfactory bulb</t>
  </si>
  <si>
    <t>Treloar et al., 1999</t>
  </si>
  <si>
    <t>https://doi.org/10.1002/(SICI)1096-9861(19991018)413:2%3C289::AID-CNE9%3E3.0.CO;2-U</t>
  </si>
  <si>
    <t>Kharlamova et al., 2015</t>
  </si>
  <si>
    <t>https://link.springer.com/article/10.1134/S1062360415030054</t>
  </si>
  <si>
    <t>10.1134/s1062360415030054</t>
  </si>
  <si>
    <t>First Reelin-positive cells in the marginal zone</t>
  </si>
  <si>
    <t>Meyer et al., 1998</t>
  </si>
  <si>
    <t>https://doi.org/10.1002/(SICI)1096-9861(19980810)397:4%3C493::AID-CNE4%3E3.0.CO;2-X</t>
  </si>
  <si>
    <t>Meyer et al., 2000, Bystron et al, 2006</t>
  </si>
  <si>
    <t>dice 1998 el article, pero habla sobre ese parametro</t>
  </si>
  <si>
    <t>https://doi.org/10.1002/(SICI)1096-9861(19980720)397:1%3C29::AID-CNE3%3E3.0.CO;2-K</t>
  </si>
  <si>
    <t>Calretinin-positive pioneer cells in the marginal zone</t>
  </si>
  <si>
    <t>Meyer et al., 2000</t>
  </si>
  <si>
    <t>First GABAergic neurons in the lateral cortical wall</t>
  </si>
  <si>
    <t>DARPP32-positive cells detected in the pallium, but not in the striatum</t>
  </si>
  <si>
    <t>Foster et al., 1987, Pauly et al., 2013</t>
  </si>
  <si>
    <t>Naimi et al., 1996, Onorati et al., 2014</t>
  </si>
  <si>
    <t>Cortical plate formation</t>
  </si>
  <si>
    <t>Weisenhorn et al., 1994, Raedler et al. 1980, VanEden et al. 1989</t>
  </si>
  <si>
    <t>Meyer et al., 2000, Bystron et al. 2006</t>
  </si>
  <si>
    <t>DOI: 10.1038/nn1726</t>
  </si>
  <si>
    <t>Callosal fibers cross the midline</t>
  </si>
  <si>
    <t>Koester and O’Leary, 1994</t>
  </si>
  <si>
    <t>https://doi.org/10.1523/JNEUROSCI.14-11-06608.1994</t>
  </si>
  <si>
    <t>Er81 or Er81-positive layer band in lateral cortex a</t>
  </si>
  <si>
    <t>Moroni et al., 2011</t>
  </si>
  <si>
    <t>https://doi.org/10.1016/j.neuroscience.2010.11.061</t>
  </si>
  <si>
    <t>Bayatti et al., 2008</t>
  </si>
  <si>
    <t>https://doi.org/10.1093/cercor/bhm184</t>
  </si>
  <si>
    <t>Npn1-positive cingulate pioneer axons</t>
  </si>
  <si>
    <t>Huang et al., 2012</t>
  </si>
  <si>
    <t>https://doi.org/10.1002/cne.23119</t>
  </si>
  <si>
    <t>Ren et al., 2006</t>
  </si>
  <si>
    <t>https://doi.org/10.1002/ar.a.20282</t>
  </si>
  <si>
    <t>Ontogeny of KCC2-positive neurons in the cortical plate</t>
  </si>
  <si>
    <t>Clayton et al., 1998</t>
  </si>
  <si>
    <t>https://doi.org/10.1016/S0165-3806(98)00078-9</t>
  </si>
  <si>
    <t>Sedmak et al., 2015</t>
  </si>
  <si>
    <t>https://doi.org/10.1111/cns.12333</t>
  </si>
  <si>
    <t>Excitatory GABAergic response in cortical layer I</t>
  </si>
  <si>
    <t>Dammerman et al., 2000</t>
  </si>
  <si>
    <t>https://doi.org/10.1152/jn.2000.84.1.428</t>
  </si>
  <si>
    <t>Chen and Kriegstein, 2015</t>
  </si>
  <si>
    <t>https://doi.org/10.1126/science.aac6472</t>
  </si>
  <si>
    <t>Reelin-positive cells below the cortical surface with ascending fibers</t>
  </si>
  <si>
    <t>https://doi.org/10.1523/JNEUROSCI.20-05-01858.2000</t>
  </si>
  <si>
    <t>Meyer et al., 2002</t>
  </si>
  <si>
    <t>https://sci-hub.se/https://www.frontiersin.org/articles/10.3389/fnana.2016.00026/full</t>
  </si>
  <si>
    <t>doi:10.1523/jneurosci.22-12-04973.2002</t>
  </si>
  <si>
    <t>Corticospinal neurons innervate cervical spinal motor neurons</t>
  </si>
  <si>
    <t>Curfs et al., 1994, Maeda et al., 2016</t>
  </si>
  <si>
    <t>"At P7, labelled CST axons covered almost the entire
contralateral gray matter (Fig. 1B) except the most
lateral parts of the superficial layers in the dorsal horn
(Fig. 2B)..............The densely labelled
section was confined to the intermediate zone as at P7,
it reached, however, less far into the lateral white
matter (especially in C8). "</t>
  </si>
  <si>
    <t>https://doi.org/10.1016/0165-3806(94)90025-6</t>
  </si>
  <si>
    <t>Eyre et al., 2000</t>
  </si>
  <si>
    <t>https://doi.org/10.1093/brain/123.1.51</t>
  </si>
  <si>
    <t>Mediodorsal thalamus fibers form two intense bands in cortical layer VI</t>
  </si>
  <si>
    <t>Van Eden, 1986</t>
  </si>
  <si>
    <t>"Because mediodorsal fibers penetrate the cortical plate at a relatively earlier
age than do the thalamocortical fibers in the visual and SI
cortex, which penetrate the cortical plate at the time when
layer N is formed, the mediodorsal nucleus might exert a
greater influence on the development of the cortical plate
in the prefrontal cortex."</t>
  </si>
  <si>
    <t>No termina de desarrolar  la idea, el día P6 lo encontre como valor aproximado, no estoy segura de que esté bien.</t>
  </si>
  <si>
    <t>https://doi.org/10.1002/cne.902440307</t>
  </si>
  <si>
    <t>Kostović and GoldmanRakic, 1983</t>
  </si>
  <si>
    <t>https://doi.org/10.1002/cne.902190405</t>
  </si>
  <si>
    <t>Switch from bursting to acuity in the light response</t>
  </si>
  <si>
    <t>Colonnese et al., 2010</t>
  </si>
  <si>
    <t>"Acuity period (&gt;P12): Starting on P12, 2 days before eye
opening, light-evoked oscillations and slow-waves
were no longer observed. In their place we observed
a single negative visual evoked potential (VEP; mean
duration 29.9 ± 12.7 ms, n = 10 P12–19 rats) associated with MUA but little oscillatory activity (Figure 1E)"</t>
  </si>
  <si>
    <t>Es un artículo.</t>
  </si>
  <si>
    <t>https://doi.org/10.1016/j.neuron.2010.07.015</t>
  </si>
  <si>
    <t>Radial glial processes disappear in the cerebral cortex</t>
  </si>
  <si>
    <t>Stichel et al., 1991</t>
  </si>
  <si>
    <t>"At Pd 20 blood vessels were readily recognized in all
cortical layers by the presence of multiple, closely
spaced, GFAP-positive processes that covered their
surface and formed the perivascular membrane (Fig.
3C). "</t>
  </si>
  <si>
    <t>10.1007/BF01279614</t>
  </si>
  <si>
    <t>deAzevedo et al., 2003</t>
  </si>
  <si>
    <t>https://doi.org/10.1002/neu.10205</t>
  </si>
  <si>
    <t>https://doi.org/10.1016/j.exer.2008.07.016</t>
  </si>
  <si>
    <t>Synaptophysin in the inner plexiform layer</t>
  </si>
  <si>
    <t>Dhingra et al., 1997</t>
  </si>
  <si>
    <t>https://doi.org/10.1016/S0165-3806(97)00085-0</t>
  </si>
  <si>
    <t>Nag and Wadhwa, 2001</t>
  </si>
  <si>
    <t>https://sci-hub.se/10.1007/bf02703642</t>
  </si>
  <si>
    <t>doi:10.1007/bf02703642</t>
  </si>
  <si>
    <t>Rod opsin expression in the retina</t>
  </si>
  <si>
    <t>Treisman et al., 1988</t>
  </si>
  <si>
    <t>https://doi.org/10.1128/mcb.8.4.1570-1579.1988</t>
  </si>
  <si>
    <t>O’Brein et al., 2003, Hendrickson et al., 2008</t>
  </si>
  <si>
    <t>Synaptophysin in the outer plexiform layer</t>
  </si>
  <si>
    <t>"Synaptophysin immunoreactivity was observed from P2
onwards in the IPL and from P4 onwards in the OPL Fig. Ž
1 . The staining in the IPL was diffuse in the early .
developmental stages and increased in intensity during
development."</t>
  </si>
  <si>
    <t>Nag and Wadhwa 2001</t>
  </si>
  <si>
    <t>Open tunnel of Corti</t>
  </si>
  <si>
    <t>Lenoir et al., 1987</t>
  </si>
  <si>
    <t>"In young rats (2 to 14 days of age), the developing TM
is firmly attached to the organ of Corti. It was thus necessary to remove the TM from the specimens to expose the
surface of the organ of Corti. "</t>
  </si>
  <si>
    <t>10.1007/BF00309683</t>
  </si>
  <si>
    <t>Lavigne-Rebillard and Pujol, 1988, Pujol et al., 1991</t>
  </si>
  <si>
    <t>https://doi.org/10.3109/00016489109128023</t>
  </si>
  <si>
    <t>DOI: https://doi.org/10.1523/JNEUROSCI.4995-09.2010</t>
  </si>
  <si>
    <t>Duerksen et al., 1994</t>
  </si>
  <si>
    <t>Myelination begins in the optic nerve at chiasm</t>
  </si>
  <si>
    <t>Colello et al., 1995</t>
  </si>
  <si>
    <t>"This gradient of myelination was maintained in P9 optic nerves (Fig. 3b) with nearly
fourfold more axons near the eye being myelinated than axons
near the chiasm. Again, the presence of “peaks and troughs” in
the number of myelinated axons was observed for all three P9
nerves. 
"</t>
  </si>
  <si>
    <t>https://doi.org/10.1523/JNEUROSCI.15-11-07665.1995</t>
  </si>
  <si>
    <t>Magoon amd Robb, 1981, Takayama et al., 1991</t>
  </si>
  <si>
    <t>doi:10.1001/archopht.1981.03930010655011</t>
  </si>
  <si>
    <t>Ossification of maxilla skeleton</t>
  </si>
  <si>
    <t>Strong, 1925</t>
  </si>
  <si>
    <t>Noback et al. 1951</t>
  </si>
  <si>
    <t>Ossification of nasal skeleteon</t>
  </si>
  <si>
    <t>Ossification of supraoccipital</t>
  </si>
  <si>
    <t>Nerve fibers penetrate the tongue epithelium</t>
  </si>
  <si>
    <t>Mbiene and Mistretta, 1997</t>
  </si>
  <si>
    <t>https://doi.org/10.1159/000148006</t>
  </si>
  <si>
    <t>Neuropeptide Y-positive fibers innervate the heart</t>
  </si>
  <si>
    <t>DOI: 10.1007/s004290050336</t>
  </si>
  <si>
    <t>Eyelash growth</t>
  </si>
  <si>
    <t>Addison et al., 1921</t>
  </si>
  <si>
    <t>https://doi.org/10.1002/aja.1000290103</t>
  </si>
  <si>
    <t>Hamming, 1983</t>
  </si>
  <si>
    <t>https://doi.org/10.1111/j.1525-1470.1983.tb01092.x</t>
  </si>
  <si>
    <t>Birth</t>
  </si>
  <si>
    <t>Clancy et al., 1991</t>
  </si>
  <si>
    <t>Eye opening</t>
  </si>
  <si>
    <t>https://doi.org/10.1242/dev.122.12.4085</t>
  </si>
  <si>
    <t>Platelet-derived growth factor alpha-receptors (PDGFRα)
are expressed by a subset of neuroepithelial cells in the
ventral half of the embryonic day 14 (E14) rat spinal cord. "Are expressed in oligodendrocyte lineage cells in the
spinal cord, including the oligodendrogenic part of the ventral
VZ where  Pdgfra+ progenitors originate (Kuhlbrodt et al.,
1998; Lu et al., 2000; Zhou et al., 2000; Takebayashi et al.,
2000). We therefore compared expression of  Sox10, the  Olig
genes and Pdgfra in the rat telencephalon. At E14.5 all of these
were expressed in the anterior hypothalamic neuroepithelium
and in scattered cells in the adjacent SVZ and mantle zone
(Fig. 3A-F)..."</t>
  </si>
  <si>
    <t>https://doi.org/10.1002/cne.903020404</t>
  </si>
  <si>
    <t>CNS;body; spinal cord; GABA</t>
  </si>
  <si>
    <t>PMID: 926005</t>
  </si>
  <si>
    <t>Innervation of  muscle</t>
  </si>
  <si>
    <t>Elimination of polyneuronal innervation of  muscle</t>
  </si>
  <si>
    <t>we did not found a mention of "hindlimb" in Hesselmans' work so we took out the word of the parameter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</si>
</sst>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scheme val="minor"/>
    </font>
    <font>
      <sz val="10"/>
      <color theme="1"/>
      <name val="Arial"/>
      <scheme val="minor"/>
    </font>
    <font>
      <b/>
      <sz val="11"/>
      <color rgb="FF000000"/>
      <name val="Arial"/>
    </font>
    <font>
      <u/>
      <sz val="10"/>
      <color rgb="FF0000FF"/>
      <name val="Arial"/>
    </font>
    <font>
      <b/>
      <sz val="11"/>
      <color theme="1"/>
      <name val="Arial"/>
      <scheme val="minor"/>
    </font>
    <font>
      <b/>
      <sz val="10"/>
      <color rgb="FF000000"/>
      <name val="Arial"/>
    </font>
    <font>
      <u/>
      <sz val="10"/>
      <color rgb="FF0000FF"/>
      <name val="Arial"/>
    </font>
    <font>
      <u/>
      <sz val="9"/>
      <color rgb="FF000000"/>
      <name val="&quot;Helvetica Neue&quot;"/>
    </font>
    <font>
      <u/>
      <sz val="11"/>
      <color rgb="FF0C7DBB"/>
      <name val="NexusSans"/>
    </font>
    <font>
      <u/>
      <sz val="10"/>
      <color rgb="FF0000FF"/>
      <name val="Arial"/>
    </font>
    <font>
      <u/>
      <sz val="11"/>
      <color rgb="FF005274"/>
      <name val="&quot;Open Sans&quot;"/>
    </font>
    <font>
      <u/>
      <sz val="12"/>
      <color rgb="FF333333"/>
      <name val="-apple-system"/>
    </font>
    <font>
      <u/>
      <sz val="10"/>
      <color rgb="FF0000FF"/>
      <name val="Arial"/>
    </font>
    <font>
      <u/>
      <sz val="10"/>
      <color rgb="FF0000FF"/>
      <name val="Arial"/>
    </font>
    <font>
      <sz val="13"/>
      <color rgb="FF000000"/>
      <name val="-apple-system"/>
    </font>
    <font>
      <u/>
      <sz val="13"/>
      <color rgb="FF000000"/>
      <name val="-apple-system"/>
    </font>
    <font>
      <u/>
      <sz val="10"/>
      <color rgb="FF0071BC"/>
      <name val="BlinkMacSystemFont"/>
    </font>
    <font>
      <u/>
      <sz val="9"/>
      <color rgb="FF000000"/>
      <name val="&quot;Helvetica Neue&quot;"/>
    </font>
    <font>
      <sz val="13"/>
      <color rgb="FF000000"/>
      <name val="Monospace"/>
    </font>
    <font>
      <u/>
      <sz val="11"/>
      <color rgb="FF0C7DBB"/>
      <name val="Arial"/>
    </font>
    <font>
      <u/>
      <sz val="11"/>
      <color rgb="FF005274"/>
      <name val="&quot;Open Sans&quot;"/>
    </font>
    <font>
      <u/>
      <sz val="10"/>
      <color rgb="FF006DB4"/>
      <name val="&quot;Open Sans&quot;"/>
    </font>
    <font>
      <sz val="9"/>
      <color rgb="FF000000"/>
      <name val="&quot;Helvetica Neue&quot;"/>
    </font>
    <font>
      <sz val="11"/>
      <color rgb="FF333333"/>
      <name val="&quot;Guardian TextSans Web&quot;"/>
    </font>
    <font>
      <u/>
      <sz val="12"/>
      <color rgb="FFF89300"/>
      <name val="&quot;Open Sans&quot;"/>
    </font>
    <font>
      <u/>
      <sz val="12"/>
      <color rgb="FF333333"/>
      <name val="-apple-system"/>
    </font>
    <font>
      <u/>
      <sz val="11"/>
      <color rgb="FF005274"/>
      <name val="&quot;Open Sans&quot;"/>
    </font>
    <font>
      <u/>
      <sz val="10"/>
      <color theme="10"/>
      <name val="Arial"/>
      <scheme val="minor"/>
    </font>
  </fonts>
  <fills count="10">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0"/>
        <bgColor theme="0"/>
      </patternFill>
    </fill>
    <fill>
      <patternFill patternType="solid">
        <fgColor rgb="FFEAD1DC"/>
        <bgColor rgb="FFEAD1DC"/>
      </patternFill>
    </fill>
    <fill>
      <patternFill patternType="solid">
        <fgColor rgb="FFC27BA0"/>
        <bgColor rgb="FFC27BA0"/>
      </patternFill>
    </fill>
    <fill>
      <patternFill patternType="solid">
        <fgColor rgb="FFFCFCFC"/>
        <bgColor rgb="FFFCFCFC"/>
      </patternFill>
    </fill>
    <fill>
      <patternFill patternType="solid">
        <fgColor rgb="FFFFFF00"/>
        <bgColor rgb="FFFFFF00"/>
      </patternFill>
    </fill>
    <fill>
      <patternFill patternType="solid">
        <fgColor rgb="FFFFFF00"/>
        <bgColor indexed="64"/>
      </patternFill>
    </fill>
  </fills>
  <borders count="1">
    <border>
      <left/>
      <right/>
      <top/>
      <bottom/>
      <diagonal/>
    </border>
  </borders>
  <cellStyleXfs count="2">
    <xf numFmtId="0" fontId="0" fillId="0" borderId="0"/>
    <xf numFmtId="0" fontId="27" fillId="0" borderId="0" applyNumberFormat="0" applyFill="0" applyBorder="0" applyAlignment="0" applyProtection="0"/>
  </cellStyleXfs>
  <cellXfs count="42">
    <xf numFmtId="0" fontId="0" fillId="0" borderId="0" xfId="0"/>
    <xf numFmtId="0" fontId="1" fillId="0" borderId="0" xfId="0" applyFont="1"/>
    <xf numFmtId="0" fontId="4" fillId="5" borderId="0" xfId="0" applyFont="1" applyFill="1" applyAlignment="1">
      <alignment horizontal="left"/>
    </xf>
    <xf numFmtId="0" fontId="2" fillId="5" borderId="0" xfId="0" applyFont="1" applyFill="1" applyAlignment="1">
      <alignment horizontal="left"/>
    </xf>
    <xf numFmtId="2" fontId="2" fillId="5" borderId="0" xfId="0" applyNumberFormat="1" applyFont="1" applyFill="1" applyAlignment="1">
      <alignment horizontal="left"/>
    </xf>
    <xf numFmtId="0" fontId="4" fillId="5" borderId="0" xfId="0" applyFont="1" applyFill="1"/>
    <xf numFmtId="0" fontId="2" fillId="5" borderId="0" xfId="0" applyFont="1" applyFill="1" applyAlignment="1">
      <alignment horizontal="left" vertical="top" wrapText="1"/>
    </xf>
    <xf numFmtId="0" fontId="5" fillId="5" borderId="0" xfId="0" applyFont="1" applyFill="1" applyAlignment="1">
      <alignment horizontal="left"/>
    </xf>
    <xf numFmtId="0" fontId="1" fillId="6" borderId="0" xfId="0" applyFont="1" applyFill="1" applyAlignment="1">
      <alignment wrapText="1"/>
    </xf>
    <xf numFmtId="0" fontId="1" fillId="0" borderId="0" xfId="0" applyFont="1" applyAlignment="1">
      <alignment wrapText="1"/>
    </xf>
    <xf numFmtId="0" fontId="6" fillId="0" borderId="0" xfId="0" applyFont="1"/>
    <xf numFmtId="0" fontId="7" fillId="3" borderId="0" xfId="0" applyFont="1" applyFill="1"/>
    <xf numFmtId="0" fontId="8" fillId="0" borderId="0" xfId="0" applyFont="1"/>
    <xf numFmtId="0" fontId="9" fillId="0" borderId="0" xfId="0" applyFont="1"/>
    <xf numFmtId="0" fontId="10" fillId="0" borderId="0" xfId="0" applyFont="1" applyAlignment="1">
      <alignment wrapText="1"/>
    </xf>
    <xf numFmtId="0" fontId="11" fillId="7" borderId="0" xfId="0" applyFont="1" applyFill="1" applyAlignment="1">
      <alignment horizontal="left"/>
    </xf>
    <xf numFmtId="0" fontId="12" fillId="0" borderId="0" xfId="0" applyFont="1" applyAlignment="1">
      <alignment wrapText="1"/>
    </xf>
    <xf numFmtId="0" fontId="1" fillId="8" borderId="0" xfId="0" applyFont="1" applyFill="1" applyAlignment="1">
      <alignment wrapText="1"/>
    </xf>
    <xf numFmtId="0" fontId="13" fillId="0" borderId="0" xfId="0" applyFont="1" applyAlignment="1">
      <alignment wrapText="1"/>
    </xf>
    <xf numFmtId="0" fontId="1" fillId="4" borderId="0" xfId="0" applyFont="1" applyFill="1"/>
    <xf numFmtId="0" fontId="14" fillId="3" borderId="0" xfId="0" applyFont="1" applyFill="1"/>
    <xf numFmtId="0" fontId="15" fillId="3" borderId="0" xfId="0" applyFont="1" applyFill="1" applyAlignment="1">
      <alignment wrapText="1"/>
    </xf>
    <xf numFmtId="0" fontId="16" fillId="0" borderId="0" xfId="0" applyFont="1"/>
    <xf numFmtId="0" fontId="17" fillId="3" borderId="0" xfId="0" applyFont="1" applyFill="1"/>
    <xf numFmtId="0" fontId="18" fillId="3" borderId="0" xfId="0" applyFont="1" applyFill="1"/>
    <xf numFmtId="0" fontId="19" fillId="0" borderId="0" xfId="0" applyFont="1"/>
    <xf numFmtId="0" fontId="20" fillId="0" borderId="0" xfId="0" applyFont="1" applyAlignment="1">
      <alignment wrapText="1"/>
    </xf>
    <xf numFmtId="0" fontId="1" fillId="2" borderId="0" xfId="0" applyFont="1" applyFill="1"/>
    <xf numFmtId="0" fontId="21" fillId="0" borderId="0" xfId="0" applyFont="1" applyAlignment="1">
      <alignment horizontal="left"/>
    </xf>
    <xf numFmtId="0" fontId="22" fillId="3" borderId="0" xfId="0" applyFont="1" applyFill="1"/>
    <xf numFmtId="0" fontId="23" fillId="0" borderId="0" xfId="0" applyFont="1"/>
    <xf numFmtId="0" fontId="24" fillId="3" borderId="0" xfId="0" applyFont="1" applyFill="1"/>
    <xf numFmtId="0" fontId="25" fillId="7" borderId="0" xfId="0" applyFont="1" applyFill="1" applyAlignment="1">
      <alignment horizontal="left"/>
    </xf>
    <xf numFmtId="0" fontId="26" fillId="0" borderId="0" xfId="0" applyFont="1" applyAlignment="1">
      <alignment wrapText="1"/>
    </xf>
    <xf numFmtId="0" fontId="3" fillId="0" borderId="0" xfId="0" applyFont="1"/>
    <xf numFmtId="0" fontId="27" fillId="0" borderId="0" xfId="1"/>
    <xf numFmtId="0" fontId="1" fillId="9" borderId="0" xfId="0" applyFont="1" applyFill="1"/>
    <xf numFmtId="0" fontId="0" fillId="9" borderId="0" xfId="0" applyFill="1"/>
    <xf numFmtId="0" fontId="27" fillId="9" borderId="0" xfId="1" applyFill="1"/>
    <xf numFmtId="0" fontId="27" fillId="9" borderId="0" xfId="1" applyFill="1" applyAlignment="1">
      <alignment wrapText="1"/>
    </xf>
    <xf numFmtId="0" fontId="1" fillId="9" borderId="0" xfId="0" applyFont="1" applyFill="1" applyAlignment="1">
      <alignment wrapText="1"/>
    </xf>
    <xf numFmtId="0" fontId="6" fillId="9"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oi.org/10.1002/(SICI)1096-9861(19990920)412:2%3C241::AID-CNE5%3E3.0.CO;2-X" TargetMode="External"/><Relationship Id="rId21" Type="http://schemas.openxmlformats.org/officeDocument/2006/relationships/hyperlink" Target="https://doi.org/10.1089/scd.2011.0206" TargetMode="External"/><Relationship Id="rId42" Type="http://schemas.openxmlformats.org/officeDocument/2006/relationships/hyperlink" Target="https://doi.org/10.1159/000125180" TargetMode="External"/><Relationship Id="rId47" Type="http://schemas.openxmlformats.org/officeDocument/2006/relationships/hyperlink" Target="https://doi.org/10.1530/acta.0.0940001" TargetMode="External"/><Relationship Id="rId63" Type="http://schemas.openxmlformats.org/officeDocument/2006/relationships/hyperlink" Target="https://doi.org/10.1016/j.ijdevneu.2007.05.008" TargetMode="External"/><Relationship Id="rId68" Type="http://schemas.openxmlformats.org/officeDocument/2006/relationships/hyperlink" Target="https://doi.org/10.1002/(SICI)1096-9861(19991018)413:2%3C289::AID-CNE9%3E3.0.CO;2-U" TargetMode="External"/><Relationship Id="rId84" Type="http://schemas.openxmlformats.org/officeDocument/2006/relationships/hyperlink" Target="https://doi.org/10.1152/jn.2000.84.1.428" TargetMode="External"/><Relationship Id="rId89" Type="http://schemas.openxmlformats.org/officeDocument/2006/relationships/hyperlink" Target="https://doi.org/10.1002/cne.902440307" TargetMode="External"/><Relationship Id="rId112" Type="http://schemas.openxmlformats.org/officeDocument/2006/relationships/hyperlink" Target="https://doi.org/10.1002/cne.903020404" TargetMode="External"/><Relationship Id="rId16" Type="http://schemas.openxmlformats.org/officeDocument/2006/relationships/hyperlink" Target="https://doi.org/10.1016/0165-3806(87)90213-6" TargetMode="External"/><Relationship Id="rId107" Type="http://schemas.openxmlformats.org/officeDocument/2006/relationships/hyperlink" Target="https://link.springer.com/article/10.1134/S1062360415030054" TargetMode="External"/><Relationship Id="rId11" Type="http://schemas.openxmlformats.org/officeDocument/2006/relationships/hyperlink" Target="https://doi.org/10.1002/cne.903510404" TargetMode="External"/><Relationship Id="rId32" Type="http://schemas.openxmlformats.org/officeDocument/2006/relationships/hyperlink" Target="https://doi.org/10.1002/cne.901990207" TargetMode="External"/><Relationship Id="rId37" Type="http://schemas.openxmlformats.org/officeDocument/2006/relationships/hyperlink" Target="https://doi.org/10.1002/cne.903040311" TargetMode="External"/><Relationship Id="rId53" Type="http://schemas.openxmlformats.org/officeDocument/2006/relationships/hyperlink" Target="https://doi.org/10.1016/0165-3806(90)90247-V" TargetMode="External"/><Relationship Id="rId58" Type="http://schemas.openxmlformats.org/officeDocument/2006/relationships/hyperlink" Target="https://doi.org/10.1002/cne.903010304" TargetMode="External"/><Relationship Id="rId74" Type="http://schemas.openxmlformats.org/officeDocument/2006/relationships/hyperlink" Target="https://doi.org/10.1002/(SICI)1096-9861(19980720)397:1%3C29::AID-CNE3%3E3.0.CO;2-K" TargetMode="External"/><Relationship Id="rId79" Type="http://schemas.openxmlformats.org/officeDocument/2006/relationships/hyperlink" Target="https://doi.org/10.1093/cercor/bhm184" TargetMode="External"/><Relationship Id="rId102" Type="http://schemas.openxmlformats.org/officeDocument/2006/relationships/hyperlink" Target="https://doi.org/10.1002/aja.1000290103" TargetMode="External"/><Relationship Id="rId5" Type="http://schemas.openxmlformats.org/officeDocument/2006/relationships/hyperlink" Target="https://doi.org/10.1002/(SICI)1096-9861(20000313)418:3%3C281::AID-CNE4%3E3.0.CO;2-9" TargetMode="External"/><Relationship Id="rId90" Type="http://schemas.openxmlformats.org/officeDocument/2006/relationships/hyperlink" Target="https://doi.org/10.1002/cne.902190405" TargetMode="External"/><Relationship Id="rId95" Type="http://schemas.openxmlformats.org/officeDocument/2006/relationships/hyperlink" Target="https://doi.org/10.1016/j.exer.2008.07.016" TargetMode="External"/><Relationship Id="rId22" Type="http://schemas.openxmlformats.org/officeDocument/2006/relationships/hyperlink" Target="https://doi.org/10.1089/scd.2011.0206" TargetMode="External"/><Relationship Id="rId27" Type="http://schemas.openxmlformats.org/officeDocument/2006/relationships/hyperlink" Target="https://doi.org/10.1002/(SICI)1096-9861(19980713)396:4%3C442::AID-CNE3%3E3.0.CO;2-1" TargetMode="External"/><Relationship Id="rId43" Type="http://schemas.openxmlformats.org/officeDocument/2006/relationships/hyperlink" Target="https://doi.org/10.1210/jcem-39-5-960" TargetMode="External"/><Relationship Id="rId48" Type="http://schemas.openxmlformats.org/officeDocument/2006/relationships/hyperlink" Target="https://doi.org/10.1210/endo-128-4-2083" TargetMode="External"/><Relationship Id="rId64" Type="http://schemas.openxmlformats.org/officeDocument/2006/relationships/hyperlink" Target="https://doi.org/10.1016/j.ijdevneu.2008.12.004" TargetMode="External"/><Relationship Id="rId69" Type="http://schemas.openxmlformats.org/officeDocument/2006/relationships/hyperlink" Target="https://doi.org/10.1002/(SICI)1096-9861(19980810)397:4%3C493::AID-CNE4%3E3.0.CO;2-X" TargetMode="External"/><Relationship Id="rId113" Type="http://schemas.openxmlformats.org/officeDocument/2006/relationships/hyperlink" Target="https://doi.org/10.1016/0306-4522(91)90210-F" TargetMode="External"/><Relationship Id="rId80" Type="http://schemas.openxmlformats.org/officeDocument/2006/relationships/hyperlink" Target="https://doi.org/10.1002/cne.23119" TargetMode="External"/><Relationship Id="rId85" Type="http://schemas.openxmlformats.org/officeDocument/2006/relationships/hyperlink" Target="https://doi.org/10.1126/science.aac6472" TargetMode="External"/><Relationship Id="rId12" Type="http://schemas.openxmlformats.org/officeDocument/2006/relationships/hyperlink" Target="https://link.springer.com/article/10.1007/BF00305106" TargetMode="External"/><Relationship Id="rId17" Type="http://schemas.openxmlformats.org/officeDocument/2006/relationships/hyperlink" Target="https://doi.org/10.1016/0165-3806(93)90059-J" TargetMode="External"/><Relationship Id="rId33" Type="http://schemas.openxmlformats.org/officeDocument/2006/relationships/hyperlink" Target="https://doi.org/10.1002/cne.901990207" TargetMode="External"/><Relationship Id="rId38" Type="http://schemas.openxmlformats.org/officeDocument/2006/relationships/hyperlink" Target="https://doi.org/10.1002/cne.20216" TargetMode="External"/><Relationship Id="rId59" Type="http://schemas.openxmlformats.org/officeDocument/2006/relationships/hyperlink" Target="https://doi.org/10.1093/cercor/bhv223" TargetMode="External"/><Relationship Id="rId103" Type="http://schemas.openxmlformats.org/officeDocument/2006/relationships/hyperlink" Target="https://doi.org/10.1111/j.1525-1470.1983.tb01092.x" TargetMode="External"/><Relationship Id="rId108" Type="http://schemas.openxmlformats.org/officeDocument/2006/relationships/hyperlink" Target="https://link.springer.com/article/10.1007/BF00231974" TargetMode="External"/><Relationship Id="rId54" Type="http://schemas.openxmlformats.org/officeDocument/2006/relationships/hyperlink" Target="https://doi.org/10.1016/0306-4522(86)90077-1" TargetMode="External"/><Relationship Id="rId70" Type="http://schemas.openxmlformats.org/officeDocument/2006/relationships/hyperlink" Target="https://doi.org/10.1002/(SICI)1096-9861(19980720)397:1%3C29::AID-CNE3%3E3.0.CO;2-K" TargetMode="External"/><Relationship Id="rId75" Type="http://schemas.openxmlformats.org/officeDocument/2006/relationships/hyperlink" Target="https://doi.org/10.1038/nn1726" TargetMode="External"/><Relationship Id="rId91" Type="http://schemas.openxmlformats.org/officeDocument/2006/relationships/hyperlink" Target="https://doi.org/10.1016/j.neuron.2010.07.015" TargetMode="External"/><Relationship Id="rId96" Type="http://schemas.openxmlformats.org/officeDocument/2006/relationships/hyperlink" Target="https://doi.org/10.1016/S0165-3806(97)00085-0" TargetMode="External"/><Relationship Id="rId1" Type="http://schemas.openxmlformats.org/officeDocument/2006/relationships/hyperlink" Target="https://doi.org/10.1242/dev.122.12.4085" TargetMode="External"/><Relationship Id="rId6" Type="http://schemas.openxmlformats.org/officeDocument/2006/relationships/hyperlink" Target="https://doi.org/10.1002/(SICI)1096-9861(20000313)418:3%3C281::AID-CNE4%3E3.0.CO;2-9" TargetMode="External"/><Relationship Id="rId15" Type="http://schemas.openxmlformats.org/officeDocument/2006/relationships/hyperlink" Target="https://doi.org/10.3109/00016488809119492" TargetMode="External"/><Relationship Id="rId23" Type="http://schemas.openxmlformats.org/officeDocument/2006/relationships/hyperlink" Target="https://doi.org/10.1242/dev.122.3.1029" TargetMode="External"/><Relationship Id="rId28" Type="http://schemas.openxmlformats.org/officeDocument/2006/relationships/hyperlink" Target="https://doi.org/10.1089/scd.2011.0206" TargetMode="External"/><Relationship Id="rId36" Type="http://schemas.openxmlformats.org/officeDocument/2006/relationships/hyperlink" Target="https://doi.org/10.1002/cne.901990207" TargetMode="External"/><Relationship Id="rId49" Type="http://schemas.openxmlformats.org/officeDocument/2006/relationships/hyperlink" Target="https://doi.org/10.1034/j.1600-079X.2002.02921.x" TargetMode="External"/><Relationship Id="rId57" Type="http://schemas.openxmlformats.org/officeDocument/2006/relationships/hyperlink" Target="https://doi.org/10.1016/0306-4522(86)90077-1" TargetMode="External"/><Relationship Id="rId106" Type="http://schemas.openxmlformats.org/officeDocument/2006/relationships/hyperlink" Target="https://sci-hub.se/https:/www.frontiersin.org/articles/10.3389/fnana.2016.00026/full" TargetMode="External"/><Relationship Id="rId114" Type="http://schemas.openxmlformats.org/officeDocument/2006/relationships/hyperlink" Target="https://doi.org/10.1002/ar.1092360315" TargetMode="External"/><Relationship Id="rId10" Type="http://schemas.openxmlformats.org/officeDocument/2006/relationships/hyperlink" Target="https://doi.org/10.1016/0736-5748(84)90051-0" TargetMode="External"/><Relationship Id="rId31" Type="http://schemas.openxmlformats.org/officeDocument/2006/relationships/hyperlink" Target="https://doi.org/10.1002/cne.902350107" TargetMode="External"/><Relationship Id="rId44" Type="http://schemas.openxmlformats.org/officeDocument/2006/relationships/hyperlink" Target="https://doi.org/10.1016/0196-9781(80)90103-5" TargetMode="External"/><Relationship Id="rId52" Type="http://schemas.openxmlformats.org/officeDocument/2006/relationships/hyperlink" Target="https://doi.org/10.1016/j.jchemneu.2005.03.004" TargetMode="External"/><Relationship Id="rId60" Type="http://schemas.openxmlformats.org/officeDocument/2006/relationships/hyperlink" Target="https://doi.org/10.1016/0014-4886(90)90062-W" TargetMode="External"/><Relationship Id="rId65" Type="http://schemas.openxmlformats.org/officeDocument/2006/relationships/hyperlink" Target="https://doi.org/10.1016/j.ijdevneu.2007.05.008" TargetMode="External"/><Relationship Id="rId73" Type="http://schemas.openxmlformats.org/officeDocument/2006/relationships/hyperlink" Target="https://doi.org/10.1002/(SICI)1096-9861(19980810)397:4%3C493::AID-CNE4%3E3.0.CO;2-X" TargetMode="External"/><Relationship Id="rId78" Type="http://schemas.openxmlformats.org/officeDocument/2006/relationships/hyperlink" Target="https://doi.org/10.1016/j.neuroscience.2010.11.061" TargetMode="External"/><Relationship Id="rId81" Type="http://schemas.openxmlformats.org/officeDocument/2006/relationships/hyperlink" Target="https://doi.org/10.1002/ar.a.20282" TargetMode="External"/><Relationship Id="rId86" Type="http://schemas.openxmlformats.org/officeDocument/2006/relationships/hyperlink" Target="https://doi.org/10.1523/JNEUROSCI.20-05-01858.2000" TargetMode="External"/><Relationship Id="rId94" Type="http://schemas.openxmlformats.org/officeDocument/2006/relationships/hyperlink" Target="https://doi.org/10.1128/mcb.8.4.1570-1579.1988" TargetMode="External"/><Relationship Id="rId99" Type="http://schemas.openxmlformats.org/officeDocument/2006/relationships/hyperlink" Target="https://doi.org/10.1159/000148006" TargetMode="External"/><Relationship Id="rId101" Type="http://schemas.openxmlformats.org/officeDocument/2006/relationships/hyperlink" Target="https://doi.org/10.1007/s004290050336" TargetMode="External"/><Relationship Id="rId4" Type="http://schemas.openxmlformats.org/officeDocument/2006/relationships/hyperlink" Target="https://doi.org/10.1002/ar.1092360315" TargetMode="External"/><Relationship Id="rId9" Type="http://schemas.openxmlformats.org/officeDocument/2006/relationships/hyperlink" Target="https://doi.org/10.1007/s004180050228" TargetMode="External"/><Relationship Id="rId13" Type="http://schemas.openxmlformats.org/officeDocument/2006/relationships/hyperlink" Target="https://doi.org/10.3109/00016488809119492" TargetMode="External"/><Relationship Id="rId18" Type="http://schemas.openxmlformats.org/officeDocument/2006/relationships/hyperlink" Target="https://doi.org/10.1016/0165-3806(93)90059-J" TargetMode="External"/><Relationship Id="rId39" Type="http://schemas.openxmlformats.org/officeDocument/2006/relationships/hyperlink" Target="https://doi.org/10.1002/cne.903200203" TargetMode="External"/><Relationship Id="rId109" Type="http://schemas.openxmlformats.org/officeDocument/2006/relationships/hyperlink" Target="https://www.nature.com/articles/nn.3860" TargetMode="External"/><Relationship Id="rId34" Type="http://schemas.openxmlformats.org/officeDocument/2006/relationships/hyperlink" Target="https://doi.org/10.1002/cne.903510404" TargetMode="External"/><Relationship Id="rId50" Type="http://schemas.openxmlformats.org/officeDocument/2006/relationships/hyperlink" Target="https://doi.org/10.1016/j.jchemneu.2003.07.002" TargetMode="External"/><Relationship Id="rId55" Type="http://schemas.openxmlformats.org/officeDocument/2006/relationships/hyperlink" Target="https://doi.org/10.1016/0306-4522(86)90077-1" TargetMode="External"/><Relationship Id="rId76" Type="http://schemas.openxmlformats.org/officeDocument/2006/relationships/hyperlink" Target="https://doi.org/10.1523/JNEUROSCI.14-11-06608.1994" TargetMode="External"/><Relationship Id="rId97" Type="http://schemas.openxmlformats.org/officeDocument/2006/relationships/hyperlink" Target="https://doi.org/10.3109/00016489109128023" TargetMode="External"/><Relationship Id="rId104" Type="http://schemas.openxmlformats.org/officeDocument/2006/relationships/hyperlink" Target="https://sci-hub.se/10.1007/bf02703642" TargetMode="External"/><Relationship Id="rId7" Type="http://schemas.openxmlformats.org/officeDocument/2006/relationships/hyperlink" Target="https://doi.org/10.1002/cne.903540102" TargetMode="External"/><Relationship Id="rId71" Type="http://schemas.openxmlformats.org/officeDocument/2006/relationships/hyperlink" Target="https://doi.org/10.1002/(SICI)1096-9861(19980810)397:4%3C493::AID-CNE4%3E3.0.CO;2-X" TargetMode="External"/><Relationship Id="rId92" Type="http://schemas.openxmlformats.org/officeDocument/2006/relationships/hyperlink" Target="https://doi.org/10.1002/neu.10205" TargetMode="External"/><Relationship Id="rId2" Type="http://schemas.openxmlformats.org/officeDocument/2006/relationships/hyperlink" Target="https://doi.org/10.1523/JNEUROSCI.16-24-07981.1996" TargetMode="External"/><Relationship Id="rId29" Type="http://schemas.openxmlformats.org/officeDocument/2006/relationships/hyperlink" Target="https://doi.org/10.1089/scd.2011.0206" TargetMode="External"/><Relationship Id="rId24" Type="http://schemas.openxmlformats.org/officeDocument/2006/relationships/hyperlink" Target="https://doi.org/10.1002/(SICI)1096-9861(19980713)396:4%3C442::AID-CNE3%3E3.0.CO;2-1" TargetMode="External"/><Relationship Id="rId40" Type="http://schemas.openxmlformats.org/officeDocument/2006/relationships/hyperlink" Target="https://doi.org/10.1002/cne.20216" TargetMode="External"/><Relationship Id="rId45" Type="http://schemas.openxmlformats.org/officeDocument/2006/relationships/hyperlink" Target="https://doi.org/10.1002/(SICI)1096-9861(19970901)385:3%3C477::AID-CNE10%3E3.0.CO;2-H" TargetMode="External"/><Relationship Id="rId66" Type="http://schemas.openxmlformats.org/officeDocument/2006/relationships/hyperlink" Target="https://doi.org/10.1016/j.ijdevneu.2008.12.004" TargetMode="External"/><Relationship Id="rId87" Type="http://schemas.openxmlformats.org/officeDocument/2006/relationships/hyperlink" Target="https://doi.org/10.1016/0165-3806(94)90025-6" TargetMode="External"/><Relationship Id="rId110" Type="http://schemas.openxmlformats.org/officeDocument/2006/relationships/hyperlink" Target="https://link.springer.com/article/10.1007/BF00325286" TargetMode="External"/><Relationship Id="rId61" Type="http://schemas.openxmlformats.org/officeDocument/2006/relationships/hyperlink" Target="https://doi.org/10.1093/cercor/bhv223" TargetMode="External"/><Relationship Id="rId82" Type="http://schemas.openxmlformats.org/officeDocument/2006/relationships/hyperlink" Target="https://doi.org/10.1016/S0165-3806(98)00078-9" TargetMode="External"/><Relationship Id="rId19" Type="http://schemas.openxmlformats.org/officeDocument/2006/relationships/hyperlink" Target="https://doi.org/10.1016/0361-9230(83)90144-2" TargetMode="External"/><Relationship Id="rId14" Type="http://schemas.openxmlformats.org/officeDocument/2006/relationships/hyperlink" Target="https://link.springer.com/article/10.1007/BF00305106" TargetMode="External"/><Relationship Id="rId30" Type="http://schemas.openxmlformats.org/officeDocument/2006/relationships/hyperlink" Target="https://doi.org/10.1111/j.1460-9568.1992.tb00142.x" TargetMode="External"/><Relationship Id="rId35" Type="http://schemas.openxmlformats.org/officeDocument/2006/relationships/hyperlink" Target="https://doi.org/10.1016/j.neulet.2010.04.027" TargetMode="External"/><Relationship Id="rId56" Type="http://schemas.openxmlformats.org/officeDocument/2006/relationships/hyperlink" Target="https://doi.org/10.1016/0165-3806(83)90017-2" TargetMode="External"/><Relationship Id="rId77" Type="http://schemas.openxmlformats.org/officeDocument/2006/relationships/hyperlink" Target="https://doi.org/10.1002/cne.901320103" TargetMode="External"/><Relationship Id="rId100" Type="http://schemas.openxmlformats.org/officeDocument/2006/relationships/hyperlink" Target="https://doi.org/10.1007/s004180050228" TargetMode="External"/><Relationship Id="rId105" Type="http://schemas.openxmlformats.org/officeDocument/2006/relationships/hyperlink" Target="https://sci-hub.se/10.1007/bf02703642" TargetMode="External"/><Relationship Id="rId8" Type="http://schemas.openxmlformats.org/officeDocument/2006/relationships/hyperlink" Target="https://doi.org/10.1016/0165-3806(85)90274-3" TargetMode="External"/><Relationship Id="rId51" Type="http://schemas.openxmlformats.org/officeDocument/2006/relationships/hyperlink" Target="https://doi.org/10.1002/cne.20216" TargetMode="External"/><Relationship Id="rId72" Type="http://schemas.openxmlformats.org/officeDocument/2006/relationships/hyperlink" Target="https://doi.org/10.1002/(SICI)1096-9861(19980720)397:1%3C29::AID-CNE3%3E3.0.CO;2-K" TargetMode="External"/><Relationship Id="rId93" Type="http://schemas.openxmlformats.org/officeDocument/2006/relationships/hyperlink" Target="https://doi.org/10.1016/S0165-3806(97)00085-0" TargetMode="External"/><Relationship Id="rId98" Type="http://schemas.openxmlformats.org/officeDocument/2006/relationships/hyperlink" Target="https://doi.org/10.1523/JNEUROSCI.15-11-07665.1995" TargetMode="External"/><Relationship Id="rId3" Type="http://schemas.openxmlformats.org/officeDocument/2006/relationships/hyperlink" Target="https://doi.org/10.1111/j.1469-7580.2005.00468.x" TargetMode="External"/><Relationship Id="rId25" Type="http://schemas.openxmlformats.org/officeDocument/2006/relationships/hyperlink" Target="https://doi.org/10.1113/jphysiol.2005.084517" TargetMode="External"/><Relationship Id="rId46" Type="http://schemas.openxmlformats.org/officeDocument/2006/relationships/hyperlink" Target="https://doi.org/10.1002/cne.10175" TargetMode="External"/><Relationship Id="rId67" Type="http://schemas.openxmlformats.org/officeDocument/2006/relationships/hyperlink" Target="https://doi.org/10.1002/cne.901320103" TargetMode="External"/><Relationship Id="rId20" Type="http://schemas.openxmlformats.org/officeDocument/2006/relationships/hyperlink" Target="https://doi.org/10.1016/0304-3940(91)90351-S" TargetMode="External"/><Relationship Id="rId41" Type="http://schemas.openxmlformats.org/officeDocument/2006/relationships/hyperlink" Target="https://doi.org/10.1016/0736-5748(88)90028-7" TargetMode="External"/><Relationship Id="rId62" Type="http://schemas.openxmlformats.org/officeDocument/2006/relationships/hyperlink" Target="https://doi.org/10.1016/j.brainresbull.2008.04.004" TargetMode="External"/><Relationship Id="rId83" Type="http://schemas.openxmlformats.org/officeDocument/2006/relationships/hyperlink" Target="https://doi.org/10.1111/cns.12333" TargetMode="External"/><Relationship Id="rId88" Type="http://schemas.openxmlformats.org/officeDocument/2006/relationships/hyperlink" Target="https://doi.org/10.1093/brain/123.1.51" TargetMode="External"/><Relationship Id="rId111" Type="http://schemas.openxmlformats.org/officeDocument/2006/relationships/hyperlink" Target="https://link.springer.com/article/10.1007/BF003158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57"/>
  <sheetViews>
    <sheetView tabSelected="1" topLeftCell="A137" zoomScale="75" zoomScaleNormal="75" workbookViewId="0">
      <selection activeCell="A154" sqref="A154:XFD157"/>
    </sheetView>
  </sheetViews>
  <sheetFormatPr defaultColWidth="12.5703125" defaultRowHeight="15.75" customHeight="1"/>
  <cols>
    <col min="2" max="2" width="24.42578125" customWidth="1"/>
    <col min="7" max="7" width="19.28515625" customWidth="1"/>
    <col min="8" max="8" width="50.7109375" customWidth="1"/>
    <col min="9" max="9" width="21.28515625" customWidth="1"/>
    <col min="10" max="10" width="25.42578125" customWidth="1"/>
    <col min="11" max="12" width="40.85546875" customWidth="1"/>
  </cols>
  <sheetData>
    <row r="1" spans="1:12" ht="15.75" customHeight="1">
      <c r="A1" s="2" t="s">
        <v>0</v>
      </c>
      <c r="B1" s="3" t="s">
        <v>1</v>
      </c>
      <c r="C1" s="4" t="s">
        <v>2</v>
      </c>
      <c r="D1" s="4" t="s">
        <v>3</v>
      </c>
      <c r="E1" s="5" t="s">
        <v>4</v>
      </c>
      <c r="F1" s="3" t="s">
        <v>5</v>
      </c>
      <c r="G1" s="3" t="s">
        <v>6</v>
      </c>
      <c r="H1" s="6" t="s">
        <v>8</v>
      </c>
      <c r="I1" s="7" t="s">
        <v>13</v>
      </c>
      <c r="J1" s="6" t="s">
        <v>7</v>
      </c>
      <c r="K1" s="8" t="s">
        <v>9</v>
      </c>
      <c r="L1" s="1" t="s">
        <v>14</v>
      </c>
    </row>
    <row r="2" spans="1:12" ht="229.5">
      <c r="A2" s="1" t="s">
        <v>10</v>
      </c>
      <c r="B2" s="9" t="s">
        <v>15</v>
      </c>
      <c r="C2" s="1" t="s">
        <v>11</v>
      </c>
      <c r="D2" s="1">
        <v>14</v>
      </c>
      <c r="E2" s="1">
        <f>D2/22</f>
        <v>0.63636363636363635</v>
      </c>
      <c r="F2" s="1" t="s">
        <v>11</v>
      </c>
      <c r="G2" s="9" t="s">
        <v>16</v>
      </c>
      <c r="H2" s="9" t="s">
        <v>341</v>
      </c>
      <c r="I2" s="9" t="s">
        <v>19</v>
      </c>
      <c r="K2" s="35" t="s">
        <v>340</v>
      </c>
    </row>
    <row r="3" spans="1:12" ht="51">
      <c r="A3" s="1" t="s">
        <v>12</v>
      </c>
      <c r="B3" s="9" t="s">
        <v>15</v>
      </c>
      <c r="C3" s="1" t="s">
        <v>11</v>
      </c>
      <c r="D3" s="1">
        <v>45</v>
      </c>
      <c r="E3" s="1">
        <f>D3/280</f>
        <v>0.16071428571428573</v>
      </c>
      <c r="F3" s="1" t="s">
        <v>11</v>
      </c>
      <c r="G3" s="1" t="s">
        <v>17</v>
      </c>
      <c r="H3" s="9" t="s">
        <v>18</v>
      </c>
      <c r="I3" s="9" t="s">
        <v>19</v>
      </c>
      <c r="K3" s="11" t="s">
        <v>20</v>
      </c>
    </row>
    <row r="4" spans="1:12" ht="38.25">
      <c r="A4" s="1" t="s">
        <v>10</v>
      </c>
      <c r="B4" s="9" t="s">
        <v>23</v>
      </c>
      <c r="C4" s="1" t="s">
        <v>11</v>
      </c>
      <c r="D4" s="1">
        <v>15</v>
      </c>
      <c r="E4" s="1">
        <f>D4/22</f>
        <v>0.68181818181818177</v>
      </c>
      <c r="F4" s="1" t="s">
        <v>11</v>
      </c>
      <c r="G4" s="1" t="s">
        <v>24</v>
      </c>
      <c r="H4" s="1" t="s">
        <v>25</v>
      </c>
      <c r="I4" s="9" t="s">
        <v>343</v>
      </c>
      <c r="K4" s="35" t="s">
        <v>342</v>
      </c>
    </row>
    <row r="5" spans="1:12" ht="38.25">
      <c r="A5" s="1" t="s">
        <v>12</v>
      </c>
      <c r="B5" s="9" t="s">
        <v>23</v>
      </c>
      <c r="C5" s="1" t="s">
        <v>11</v>
      </c>
      <c r="D5" s="1">
        <f>8.5*7</f>
        <v>59.5</v>
      </c>
      <c r="E5" s="1">
        <f>D5/280</f>
        <v>0.21249999999999999</v>
      </c>
      <c r="F5" s="1" t="s">
        <v>11</v>
      </c>
      <c r="G5" s="1" t="s">
        <v>21</v>
      </c>
      <c r="I5" s="9" t="s">
        <v>343</v>
      </c>
      <c r="K5" s="34" t="s">
        <v>22</v>
      </c>
    </row>
    <row r="6" spans="1:12" s="37" customFormat="1" ht="12.75">
      <c r="A6" s="36" t="s">
        <v>10</v>
      </c>
      <c r="B6" s="36" t="s">
        <v>345</v>
      </c>
      <c r="C6" s="36" t="s">
        <v>11</v>
      </c>
      <c r="D6" s="36">
        <v>17</v>
      </c>
      <c r="E6" s="36">
        <f>D6/22</f>
        <v>0.77272727272727271</v>
      </c>
      <c r="F6" s="36" t="s">
        <v>11</v>
      </c>
      <c r="G6" s="36" t="s">
        <v>26</v>
      </c>
      <c r="I6" s="36" t="s">
        <v>27</v>
      </c>
      <c r="J6" s="37" t="s">
        <v>347</v>
      </c>
      <c r="K6" s="38" t="s">
        <v>28</v>
      </c>
    </row>
    <row r="7" spans="1:12" s="37" customFormat="1" ht="12.75">
      <c r="A7" s="36" t="s">
        <v>12</v>
      </c>
      <c r="B7" s="36" t="s">
        <v>345</v>
      </c>
      <c r="C7" s="36" t="s">
        <v>11</v>
      </c>
      <c r="D7" s="36">
        <f>7*7</f>
        <v>49</v>
      </c>
      <c r="E7" s="36">
        <f>D7/280</f>
        <v>0.17499999999999999</v>
      </c>
      <c r="F7" s="36" t="s">
        <v>11</v>
      </c>
      <c r="G7" s="36" t="s">
        <v>29</v>
      </c>
      <c r="I7" s="36" t="s">
        <v>27</v>
      </c>
      <c r="J7" s="37" t="s">
        <v>347</v>
      </c>
      <c r="K7" s="39" t="s">
        <v>30</v>
      </c>
    </row>
    <row r="8" spans="1:12" ht="25.5">
      <c r="A8" s="1" t="s">
        <v>10</v>
      </c>
      <c r="B8" s="9" t="s">
        <v>346</v>
      </c>
      <c r="C8" s="1" t="s">
        <v>11</v>
      </c>
      <c r="D8" s="1">
        <v>38</v>
      </c>
      <c r="E8" s="1">
        <f>D8/22</f>
        <v>1.7272727272727273</v>
      </c>
      <c r="F8" s="1" t="s">
        <v>11</v>
      </c>
      <c r="G8" s="1" t="s">
        <v>31</v>
      </c>
      <c r="I8" s="1" t="s">
        <v>27</v>
      </c>
      <c r="J8" s="37" t="s">
        <v>347</v>
      </c>
      <c r="K8" s="1" t="s">
        <v>344</v>
      </c>
    </row>
    <row r="9" spans="1:12" ht="25.5">
      <c r="A9" s="1" t="s">
        <v>12</v>
      </c>
      <c r="B9" s="9" t="s">
        <v>346</v>
      </c>
      <c r="C9" s="1" t="s">
        <v>11</v>
      </c>
      <c r="D9" s="1">
        <f>23*7</f>
        <v>161</v>
      </c>
      <c r="E9" s="1">
        <f>D9/280</f>
        <v>0.57499999999999996</v>
      </c>
      <c r="F9" s="1" t="s">
        <v>11</v>
      </c>
      <c r="G9" s="1" t="s">
        <v>29</v>
      </c>
      <c r="I9" s="1" t="s">
        <v>27</v>
      </c>
      <c r="J9" s="37" t="s">
        <v>347</v>
      </c>
      <c r="K9" s="10" t="s">
        <v>32</v>
      </c>
    </row>
    <row r="10" spans="1:12" ht="42.75">
      <c r="A10" s="1" t="s">
        <v>10</v>
      </c>
      <c r="B10" s="9" t="s">
        <v>33</v>
      </c>
      <c r="C10" s="1" t="s">
        <v>11</v>
      </c>
      <c r="D10" s="1">
        <v>15</v>
      </c>
      <c r="E10" s="1">
        <f>D10/22</f>
        <v>0.68181818181818177</v>
      </c>
      <c r="F10" s="1" t="s">
        <v>11</v>
      </c>
      <c r="G10" s="9" t="s">
        <v>34</v>
      </c>
      <c r="I10" s="1" t="s">
        <v>27</v>
      </c>
      <c r="K10" s="14" t="s">
        <v>35</v>
      </c>
    </row>
    <row r="11" spans="1:12" ht="25.5">
      <c r="A11" s="1" t="s">
        <v>12</v>
      </c>
      <c r="B11" s="9" t="s">
        <v>33</v>
      </c>
      <c r="C11" s="1" t="s">
        <v>11</v>
      </c>
      <c r="D11" s="1">
        <f>9*7</f>
        <v>63</v>
      </c>
      <c r="E11" s="1">
        <f>D11/280</f>
        <v>0.22500000000000001</v>
      </c>
      <c r="F11" s="1" t="s">
        <v>11</v>
      </c>
      <c r="G11" s="1" t="s">
        <v>36</v>
      </c>
      <c r="I11" s="1" t="s">
        <v>27</v>
      </c>
    </row>
    <row r="12" spans="1:12" ht="51">
      <c r="A12" s="1" t="s">
        <v>10</v>
      </c>
      <c r="B12" s="9" t="s">
        <v>37</v>
      </c>
      <c r="C12" s="1" t="s">
        <v>11</v>
      </c>
      <c r="D12" s="1">
        <v>15</v>
      </c>
      <c r="E12" s="1">
        <f>D12/22</f>
        <v>0.68181818181818177</v>
      </c>
      <c r="F12" s="1" t="s">
        <v>11</v>
      </c>
      <c r="G12" s="9" t="s">
        <v>34</v>
      </c>
      <c r="I12" s="9" t="s">
        <v>19</v>
      </c>
      <c r="K12" s="14" t="s">
        <v>35</v>
      </c>
    </row>
    <row r="13" spans="1:12" ht="51">
      <c r="A13" s="1" t="s">
        <v>12</v>
      </c>
      <c r="B13" s="9" t="s">
        <v>37</v>
      </c>
      <c r="C13" s="1" t="s">
        <v>11</v>
      </c>
      <c r="D13" s="1">
        <f>13.5*7</f>
        <v>94.5</v>
      </c>
      <c r="E13" s="1">
        <f>D13/280</f>
        <v>0.33750000000000002</v>
      </c>
      <c r="F13" s="1" t="s">
        <v>11</v>
      </c>
      <c r="G13" s="9" t="s">
        <v>38</v>
      </c>
      <c r="I13" s="9" t="s">
        <v>19</v>
      </c>
      <c r="K13" s="10" t="s">
        <v>39</v>
      </c>
    </row>
    <row r="14" spans="1:12" ht="51">
      <c r="A14" s="1" t="s">
        <v>10</v>
      </c>
      <c r="B14" s="9" t="s">
        <v>40</v>
      </c>
      <c r="C14" s="1" t="s">
        <v>11</v>
      </c>
      <c r="D14" s="1">
        <v>17</v>
      </c>
      <c r="E14" s="1">
        <f>D14/22</f>
        <v>0.77272727272727271</v>
      </c>
      <c r="F14" s="1" t="s">
        <v>11</v>
      </c>
      <c r="G14" s="9" t="s">
        <v>41</v>
      </c>
      <c r="I14" s="9" t="s">
        <v>19</v>
      </c>
      <c r="K14" s="14" t="s">
        <v>35</v>
      </c>
    </row>
    <row r="15" spans="1:12" ht="51">
      <c r="A15" s="1" t="s">
        <v>12</v>
      </c>
      <c r="B15" s="9" t="s">
        <v>40</v>
      </c>
      <c r="C15" s="1" t="s">
        <v>11</v>
      </c>
      <c r="D15" s="1">
        <f>11*7</f>
        <v>77</v>
      </c>
      <c r="E15" s="1">
        <f>D15/280</f>
        <v>0.27500000000000002</v>
      </c>
      <c r="F15" s="1" t="s">
        <v>11</v>
      </c>
      <c r="G15" s="9" t="s">
        <v>42</v>
      </c>
      <c r="I15" s="9" t="s">
        <v>19</v>
      </c>
    </row>
    <row r="16" spans="1:12" ht="25.5">
      <c r="A16" s="1" t="s">
        <v>10</v>
      </c>
      <c r="B16" s="9" t="s">
        <v>43</v>
      </c>
      <c r="C16" s="1" t="s">
        <v>11</v>
      </c>
      <c r="D16" s="1">
        <v>18</v>
      </c>
      <c r="E16" s="1">
        <f>D16/22</f>
        <v>0.81818181818181823</v>
      </c>
      <c r="F16" s="1" t="s">
        <v>11</v>
      </c>
      <c r="G16" s="1" t="s">
        <v>44</v>
      </c>
      <c r="I16" s="1" t="s">
        <v>27</v>
      </c>
    </row>
    <row r="17" spans="1:11" ht="25.5">
      <c r="A17" s="1" t="s">
        <v>12</v>
      </c>
      <c r="B17" s="9" t="s">
        <v>43</v>
      </c>
      <c r="C17" s="1" t="s">
        <v>11</v>
      </c>
      <c r="D17" s="1">
        <f>7*15</f>
        <v>105</v>
      </c>
      <c r="E17" s="1">
        <f>D17/280</f>
        <v>0.375</v>
      </c>
      <c r="F17" s="1" t="s">
        <v>11</v>
      </c>
      <c r="G17" s="1" t="s">
        <v>36</v>
      </c>
      <c r="I17" s="1" t="s">
        <v>27</v>
      </c>
      <c r="K17" s="12" t="s">
        <v>45</v>
      </c>
    </row>
    <row r="18" spans="1:11" ht="25.5">
      <c r="A18" s="1" t="s">
        <v>10</v>
      </c>
      <c r="B18" s="9" t="s">
        <v>46</v>
      </c>
      <c r="C18" s="1" t="s">
        <v>11</v>
      </c>
      <c r="D18" s="1">
        <v>21</v>
      </c>
      <c r="E18" s="1">
        <f>D18/22</f>
        <v>0.95454545454545459</v>
      </c>
      <c r="F18" s="1" t="s">
        <v>11</v>
      </c>
      <c r="G18" s="9" t="s">
        <v>47</v>
      </c>
      <c r="I18" s="1" t="s">
        <v>27</v>
      </c>
      <c r="K18" s="12" t="s">
        <v>48</v>
      </c>
    </row>
    <row r="19" spans="1:11" ht="25.5">
      <c r="A19" s="1" t="s">
        <v>12</v>
      </c>
      <c r="B19" s="9" t="s">
        <v>46</v>
      </c>
      <c r="C19" s="1" t="s">
        <v>11</v>
      </c>
      <c r="D19" s="1">
        <f>18*7</f>
        <v>126</v>
      </c>
      <c r="E19" s="1">
        <f>D19/280</f>
        <v>0.45</v>
      </c>
      <c r="F19" s="1" t="s">
        <v>11</v>
      </c>
      <c r="G19" s="1" t="s">
        <v>49</v>
      </c>
      <c r="I19" s="1" t="s">
        <v>27</v>
      </c>
      <c r="K19" s="15" t="s">
        <v>50</v>
      </c>
    </row>
    <row r="20" spans="1:11" ht="51">
      <c r="A20" s="1" t="s">
        <v>10</v>
      </c>
      <c r="B20" s="9" t="s">
        <v>51</v>
      </c>
      <c r="C20" s="1" t="s">
        <v>11</v>
      </c>
      <c r="D20" s="1">
        <v>19</v>
      </c>
      <c r="E20" s="1">
        <f>D20/22</f>
        <v>0.86363636363636365</v>
      </c>
      <c r="F20" s="1" t="s">
        <v>11</v>
      </c>
      <c r="G20" s="1" t="s">
        <v>52</v>
      </c>
      <c r="H20" s="9" t="s">
        <v>53</v>
      </c>
      <c r="I20" s="1" t="s">
        <v>27</v>
      </c>
      <c r="K20" s="15" t="s">
        <v>54</v>
      </c>
    </row>
    <row r="21" spans="1:11" ht="25.5">
      <c r="A21" s="1" t="s">
        <v>12</v>
      </c>
      <c r="B21" s="9" t="s">
        <v>51</v>
      </c>
      <c r="C21" s="1" t="s">
        <v>11</v>
      </c>
      <c r="D21" s="1">
        <f>16*7</f>
        <v>112</v>
      </c>
      <c r="E21" s="1">
        <f>D21/280</f>
        <v>0.4</v>
      </c>
      <c r="F21" s="1" t="s">
        <v>11</v>
      </c>
      <c r="G21" s="1" t="s">
        <v>55</v>
      </c>
      <c r="I21" s="1" t="s">
        <v>27</v>
      </c>
      <c r="K21" s="10" t="s">
        <v>56</v>
      </c>
    </row>
    <row r="22" spans="1:11" ht="38.25">
      <c r="A22" s="1" t="s">
        <v>10</v>
      </c>
      <c r="B22" s="9" t="s">
        <v>57</v>
      </c>
      <c r="C22" s="1" t="s">
        <v>11</v>
      </c>
      <c r="D22" s="1">
        <v>21</v>
      </c>
      <c r="E22" s="1">
        <f>D22/22</f>
        <v>0.95454545454545459</v>
      </c>
      <c r="F22" s="1" t="s">
        <v>11</v>
      </c>
      <c r="G22" s="1" t="s">
        <v>58</v>
      </c>
      <c r="I22" s="9" t="s">
        <v>19</v>
      </c>
      <c r="K22" s="10" t="s">
        <v>59</v>
      </c>
    </row>
    <row r="23" spans="1:11" ht="38.25">
      <c r="A23" s="1" t="s">
        <v>12</v>
      </c>
      <c r="B23" s="9" t="s">
        <v>57</v>
      </c>
      <c r="C23" s="1" t="s">
        <v>11</v>
      </c>
      <c r="D23" s="1">
        <f>22*7</f>
        <v>154</v>
      </c>
      <c r="E23" s="1">
        <f>D23/280</f>
        <v>0.55000000000000004</v>
      </c>
      <c r="F23" s="1" t="s">
        <v>11</v>
      </c>
      <c r="G23" s="1" t="s">
        <v>58</v>
      </c>
      <c r="I23" s="9" t="s">
        <v>19</v>
      </c>
      <c r="K23" s="10" t="s">
        <v>59</v>
      </c>
    </row>
    <row r="24" spans="1:11" ht="38.25">
      <c r="A24" s="1" t="s">
        <v>10</v>
      </c>
      <c r="B24" s="9" t="s">
        <v>60</v>
      </c>
      <c r="C24" s="1" t="s">
        <v>11</v>
      </c>
      <c r="D24" s="1">
        <v>17</v>
      </c>
      <c r="E24" s="1">
        <f>D24/22</f>
        <v>0.77272727272727271</v>
      </c>
      <c r="F24" s="1" t="s">
        <v>11</v>
      </c>
      <c r="G24" s="1" t="s">
        <v>61</v>
      </c>
      <c r="I24" s="9" t="s">
        <v>62</v>
      </c>
      <c r="K24" s="10" t="s">
        <v>63</v>
      </c>
    </row>
    <row r="25" spans="1:11" ht="38.25">
      <c r="A25" s="1" t="s">
        <v>12</v>
      </c>
      <c r="B25" s="9" t="s">
        <v>60</v>
      </c>
      <c r="C25" s="1" t="s">
        <v>11</v>
      </c>
      <c r="D25" s="1">
        <f>13*7</f>
        <v>91</v>
      </c>
      <c r="E25" s="1">
        <f>D25/280</f>
        <v>0.32500000000000001</v>
      </c>
      <c r="F25" s="1" t="s">
        <v>11</v>
      </c>
      <c r="G25" s="1" t="s">
        <v>64</v>
      </c>
      <c r="I25" s="9" t="s">
        <v>62</v>
      </c>
      <c r="K25" s="10" t="s">
        <v>65</v>
      </c>
    </row>
    <row r="26" spans="1:11" ht="38.25">
      <c r="A26" s="1" t="s">
        <v>10</v>
      </c>
      <c r="B26" s="9" t="s">
        <v>66</v>
      </c>
      <c r="C26" s="1" t="s">
        <v>11</v>
      </c>
      <c r="D26" s="1">
        <v>22</v>
      </c>
      <c r="E26" s="1">
        <f>D26/22</f>
        <v>1</v>
      </c>
      <c r="F26" s="1" t="s">
        <v>11</v>
      </c>
      <c r="G26" s="1" t="s">
        <v>67</v>
      </c>
      <c r="I26" s="1" t="s">
        <v>27</v>
      </c>
      <c r="J26" s="9" t="s">
        <v>68</v>
      </c>
      <c r="K26" s="16" t="s">
        <v>69</v>
      </c>
    </row>
    <row r="27" spans="1:11" ht="38.25">
      <c r="A27" s="1" t="s">
        <v>12</v>
      </c>
      <c r="B27" s="9" t="s">
        <v>66</v>
      </c>
      <c r="C27" s="1" t="s">
        <v>11</v>
      </c>
      <c r="D27" s="1">
        <f>14*7</f>
        <v>98</v>
      </c>
      <c r="E27" s="1">
        <f>D27/280</f>
        <v>0.35</v>
      </c>
      <c r="F27" s="1" t="s">
        <v>11</v>
      </c>
      <c r="G27" s="9" t="s">
        <v>70</v>
      </c>
      <c r="I27" s="1" t="s">
        <v>27</v>
      </c>
      <c r="K27" s="10" t="s">
        <v>71</v>
      </c>
    </row>
    <row r="28" spans="1:11" ht="38.25">
      <c r="A28" s="1" t="s">
        <v>10</v>
      </c>
      <c r="B28" s="9" t="s">
        <v>72</v>
      </c>
      <c r="C28" s="1" t="s">
        <v>11</v>
      </c>
      <c r="D28" s="1">
        <v>34</v>
      </c>
      <c r="E28" s="1">
        <f>D28/22</f>
        <v>1.5454545454545454</v>
      </c>
      <c r="F28" s="1" t="s">
        <v>11</v>
      </c>
      <c r="G28" s="1" t="s">
        <v>67</v>
      </c>
      <c r="I28" s="1" t="s">
        <v>27</v>
      </c>
      <c r="J28" s="1" t="s">
        <v>73</v>
      </c>
      <c r="K28" s="16" t="s">
        <v>69</v>
      </c>
    </row>
    <row r="29" spans="1:11" ht="38.25">
      <c r="A29" s="1" t="s">
        <v>12</v>
      </c>
      <c r="B29" s="9" t="s">
        <v>72</v>
      </c>
      <c r="C29" s="1" t="s">
        <v>11</v>
      </c>
      <c r="D29" s="1">
        <f>22*7</f>
        <v>154</v>
      </c>
      <c r="E29" s="1">
        <f>D29/280</f>
        <v>0.55000000000000004</v>
      </c>
      <c r="F29" s="1" t="s">
        <v>11</v>
      </c>
      <c r="G29" s="9" t="s">
        <v>70</v>
      </c>
      <c r="I29" s="1" t="s">
        <v>27</v>
      </c>
      <c r="K29" s="10" t="s">
        <v>71</v>
      </c>
    </row>
    <row r="30" spans="1:11" ht="38.25">
      <c r="A30" s="1" t="s">
        <v>10</v>
      </c>
      <c r="B30" s="9" t="s">
        <v>74</v>
      </c>
      <c r="C30" s="1" t="s">
        <v>11</v>
      </c>
      <c r="D30" s="1">
        <v>22</v>
      </c>
      <c r="E30" s="1">
        <f>D30/22</f>
        <v>1</v>
      </c>
      <c r="F30" s="1" t="s">
        <v>11</v>
      </c>
      <c r="G30" s="1" t="s">
        <v>75</v>
      </c>
      <c r="I30" s="9" t="s">
        <v>19</v>
      </c>
      <c r="K30" s="10" t="s">
        <v>76</v>
      </c>
    </row>
    <row r="31" spans="1:11" ht="38.25">
      <c r="A31" s="1" t="s">
        <v>12</v>
      </c>
      <c r="B31" s="9" t="s">
        <v>74</v>
      </c>
      <c r="C31" s="1" t="s">
        <v>11</v>
      </c>
      <c r="D31" s="1">
        <f>9*7</f>
        <v>63</v>
      </c>
      <c r="E31" s="1">
        <f>D31/280</f>
        <v>0.22500000000000001</v>
      </c>
      <c r="F31" s="1" t="s">
        <v>11</v>
      </c>
      <c r="G31" s="1" t="s">
        <v>77</v>
      </c>
      <c r="I31" s="9" t="s">
        <v>19</v>
      </c>
      <c r="K31" s="10" t="s">
        <v>78</v>
      </c>
    </row>
    <row r="32" spans="1:11" ht="25.5">
      <c r="A32" s="1" t="s">
        <v>10</v>
      </c>
      <c r="B32" s="1" t="s">
        <v>79</v>
      </c>
      <c r="C32" s="1" t="s">
        <v>11</v>
      </c>
      <c r="D32" s="1">
        <v>12</v>
      </c>
      <c r="E32" s="1">
        <f>D32/22</f>
        <v>0.54545454545454541</v>
      </c>
      <c r="F32" s="1" t="s">
        <v>11</v>
      </c>
      <c r="G32" s="9" t="s">
        <v>80</v>
      </c>
      <c r="I32" s="9" t="s">
        <v>81</v>
      </c>
    </row>
    <row r="33" spans="1:11" ht="12.75">
      <c r="A33" s="1" t="s">
        <v>12</v>
      </c>
      <c r="B33" s="1" t="s">
        <v>79</v>
      </c>
      <c r="C33" s="1" t="s">
        <v>11</v>
      </c>
      <c r="D33" s="1">
        <f>5*7</f>
        <v>35</v>
      </c>
      <c r="E33" s="1">
        <f>D33/280</f>
        <v>0.125</v>
      </c>
      <c r="F33" s="1" t="s">
        <v>11</v>
      </c>
      <c r="G33" s="1" t="s">
        <v>77</v>
      </c>
      <c r="I33" s="9" t="s">
        <v>81</v>
      </c>
      <c r="K33" s="10" t="s">
        <v>78</v>
      </c>
    </row>
    <row r="34" spans="1:11" ht="25.5">
      <c r="A34" s="1" t="s">
        <v>10</v>
      </c>
      <c r="B34" s="9" t="s">
        <v>82</v>
      </c>
      <c r="C34" s="1" t="s">
        <v>11</v>
      </c>
      <c r="D34" s="1">
        <v>11.5</v>
      </c>
      <c r="E34" s="1">
        <f>D34/22</f>
        <v>0.52272727272727271</v>
      </c>
      <c r="F34" s="1" t="s">
        <v>11</v>
      </c>
      <c r="G34" s="9" t="s">
        <v>83</v>
      </c>
      <c r="I34" s="9" t="s">
        <v>81</v>
      </c>
      <c r="K34" s="10" t="s">
        <v>84</v>
      </c>
    </row>
    <row r="35" spans="1:11" ht="38.25">
      <c r="A35" s="1" t="s">
        <v>12</v>
      </c>
      <c r="B35" s="9" t="s">
        <v>82</v>
      </c>
      <c r="C35" s="1" t="s">
        <v>11</v>
      </c>
      <c r="D35" s="1">
        <f>5*7</f>
        <v>35</v>
      </c>
      <c r="E35" s="1">
        <f>D35/280</f>
        <v>0.125</v>
      </c>
      <c r="F35" s="1" t="s">
        <v>11</v>
      </c>
      <c r="G35" s="9" t="s">
        <v>85</v>
      </c>
      <c r="I35" s="9" t="s">
        <v>81</v>
      </c>
      <c r="J35" s="9" t="s">
        <v>86</v>
      </c>
      <c r="K35" s="10" t="s">
        <v>87</v>
      </c>
    </row>
    <row r="36" spans="1:11" ht="38.25">
      <c r="A36" s="1" t="s">
        <v>10</v>
      </c>
      <c r="B36" s="9" t="s">
        <v>88</v>
      </c>
      <c r="C36" s="1" t="s">
        <v>11</v>
      </c>
      <c r="D36" s="1">
        <v>17.3</v>
      </c>
      <c r="E36" s="1">
        <f>D36/22</f>
        <v>0.78636363636363638</v>
      </c>
      <c r="F36" s="1" t="s">
        <v>11</v>
      </c>
      <c r="G36" s="1" t="s">
        <v>89</v>
      </c>
      <c r="I36" s="9" t="s">
        <v>90</v>
      </c>
      <c r="K36" s="10" t="s">
        <v>91</v>
      </c>
    </row>
    <row r="37" spans="1:11" ht="38.25">
      <c r="A37" s="1" t="s">
        <v>12</v>
      </c>
      <c r="B37" s="9" t="s">
        <v>88</v>
      </c>
      <c r="C37" s="1" t="s">
        <v>11</v>
      </c>
      <c r="D37" s="1">
        <f>10*7</f>
        <v>70</v>
      </c>
      <c r="E37" s="1">
        <f>D37/280</f>
        <v>0.25</v>
      </c>
      <c r="F37" s="1" t="s">
        <v>11</v>
      </c>
      <c r="G37" s="1" t="s">
        <v>89</v>
      </c>
      <c r="I37" s="9" t="s">
        <v>90</v>
      </c>
      <c r="K37" s="10" t="s">
        <v>91</v>
      </c>
    </row>
    <row r="38" spans="1:11" ht="38.25">
      <c r="A38" s="1" t="s">
        <v>10</v>
      </c>
      <c r="B38" s="9" t="s">
        <v>92</v>
      </c>
      <c r="C38" s="1" t="s">
        <v>11</v>
      </c>
      <c r="D38" s="1">
        <v>14</v>
      </c>
      <c r="E38" s="1">
        <f>D38/22</f>
        <v>0.63636363636363635</v>
      </c>
      <c r="F38" s="1" t="s">
        <v>11</v>
      </c>
      <c r="G38" s="1" t="s">
        <v>93</v>
      </c>
      <c r="I38" s="9" t="s">
        <v>90</v>
      </c>
      <c r="K38" s="10" t="s">
        <v>94</v>
      </c>
    </row>
    <row r="39" spans="1:11" ht="38.25">
      <c r="A39" s="1" t="s">
        <v>12</v>
      </c>
      <c r="B39" s="9" t="s">
        <v>92</v>
      </c>
      <c r="C39" s="1" t="s">
        <v>11</v>
      </c>
      <c r="D39" s="1">
        <f>13*7</f>
        <v>91</v>
      </c>
      <c r="E39" s="1">
        <f>D39/280</f>
        <v>0.32500000000000001</v>
      </c>
      <c r="F39" s="1" t="s">
        <v>11</v>
      </c>
      <c r="G39" s="9" t="s">
        <v>95</v>
      </c>
      <c r="I39" s="9" t="s">
        <v>90</v>
      </c>
      <c r="K39" s="16" t="s">
        <v>96</v>
      </c>
    </row>
    <row r="40" spans="1:11" ht="38.25">
      <c r="A40" s="1" t="s">
        <v>10</v>
      </c>
      <c r="B40" s="9" t="s">
        <v>97</v>
      </c>
      <c r="C40" s="1" t="s">
        <v>11</v>
      </c>
      <c r="D40" s="1">
        <v>19</v>
      </c>
      <c r="E40" s="1">
        <f>D40/22</f>
        <v>0.86363636363636365</v>
      </c>
      <c r="F40" s="1" t="s">
        <v>11</v>
      </c>
      <c r="G40" s="1" t="s">
        <v>98</v>
      </c>
      <c r="I40" s="9" t="s">
        <v>90</v>
      </c>
      <c r="K40" s="10" t="s">
        <v>99</v>
      </c>
    </row>
    <row r="41" spans="1:11" ht="42.75">
      <c r="A41" s="1" t="s">
        <v>12</v>
      </c>
      <c r="B41" s="9" t="s">
        <v>97</v>
      </c>
      <c r="C41" s="1" t="s">
        <v>11</v>
      </c>
      <c r="D41" s="1">
        <f>16*7</f>
        <v>112</v>
      </c>
      <c r="E41" s="1">
        <f>D41/280</f>
        <v>0.4</v>
      </c>
      <c r="F41" s="1" t="s">
        <v>11</v>
      </c>
      <c r="G41" s="9" t="s">
        <v>100</v>
      </c>
      <c r="I41" s="9" t="s">
        <v>90</v>
      </c>
      <c r="K41" s="14" t="s">
        <v>101</v>
      </c>
    </row>
    <row r="42" spans="1:11" ht="12.75">
      <c r="A42" s="1" t="s">
        <v>10</v>
      </c>
      <c r="B42" s="1" t="s">
        <v>102</v>
      </c>
      <c r="C42" s="1" t="s">
        <v>11</v>
      </c>
      <c r="D42" s="1">
        <v>20</v>
      </c>
      <c r="E42" s="1">
        <f>D42/22</f>
        <v>0.90909090909090906</v>
      </c>
      <c r="F42" s="1" t="s">
        <v>11</v>
      </c>
      <c r="G42" s="1" t="s">
        <v>103</v>
      </c>
      <c r="I42" s="9" t="s">
        <v>90</v>
      </c>
      <c r="K42" s="1" t="s">
        <v>104</v>
      </c>
    </row>
    <row r="43" spans="1:11" ht="38.25">
      <c r="A43" s="1" t="s">
        <v>12</v>
      </c>
      <c r="B43" s="1" t="s">
        <v>102</v>
      </c>
      <c r="C43" s="1" t="s">
        <v>11</v>
      </c>
      <c r="D43" s="1">
        <f>18*7</f>
        <v>126</v>
      </c>
      <c r="E43" s="1">
        <f>D43/280</f>
        <v>0.45</v>
      </c>
      <c r="F43" s="1" t="s">
        <v>11</v>
      </c>
      <c r="G43" s="9" t="s">
        <v>95</v>
      </c>
      <c r="I43" s="9" t="s">
        <v>90</v>
      </c>
      <c r="K43" s="16" t="s">
        <v>96</v>
      </c>
    </row>
    <row r="44" spans="1:11" ht="38.25">
      <c r="A44" s="1" t="s">
        <v>10</v>
      </c>
      <c r="B44" s="9" t="s">
        <v>105</v>
      </c>
      <c r="C44" s="1" t="s">
        <v>11</v>
      </c>
      <c r="D44" s="1">
        <f>24</f>
        <v>24</v>
      </c>
      <c r="E44" s="1">
        <f>D44/22</f>
        <v>1.0909090909090908</v>
      </c>
      <c r="F44" s="1" t="s">
        <v>11</v>
      </c>
      <c r="G44" s="1" t="s">
        <v>89</v>
      </c>
      <c r="I44" s="9" t="s">
        <v>90</v>
      </c>
      <c r="K44" s="10" t="s">
        <v>91</v>
      </c>
    </row>
    <row r="45" spans="1:11" ht="38.25">
      <c r="A45" s="1" t="s">
        <v>12</v>
      </c>
      <c r="B45" s="9" t="s">
        <v>105</v>
      </c>
      <c r="C45" s="1" t="s">
        <v>11</v>
      </c>
      <c r="D45" s="1">
        <f>18*7</f>
        <v>126</v>
      </c>
      <c r="E45" s="1">
        <f>D45/280</f>
        <v>0.45</v>
      </c>
      <c r="F45" s="1" t="s">
        <v>11</v>
      </c>
      <c r="G45" s="1" t="s">
        <v>89</v>
      </c>
      <c r="I45" s="9" t="s">
        <v>90</v>
      </c>
      <c r="K45" s="10" t="s">
        <v>91</v>
      </c>
    </row>
    <row r="46" spans="1:11" ht="38.25">
      <c r="A46" s="1" t="s">
        <v>10</v>
      </c>
      <c r="B46" s="9" t="s">
        <v>106</v>
      </c>
      <c r="C46" s="1" t="s">
        <v>11</v>
      </c>
      <c r="D46" s="1">
        <v>38</v>
      </c>
      <c r="E46" s="1">
        <f>D46/22</f>
        <v>1.7272727272727273</v>
      </c>
      <c r="F46" s="1" t="s">
        <v>11</v>
      </c>
      <c r="G46" s="1" t="s">
        <v>107</v>
      </c>
      <c r="I46" s="9" t="s">
        <v>90</v>
      </c>
      <c r="K46" s="10" t="s">
        <v>108</v>
      </c>
    </row>
    <row r="47" spans="1:11" ht="38.25">
      <c r="A47" s="1" t="s">
        <v>12</v>
      </c>
      <c r="B47" s="9" t="s">
        <v>106</v>
      </c>
      <c r="C47" s="1" t="s">
        <v>11</v>
      </c>
      <c r="D47" s="1">
        <f>34*7</f>
        <v>238</v>
      </c>
      <c r="E47" s="1">
        <f>D47/280</f>
        <v>0.85</v>
      </c>
      <c r="F47" s="1" t="s">
        <v>11</v>
      </c>
      <c r="G47" s="1" t="s">
        <v>109</v>
      </c>
      <c r="I47" s="9" t="s">
        <v>90</v>
      </c>
      <c r="K47" s="10" t="s">
        <v>110</v>
      </c>
    </row>
    <row r="48" spans="1:11" ht="25.5">
      <c r="A48" s="1" t="s">
        <v>10</v>
      </c>
      <c r="B48" s="1" t="s">
        <v>111</v>
      </c>
      <c r="C48" s="1" t="s">
        <v>11</v>
      </c>
      <c r="D48" s="1">
        <v>11.5</v>
      </c>
      <c r="E48" s="1">
        <f>D48/22</f>
        <v>0.52272727272727271</v>
      </c>
      <c r="F48" s="1" t="s">
        <v>11</v>
      </c>
      <c r="G48" s="1" t="s">
        <v>112</v>
      </c>
      <c r="I48" s="9" t="s">
        <v>113</v>
      </c>
      <c r="K48" s="10" t="s">
        <v>114</v>
      </c>
    </row>
    <row r="49" spans="1:11" ht="51">
      <c r="A49" s="1" t="s">
        <v>12</v>
      </c>
      <c r="B49" s="1" t="s">
        <v>111</v>
      </c>
      <c r="C49" s="1" t="s">
        <v>11</v>
      </c>
      <c r="D49" s="1">
        <f>4.5*7</f>
        <v>31.5</v>
      </c>
      <c r="E49" s="1">
        <f>D49/280</f>
        <v>0.1125</v>
      </c>
      <c r="F49" s="1" t="s">
        <v>11</v>
      </c>
      <c r="G49" s="9" t="s">
        <v>115</v>
      </c>
      <c r="I49" s="9" t="s">
        <v>113</v>
      </c>
    </row>
    <row r="50" spans="1:11" ht="38.25">
      <c r="A50" s="1" t="s">
        <v>10</v>
      </c>
      <c r="B50" s="9" t="s">
        <v>116</v>
      </c>
      <c r="C50" s="1" t="s">
        <v>11</v>
      </c>
      <c r="D50" s="1">
        <v>17</v>
      </c>
      <c r="E50" s="1">
        <f>D50/22</f>
        <v>0.77272727272727271</v>
      </c>
      <c r="F50" s="1" t="s">
        <v>11</v>
      </c>
      <c r="G50" s="1" t="s">
        <v>117</v>
      </c>
      <c r="I50" s="9" t="s">
        <v>118</v>
      </c>
      <c r="K50" s="10" t="s">
        <v>114</v>
      </c>
    </row>
    <row r="51" spans="1:11" ht="38.25">
      <c r="A51" s="1" t="s">
        <v>12</v>
      </c>
      <c r="B51" s="9" t="s">
        <v>116</v>
      </c>
      <c r="C51" s="1" t="s">
        <v>11</v>
      </c>
      <c r="D51" s="1">
        <f>11*7</f>
        <v>77</v>
      </c>
      <c r="E51" s="1">
        <f>D51/280</f>
        <v>0.27500000000000002</v>
      </c>
      <c r="F51" s="1" t="s">
        <v>11</v>
      </c>
      <c r="G51" s="1" t="s">
        <v>64</v>
      </c>
      <c r="I51" s="9" t="s">
        <v>118</v>
      </c>
      <c r="K51" s="10" t="s">
        <v>65</v>
      </c>
    </row>
    <row r="52" spans="1:11" ht="38.25">
      <c r="A52" s="1" t="s">
        <v>10</v>
      </c>
      <c r="B52" s="17" t="s">
        <v>119</v>
      </c>
      <c r="C52" s="1" t="s">
        <v>11</v>
      </c>
      <c r="D52" s="1">
        <v>36</v>
      </c>
      <c r="E52" s="1">
        <f>D52/22</f>
        <v>1.6363636363636365</v>
      </c>
      <c r="F52" s="1" t="s">
        <v>11</v>
      </c>
      <c r="G52" s="1" t="s">
        <v>120</v>
      </c>
      <c r="I52" s="9" t="s">
        <v>113</v>
      </c>
      <c r="K52" s="10" t="s">
        <v>121</v>
      </c>
    </row>
    <row r="53" spans="1:11" ht="38.25">
      <c r="A53" s="1" t="s">
        <v>12</v>
      </c>
      <c r="B53" s="17" t="s">
        <v>119</v>
      </c>
      <c r="C53" s="1" t="s">
        <v>11</v>
      </c>
      <c r="D53" s="1">
        <f>21*7</f>
        <v>147</v>
      </c>
      <c r="E53" s="1">
        <f>D53/280</f>
        <v>0.52500000000000002</v>
      </c>
      <c r="F53" s="1" t="s">
        <v>11</v>
      </c>
      <c r="G53" s="1" t="s">
        <v>122</v>
      </c>
      <c r="I53" s="9" t="s">
        <v>113</v>
      </c>
    </row>
    <row r="54" spans="1:11" ht="25.5">
      <c r="A54" s="1" t="s">
        <v>10</v>
      </c>
      <c r="B54" s="9" t="s">
        <v>123</v>
      </c>
      <c r="C54" s="1" t="s">
        <v>11</v>
      </c>
      <c r="D54" s="1">
        <v>13.5</v>
      </c>
      <c r="E54" s="1">
        <f>D54/22</f>
        <v>0.61363636363636365</v>
      </c>
      <c r="F54" s="1" t="s">
        <v>11</v>
      </c>
      <c r="G54" s="1" t="s">
        <v>124</v>
      </c>
      <c r="I54" s="9" t="s">
        <v>118</v>
      </c>
      <c r="K54" s="10" t="s">
        <v>114</v>
      </c>
    </row>
    <row r="55" spans="1:11" ht="25.5">
      <c r="A55" s="1" t="s">
        <v>12</v>
      </c>
      <c r="B55" s="9" t="s">
        <v>123</v>
      </c>
      <c r="C55" s="1" t="s">
        <v>11</v>
      </c>
      <c r="D55" s="1">
        <f>5*7</f>
        <v>35</v>
      </c>
      <c r="E55" s="1">
        <f>D55/280</f>
        <v>0.125</v>
      </c>
      <c r="F55" s="1" t="s">
        <v>11</v>
      </c>
      <c r="G55" s="9" t="s">
        <v>125</v>
      </c>
      <c r="I55" s="9" t="s">
        <v>118</v>
      </c>
    </row>
    <row r="56" spans="1:11" ht="38.25">
      <c r="A56" s="1" t="s">
        <v>10</v>
      </c>
      <c r="B56" s="9" t="s">
        <v>126</v>
      </c>
      <c r="C56" s="1" t="s">
        <v>11</v>
      </c>
      <c r="D56" s="1">
        <v>22</v>
      </c>
      <c r="E56" s="1">
        <f>D56/22</f>
        <v>1</v>
      </c>
      <c r="F56" s="1" t="s">
        <v>11</v>
      </c>
      <c r="G56" s="1" t="s">
        <v>127</v>
      </c>
      <c r="K56" s="10" t="s">
        <v>128</v>
      </c>
    </row>
    <row r="57" spans="1:11" ht="38.25">
      <c r="A57" s="1" t="s">
        <v>12</v>
      </c>
      <c r="B57" s="9" t="s">
        <v>126</v>
      </c>
      <c r="C57" s="1" t="s">
        <v>11</v>
      </c>
      <c r="D57" s="1">
        <f>12*7</f>
        <v>84</v>
      </c>
      <c r="E57" s="1">
        <f>D57/280</f>
        <v>0.3</v>
      </c>
      <c r="F57" s="1" t="s">
        <v>11</v>
      </c>
      <c r="G57" s="1" t="s">
        <v>129</v>
      </c>
      <c r="K57" s="10" t="s">
        <v>130</v>
      </c>
    </row>
    <row r="58" spans="1:11" ht="25.5">
      <c r="A58" s="1" t="s">
        <v>10</v>
      </c>
      <c r="B58" s="9" t="s">
        <v>131</v>
      </c>
      <c r="C58" s="1" t="s">
        <v>11</v>
      </c>
      <c r="D58" s="1">
        <v>22</v>
      </c>
      <c r="E58" s="1">
        <v>1</v>
      </c>
      <c r="F58" s="1" t="s">
        <v>11</v>
      </c>
      <c r="G58" s="1" t="s">
        <v>132</v>
      </c>
      <c r="K58" s="10" t="s">
        <v>133</v>
      </c>
    </row>
    <row r="59" spans="1:11" ht="25.5">
      <c r="A59" s="1" t="s">
        <v>12</v>
      </c>
      <c r="B59" s="9" t="s">
        <v>131</v>
      </c>
      <c r="C59" s="1" t="s">
        <v>11</v>
      </c>
      <c r="D59" s="1">
        <f>12*7</f>
        <v>84</v>
      </c>
      <c r="E59" s="1">
        <f>D59/280</f>
        <v>0.3</v>
      </c>
      <c r="F59" s="1" t="s">
        <v>11</v>
      </c>
      <c r="G59" s="1" t="s">
        <v>129</v>
      </c>
      <c r="K59" s="10" t="s">
        <v>130</v>
      </c>
    </row>
    <row r="60" spans="1:11" ht="25.5">
      <c r="A60" s="1" t="s">
        <v>10</v>
      </c>
      <c r="B60" s="9" t="s">
        <v>136</v>
      </c>
      <c r="C60" s="1" t="s">
        <v>11</v>
      </c>
      <c r="D60" s="1">
        <v>28</v>
      </c>
      <c r="E60" s="1">
        <f>D60/22</f>
        <v>1.2727272727272727</v>
      </c>
      <c r="F60" s="1" t="s">
        <v>11</v>
      </c>
      <c r="G60" s="1" t="s">
        <v>137</v>
      </c>
      <c r="J60" s="16" t="s">
        <v>138</v>
      </c>
      <c r="K60" s="1" t="s">
        <v>139</v>
      </c>
    </row>
    <row r="61" spans="1:11" ht="25.5">
      <c r="A61" s="1" t="s">
        <v>12</v>
      </c>
      <c r="B61" s="9" t="s">
        <v>136</v>
      </c>
      <c r="C61" s="1" t="s">
        <v>11</v>
      </c>
      <c r="D61" s="1">
        <f>13*7</f>
        <v>91</v>
      </c>
      <c r="E61" s="1">
        <f>D61/280</f>
        <v>0.32500000000000001</v>
      </c>
      <c r="F61" s="1" t="s">
        <v>11</v>
      </c>
      <c r="G61" s="1" t="s">
        <v>134</v>
      </c>
      <c r="K61" s="13" t="s">
        <v>135</v>
      </c>
    </row>
    <row r="62" spans="1:11" ht="38.25">
      <c r="A62" s="1" t="s">
        <v>10</v>
      </c>
      <c r="B62" s="9" t="s">
        <v>140</v>
      </c>
      <c r="C62" s="1" t="s">
        <v>11</v>
      </c>
      <c r="D62" s="1">
        <v>14</v>
      </c>
      <c r="E62" s="1">
        <f>D62/22</f>
        <v>0.63636363636363635</v>
      </c>
      <c r="F62" s="1" t="s">
        <v>11</v>
      </c>
      <c r="G62" s="9" t="s">
        <v>141</v>
      </c>
      <c r="K62" s="10" t="s">
        <v>142</v>
      </c>
    </row>
    <row r="63" spans="1:11" ht="38.25">
      <c r="A63" s="1" t="s">
        <v>12</v>
      </c>
      <c r="B63" s="9" t="s">
        <v>140</v>
      </c>
      <c r="C63" s="1" t="s">
        <v>11</v>
      </c>
      <c r="D63" s="1">
        <f>8*7</f>
        <v>56</v>
      </c>
      <c r="E63" s="1">
        <f>D63/280</f>
        <v>0.2</v>
      </c>
      <c r="F63" s="1" t="s">
        <v>11</v>
      </c>
      <c r="G63" s="1" t="s">
        <v>143</v>
      </c>
      <c r="K63" s="10" t="s">
        <v>144</v>
      </c>
    </row>
    <row r="64" spans="1:11" ht="38.25">
      <c r="A64" s="1" t="s">
        <v>10</v>
      </c>
      <c r="B64" s="9" t="s">
        <v>145</v>
      </c>
      <c r="C64" s="1" t="s">
        <v>11</v>
      </c>
      <c r="D64" s="1">
        <v>17</v>
      </c>
      <c r="E64" s="1">
        <f>D64/22</f>
        <v>0.77272727272727271</v>
      </c>
      <c r="F64" s="1" t="s">
        <v>11</v>
      </c>
      <c r="G64" s="9" t="s">
        <v>146</v>
      </c>
      <c r="K64" s="10" t="s">
        <v>147</v>
      </c>
    </row>
    <row r="65" spans="1:11" ht="38.25">
      <c r="A65" s="1" t="s">
        <v>12</v>
      </c>
      <c r="B65" s="9" t="s">
        <v>145</v>
      </c>
      <c r="C65" s="1" t="s">
        <v>11</v>
      </c>
      <c r="D65" s="1">
        <f>12*7</f>
        <v>84</v>
      </c>
      <c r="E65" s="1">
        <f>D65/280</f>
        <v>0.3</v>
      </c>
      <c r="F65" s="1" t="s">
        <v>11</v>
      </c>
      <c r="G65" s="1" t="s">
        <v>148</v>
      </c>
      <c r="K65" s="16" t="s">
        <v>149</v>
      </c>
    </row>
    <row r="66" spans="1:11" ht="25.5">
      <c r="A66" s="1" t="s">
        <v>10</v>
      </c>
      <c r="B66" s="9" t="s">
        <v>150</v>
      </c>
      <c r="C66" s="1" t="s">
        <v>11</v>
      </c>
      <c r="D66" s="1">
        <v>13</v>
      </c>
      <c r="E66" s="1">
        <f>D66/22</f>
        <v>0.59090909090909094</v>
      </c>
      <c r="F66" s="1" t="s">
        <v>11</v>
      </c>
      <c r="G66" s="1" t="s">
        <v>151</v>
      </c>
      <c r="J66" s="18" t="s">
        <v>152</v>
      </c>
      <c r="K66" s="1" t="s">
        <v>153</v>
      </c>
    </row>
    <row r="67" spans="1:11" ht="25.5">
      <c r="A67" s="1" t="s">
        <v>12</v>
      </c>
      <c r="B67" s="9" t="s">
        <v>150</v>
      </c>
      <c r="C67" s="1" t="s">
        <v>11</v>
      </c>
      <c r="D67" s="1">
        <f>13*7</f>
        <v>91</v>
      </c>
      <c r="E67" s="1">
        <f>D67/280</f>
        <v>0.32500000000000001</v>
      </c>
      <c r="F67" s="1" t="s">
        <v>11</v>
      </c>
      <c r="G67" s="1" t="s">
        <v>154</v>
      </c>
      <c r="K67" s="10" t="s">
        <v>155</v>
      </c>
    </row>
    <row r="68" spans="1:11" ht="38.25">
      <c r="A68" s="1" t="s">
        <v>10</v>
      </c>
      <c r="B68" s="9" t="s">
        <v>156</v>
      </c>
      <c r="C68" s="1" t="s">
        <v>11</v>
      </c>
      <c r="D68" s="1">
        <v>14</v>
      </c>
      <c r="E68" s="1">
        <f>D68/22</f>
        <v>0.63636363636363635</v>
      </c>
      <c r="F68" s="1" t="s">
        <v>11</v>
      </c>
      <c r="G68" s="9" t="s">
        <v>157</v>
      </c>
    </row>
    <row r="69" spans="1:11" ht="38.25">
      <c r="A69" s="1" t="s">
        <v>12</v>
      </c>
      <c r="B69" s="9" t="s">
        <v>156</v>
      </c>
      <c r="C69" s="1" t="s">
        <v>11</v>
      </c>
      <c r="D69" s="1">
        <f>14*7</f>
        <v>98</v>
      </c>
      <c r="E69" s="1">
        <f>D69/280</f>
        <v>0.35</v>
      </c>
      <c r="F69" s="1" t="s">
        <v>11</v>
      </c>
      <c r="G69" s="1" t="s">
        <v>158</v>
      </c>
      <c r="K69" s="10" t="s">
        <v>159</v>
      </c>
    </row>
    <row r="70" spans="1:11" ht="25.5">
      <c r="A70" s="1" t="s">
        <v>10</v>
      </c>
      <c r="B70" s="9" t="s">
        <v>160</v>
      </c>
      <c r="C70" s="1" t="s">
        <v>11</v>
      </c>
      <c r="D70" s="1">
        <v>17</v>
      </c>
      <c r="E70" s="1">
        <f>D70/22</f>
        <v>0.77272727272727271</v>
      </c>
      <c r="F70" s="1" t="s">
        <v>11</v>
      </c>
      <c r="G70" s="1" t="s">
        <v>161</v>
      </c>
      <c r="K70" s="10" t="s">
        <v>162</v>
      </c>
    </row>
    <row r="71" spans="1:11" ht="25.5">
      <c r="A71" s="1" t="s">
        <v>12</v>
      </c>
      <c r="B71" s="9" t="s">
        <v>160</v>
      </c>
      <c r="C71" s="1" t="s">
        <v>11</v>
      </c>
      <c r="D71" s="1">
        <f>15*7</f>
        <v>105</v>
      </c>
      <c r="E71" s="1">
        <f>D71/280</f>
        <v>0.375</v>
      </c>
      <c r="F71" s="1" t="s">
        <v>11</v>
      </c>
      <c r="G71" s="1" t="s">
        <v>163</v>
      </c>
      <c r="K71" s="10" t="s">
        <v>164</v>
      </c>
    </row>
    <row r="72" spans="1:11" ht="25.5">
      <c r="A72" s="1" t="s">
        <v>10</v>
      </c>
      <c r="B72" s="9" t="s">
        <v>165</v>
      </c>
      <c r="C72" s="1" t="s">
        <v>11</v>
      </c>
      <c r="D72" s="1">
        <v>18</v>
      </c>
      <c r="E72" s="1">
        <f>D72/22</f>
        <v>0.81818181818181823</v>
      </c>
      <c r="F72" s="1" t="s">
        <v>11</v>
      </c>
      <c r="G72" s="9" t="s">
        <v>166</v>
      </c>
    </row>
    <row r="73" spans="1:11" ht="25.5">
      <c r="A73" s="1" t="s">
        <v>12</v>
      </c>
      <c r="B73" s="9" t="s">
        <v>165</v>
      </c>
      <c r="C73" s="1" t="s">
        <v>11</v>
      </c>
      <c r="D73" s="1">
        <f>19*7</f>
        <v>133</v>
      </c>
      <c r="E73" s="1">
        <f>D73/280</f>
        <v>0.47499999999999998</v>
      </c>
      <c r="F73" s="1" t="s">
        <v>11</v>
      </c>
      <c r="G73" s="1" t="s">
        <v>167</v>
      </c>
      <c r="K73" s="10" t="s">
        <v>168</v>
      </c>
    </row>
    <row r="74" spans="1:11" ht="51">
      <c r="A74" s="1" t="s">
        <v>10</v>
      </c>
      <c r="B74" s="9" t="s">
        <v>169</v>
      </c>
      <c r="C74" s="1" t="s">
        <v>11</v>
      </c>
      <c r="D74" s="1">
        <v>20</v>
      </c>
      <c r="E74" s="1">
        <f>D74/22</f>
        <v>0.90909090909090906</v>
      </c>
      <c r="F74" s="1" t="s">
        <v>11</v>
      </c>
      <c r="G74" s="9" t="s">
        <v>170</v>
      </c>
    </row>
    <row r="75" spans="1:11" ht="51">
      <c r="A75" s="1" t="s">
        <v>12</v>
      </c>
      <c r="B75" s="9" t="s">
        <v>169</v>
      </c>
      <c r="C75" s="1" t="s">
        <v>11</v>
      </c>
      <c r="D75" s="1">
        <f>12*7</f>
        <v>84</v>
      </c>
      <c r="E75" s="1">
        <f>D75/280</f>
        <v>0.3</v>
      </c>
      <c r="F75" s="1" t="s">
        <v>11</v>
      </c>
      <c r="G75" s="1" t="s">
        <v>129</v>
      </c>
      <c r="K75" s="10" t="s">
        <v>130</v>
      </c>
    </row>
    <row r="76" spans="1:11" ht="38.25">
      <c r="A76" s="1" t="s">
        <v>10</v>
      </c>
      <c r="B76" s="9" t="s">
        <v>171</v>
      </c>
      <c r="C76" s="1" t="s">
        <v>11</v>
      </c>
      <c r="D76" s="1">
        <f>25</f>
        <v>25</v>
      </c>
      <c r="E76" s="1">
        <f>D76/22</f>
        <v>1.1363636363636365</v>
      </c>
      <c r="F76" s="1" t="s">
        <v>11</v>
      </c>
      <c r="G76" s="9" t="s">
        <v>172</v>
      </c>
    </row>
    <row r="77" spans="1:11" ht="25.5">
      <c r="A77" s="1" t="s">
        <v>12</v>
      </c>
      <c r="B77" s="9" t="s">
        <v>171</v>
      </c>
      <c r="C77" s="1" t="s">
        <v>11</v>
      </c>
      <c r="D77" s="1">
        <f>25*7</f>
        <v>175</v>
      </c>
      <c r="E77" s="1">
        <f>D77/280</f>
        <v>0.625</v>
      </c>
      <c r="F77" s="1" t="s">
        <v>11</v>
      </c>
      <c r="G77" s="1" t="s">
        <v>173</v>
      </c>
      <c r="K77" s="10" t="s">
        <v>174</v>
      </c>
    </row>
    <row r="78" spans="1:11" ht="51">
      <c r="A78" s="1" t="s">
        <v>10</v>
      </c>
      <c r="B78" s="9" t="s">
        <v>175</v>
      </c>
      <c r="C78" s="1" t="s">
        <v>11</v>
      </c>
      <c r="D78" s="1">
        <f>25</f>
        <v>25</v>
      </c>
      <c r="E78" s="1">
        <f>D78/22</f>
        <v>1.1363636363636365</v>
      </c>
      <c r="F78" s="1" t="s">
        <v>11</v>
      </c>
      <c r="G78" s="1" t="s">
        <v>176</v>
      </c>
    </row>
    <row r="79" spans="1:11" ht="63.75">
      <c r="A79" s="1" t="s">
        <v>12</v>
      </c>
      <c r="B79" s="9" t="s">
        <v>175</v>
      </c>
      <c r="C79" s="1" t="s">
        <v>11</v>
      </c>
      <c r="D79" s="19">
        <f>38*7</f>
        <v>266</v>
      </c>
      <c r="E79" s="1">
        <f>D79/280</f>
        <v>0.95</v>
      </c>
      <c r="F79" s="1" t="s">
        <v>11</v>
      </c>
      <c r="G79" s="1" t="s">
        <v>176</v>
      </c>
      <c r="H79" s="9" t="s">
        <v>177</v>
      </c>
      <c r="K79" s="12" t="s">
        <v>178</v>
      </c>
    </row>
    <row r="80" spans="1:11" ht="25.5">
      <c r="A80" s="1" t="s">
        <v>10</v>
      </c>
      <c r="B80" s="9" t="s">
        <v>179</v>
      </c>
      <c r="C80" s="1" t="s">
        <v>11</v>
      </c>
      <c r="D80" s="1">
        <v>14</v>
      </c>
      <c r="E80" s="1">
        <f>D80/22</f>
        <v>0.63636363636363635</v>
      </c>
      <c r="F80" s="1" t="s">
        <v>11</v>
      </c>
      <c r="G80" s="1" t="s">
        <v>180</v>
      </c>
    </row>
    <row r="81" spans="1:11" ht="26.25">
      <c r="A81" s="1" t="s">
        <v>12</v>
      </c>
      <c r="B81" s="9" t="s">
        <v>179</v>
      </c>
      <c r="C81" s="1" t="s">
        <v>11</v>
      </c>
      <c r="D81" s="1">
        <f>8*7</f>
        <v>56</v>
      </c>
      <c r="E81" s="1">
        <f>D81/280</f>
        <v>0.2</v>
      </c>
      <c r="F81" s="1" t="s">
        <v>11</v>
      </c>
      <c r="G81" s="1" t="s">
        <v>181</v>
      </c>
      <c r="J81" s="16" t="s">
        <v>182</v>
      </c>
      <c r="K81" s="20" t="s">
        <v>183</v>
      </c>
    </row>
    <row r="82" spans="1:11" ht="51">
      <c r="A82" s="1" t="s">
        <v>10</v>
      </c>
      <c r="B82" s="9" t="s">
        <v>184</v>
      </c>
      <c r="C82" s="1" t="s">
        <v>11</v>
      </c>
      <c r="D82" s="1">
        <v>14</v>
      </c>
      <c r="E82" s="1">
        <f>D82/22</f>
        <v>0.63636363636363635</v>
      </c>
      <c r="F82" s="1" t="s">
        <v>11</v>
      </c>
      <c r="G82" s="1" t="s">
        <v>185</v>
      </c>
    </row>
    <row r="83" spans="1:11" ht="51">
      <c r="A83" s="1" t="s">
        <v>12</v>
      </c>
      <c r="B83" s="9" t="s">
        <v>184</v>
      </c>
      <c r="C83" s="1" t="s">
        <v>11</v>
      </c>
      <c r="D83" s="1">
        <f>9*7</f>
        <v>63</v>
      </c>
      <c r="E83" s="1">
        <f>D83/280</f>
        <v>0.22500000000000001</v>
      </c>
      <c r="F83" s="1" t="s">
        <v>11</v>
      </c>
      <c r="G83" s="1" t="s">
        <v>186</v>
      </c>
      <c r="K83" s="10" t="s">
        <v>187</v>
      </c>
    </row>
    <row r="84" spans="1:11" ht="26.25">
      <c r="A84" s="1" t="s">
        <v>10</v>
      </c>
      <c r="B84" s="9" t="s">
        <v>188</v>
      </c>
      <c r="C84" s="1" t="s">
        <v>11</v>
      </c>
      <c r="D84" s="1">
        <v>19</v>
      </c>
      <c r="E84" s="1">
        <f>D84/22</f>
        <v>0.86363636363636365</v>
      </c>
      <c r="F84" s="1" t="s">
        <v>11</v>
      </c>
      <c r="G84" s="1" t="s">
        <v>189</v>
      </c>
      <c r="J84" s="16" t="s">
        <v>190</v>
      </c>
      <c r="K84" s="20" t="s">
        <v>191</v>
      </c>
    </row>
    <row r="85" spans="1:11" ht="25.5">
      <c r="A85" s="1" t="s">
        <v>12</v>
      </c>
      <c r="B85" s="9" t="s">
        <v>188</v>
      </c>
      <c r="C85" s="1" t="s">
        <v>11</v>
      </c>
      <c r="D85" s="1">
        <f>10.5*7</f>
        <v>73.5</v>
      </c>
      <c r="E85" s="1">
        <f>D85/280</f>
        <v>0.26250000000000001</v>
      </c>
      <c r="F85" s="1" t="s">
        <v>11</v>
      </c>
      <c r="G85" s="1" t="s">
        <v>186</v>
      </c>
      <c r="K85" s="10" t="s">
        <v>187</v>
      </c>
    </row>
    <row r="86" spans="1:11" ht="39">
      <c r="A86" s="1" t="s">
        <v>10</v>
      </c>
      <c r="B86" s="9" t="s">
        <v>192</v>
      </c>
      <c r="C86" s="1" t="s">
        <v>11</v>
      </c>
      <c r="D86" s="19">
        <f>25</f>
        <v>25</v>
      </c>
      <c r="E86" s="1">
        <f>D86/22</f>
        <v>1.1363636363636365</v>
      </c>
      <c r="F86" s="1" t="s">
        <v>11</v>
      </c>
      <c r="G86" s="1" t="s">
        <v>193</v>
      </c>
      <c r="K86" s="21" t="s">
        <v>194</v>
      </c>
    </row>
    <row r="87" spans="1:11" ht="38.25">
      <c r="A87" s="1" t="s">
        <v>12</v>
      </c>
      <c r="B87" s="9" t="s">
        <v>192</v>
      </c>
      <c r="C87" s="1" t="s">
        <v>11</v>
      </c>
      <c r="D87" s="1">
        <f>24*7</f>
        <v>168</v>
      </c>
      <c r="E87" s="1">
        <f>D87/280</f>
        <v>0.6</v>
      </c>
      <c r="F87" s="1" t="s">
        <v>11</v>
      </c>
      <c r="G87" s="1" t="s">
        <v>186</v>
      </c>
      <c r="K87" s="10" t="s">
        <v>187</v>
      </c>
    </row>
    <row r="88" spans="1:11" s="37" customFormat="1" ht="38.25">
      <c r="A88" s="36" t="s">
        <v>10</v>
      </c>
      <c r="B88" s="40" t="s">
        <v>195</v>
      </c>
      <c r="C88" s="36" t="s">
        <v>11</v>
      </c>
      <c r="D88" s="36">
        <v>17</v>
      </c>
      <c r="E88" s="36">
        <f>D88/22</f>
        <v>0.77272727272727271</v>
      </c>
      <c r="F88" s="36" t="s">
        <v>11</v>
      </c>
      <c r="G88" s="36" t="s">
        <v>196</v>
      </c>
      <c r="K88" s="41" t="s">
        <v>197</v>
      </c>
    </row>
    <row r="89" spans="1:11" s="37" customFormat="1" ht="38.25">
      <c r="A89" s="36" t="s">
        <v>12</v>
      </c>
      <c r="B89" s="40" t="s">
        <v>195</v>
      </c>
      <c r="C89" s="36" t="s">
        <v>11</v>
      </c>
      <c r="D89" s="36">
        <f>11*7</f>
        <v>77</v>
      </c>
      <c r="E89" s="36">
        <f>D89/280</f>
        <v>0.27500000000000002</v>
      </c>
      <c r="F89" s="36" t="s">
        <v>11</v>
      </c>
      <c r="G89" s="36" t="s">
        <v>198</v>
      </c>
      <c r="K89" s="41" t="s">
        <v>199</v>
      </c>
    </row>
    <row r="90" spans="1:11" ht="38.25">
      <c r="A90" s="1" t="s">
        <v>10</v>
      </c>
      <c r="B90" s="9" t="s">
        <v>200</v>
      </c>
      <c r="C90" s="1" t="s">
        <v>11</v>
      </c>
      <c r="D90" s="1">
        <v>21</v>
      </c>
      <c r="E90" s="1">
        <f>D90/22</f>
        <v>0.95454545454545459</v>
      </c>
      <c r="F90" s="1" t="s">
        <v>11</v>
      </c>
      <c r="G90" s="1" t="s">
        <v>196</v>
      </c>
      <c r="K90" s="10" t="s">
        <v>201</v>
      </c>
    </row>
    <row r="91" spans="1:11" ht="38.25">
      <c r="A91" s="1" t="s">
        <v>12</v>
      </c>
      <c r="B91" s="9" t="s">
        <v>200</v>
      </c>
      <c r="C91" s="1" t="s">
        <v>11</v>
      </c>
      <c r="D91" s="1">
        <f>20*7</f>
        <v>140</v>
      </c>
      <c r="E91" s="1">
        <f>D91/280</f>
        <v>0.5</v>
      </c>
      <c r="F91" s="1" t="s">
        <v>11</v>
      </c>
      <c r="G91" s="1" t="s">
        <v>198</v>
      </c>
      <c r="K91" s="10" t="s">
        <v>199</v>
      </c>
    </row>
    <row r="92" spans="1:11" ht="89.25">
      <c r="A92" s="1" t="s">
        <v>10</v>
      </c>
      <c r="B92" s="9" t="s">
        <v>202</v>
      </c>
      <c r="C92" s="1" t="s">
        <v>11</v>
      </c>
      <c r="D92" s="19">
        <f>29</f>
        <v>29</v>
      </c>
      <c r="E92" s="1">
        <f>D92/22</f>
        <v>1.3181818181818181</v>
      </c>
      <c r="F92" s="1" t="s">
        <v>11</v>
      </c>
      <c r="G92" s="9" t="s">
        <v>203</v>
      </c>
      <c r="H92" s="9" t="s">
        <v>204</v>
      </c>
      <c r="I92" s="1" t="s">
        <v>205</v>
      </c>
      <c r="J92" s="9" t="s">
        <v>206</v>
      </c>
      <c r="K92" s="12" t="s">
        <v>207</v>
      </c>
    </row>
    <row r="93" spans="1:11" ht="38.25">
      <c r="A93" s="1" t="s">
        <v>12</v>
      </c>
      <c r="B93" s="9" t="s">
        <v>202</v>
      </c>
      <c r="C93" s="1" t="s">
        <v>11</v>
      </c>
      <c r="D93" s="1">
        <f>30*7</f>
        <v>210</v>
      </c>
      <c r="E93" s="1">
        <f>D93/280</f>
        <v>0.75</v>
      </c>
      <c r="F93" s="1" t="s">
        <v>11</v>
      </c>
      <c r="G93" s="1" t="s">
        <v>208</v>
      </c>
    </row>
    <row r="94" spans="1:11" ht="51">
      <c r="A94" s="1" t="s">
        <v>10</v>
      </c>
      <c r="B94" s="9" t="s">
        <v>209</v>
      </c>
      <c r="C94" s="1" t="s">
        <v>11</v>
      </c>
      <c r="D94" s="19">
        <f>31</f>
        <v>31</v>
      </c>
      <c r="E94" s="1">
        <f>D94/22</f>
        <v>1.4090909090909092</v>
      </c>
      <c r="F94" s="1" t="s">
        <v>11</v>
      </c>
      <c r="G94" s="1" t="s">
        <v>210</v>
      </c>
      <c r="H94" s="9" t="s">
        <v>211</v>
      </c>
      <c r="K94" s="12" t="s">
        <v>212</v>
      </c>
    </row>
    <row r="95" spans="1:11" ht="51">
      <c r="A95" s="1" t="s">
        <v>12</v>
      </c>
      <c r="B95" s="9" t="s">
        <v>209</v>
      </c>
      <c r="C95" s="1" t="s">
        <v>11</v>
      </c>
      <c r="D95" s="1">
        <f>31*7</f>
        <v>217</v>
      </c>
      <c r="E95" s="1">
        <f>D95/280</f>
        <v>0.77500000000000002</v>
      </c>
      <c r="F95" s="1" t="s">
        <v>11</v>
      </c>
      <c r="G95" s="1" t="s">
        <v>213</v>
      </c>
      <c r="K95" s="10" t="s">
        <v>214</v>
      </c>
    </row>
    <row r="96" spans="1:11" ht="51">
      <c r="A96" s="1" t="s">
        <v>10</v>
      </c>
      <c r="B96" s="9" t="s">
        <v>215</v>
      </c>
      <c r="C96" s="1" t="s">
        <v>11</v>
      </c>
      <c r="D96" s="1">
        <v>34</v>
      </c>
      <c r="E96" s="1">
        <f>D96/22</f>
        <v>1.5454545454545454</v>
      </c>
      <c r="F96" s="1" t="s">
        <v>11</v>
      </c>
      <c r="G96" s="1" t="s">
        <v>210</v>
      </c>
      <c r="K96" s="12" t="s">
        <v>212</v>
      </c>
    </row>
    <row r="97" spans="1:11" ht="51">
      <c r="A97" s="1" t="s">
        <v>12</v>
      </c>
      <c r="B97" s="9" t="s">
        <v>215</v>
      </c>
      <c r="C97" s="1" t="s">
        <v>11</v>
      </c>
      <c r="D97" s="1">
        <f>35*7</f>
        <v>245</v>
      </c>
      <c r="E97" s="1">
        <f>D97/280</f>
        <v>0.875</v>
      </c>
      <c r="F97" s="1" t="s">
        <v>11</v>
      </c>
      <c r="G97" s="1" t="s">
        <v>213</v>
      </c>
      <c r="K97" s="10" t="s">
        <v>214</v>
      </c>
    </row>
    <row r="98" spans="1:11" ht="38.25">
      <c r="A98" s="1" t="s">
        <v>10</v>
      </c>
      <c r="B98" s="9" t="s">
        <v>216</v>
      </c>
      <c r="C98" s="1" t="s">
        <v>11</v>
      </c>
      <c r="D98" s="1">
        <v>18</v>
      </c>
      <c r="E98" s="1">
        <f>D98/22</f>
        <v>0.81818181818181823</v>
      </c>
      <c r="F98" s="1" t="s">
        <v>11</v>
      </c>
      <c r="G98" s="9" t="s">
        <v>217</v>
      </c>
    </row>
    <row r="99" spans="1:11" ht="25.5">
      <c r="A99" s="1" t="s">
        <v>12</v>
      </c>
      <c r="B99" s="9" t="s">
        <v>216</v>
      </c>
      <c r="C99" s="1" t="s">
        <v>11</v>
      </c>
      <c r="D99" s="1">
        <f>10*7</f>
        <v>70</v>
      </c>
      <c r="E99" s="1">
        <f>D99/280</f>
        <v>0.25</v>
      </c>
      <c r="F99" s="1" t="s">
        <v>11</v>
      </c>
      <c r="G99" s="1" t="s">
        <v>218</v>
      </c>
      <c r="K99" s="10" t="s">
        <v>219</v>
      </c>
    </row>
    <row r="100" spans="1:11" ht="38.25">
      <c r="A100" s="1" t="s">
        <v>10</v>
      </c>
      <c r="B100" s="9" t="s">
        <v>220</v>
      </c>
      <c r="C100" s="1" t="s">
        <v>11</v>
      </c>
      <c r="D100" s="1">
        <v>22</v>
      </c>
      <c r="E100" s="1">
        <v>1</v>
      </c>
      <c r="F100" s="1" t="s">
        <v>11</v>
      </c>
      <c r="G100" s="1" t="s">
        <v>221</v>
      </c>
      <c r="K100" s="16" t="s">
        <v>222</v>
      </c>
    </row>
    <row r="101" spans="1:11" ht="26.25">
      <c r="A101" s="1" t="s">
        <v>12</v>
      </c>
      <c r="B101" s="9" t="s">
        <v>220</v>
      </c>
      <c r="C101" s="1" t="s">
        <v>11</v>
      </c>
      <c r="D101" s="1">
        <f>20*7</f>
        <v>140</v>
      </c>
      <c r="E101" s="1">
        <f>D101/280</f>
        <v>0.5</v>
      </c>
      <c r="F101" s="1" t="s">
        <v>11</v>
      </c>
      <c r="G101" s="1" t="s">
        <v>223</v>
      </c>
      <c r="J101" s="10" t="s">
        <v>224</v>
      </c>
      <c r="K101" s="20" t="s">
        <v>225</v>
      </c>
    </row>
    <row r="102" spans="1:11" ht="38.25">
      <c r="A102" s="1" t="s">
        <v>10</v>
      </c>
      <c r="B102" s="9" t="s">
        <v>226</v>
      </c>
      <c r="C102" s="1" t="s">
        <v>11</v>
      </c>
      <c r="D102" s="1">
        <v>12</v>
      </c>
      <c r="E102" s="1">
        <f>D102/22</f>
        <v>0.54545454545454541</v>
      </c>
      <c r="F102" s="1" t="s">
        <v>11</v>
      </c>
      <c r="G102" s="1" t="s">
        <v>227</v>
      </c>
      <c r="K102" s="16" t="s">
        <v>228</v>
      </c>
    </row>
    <row r="103" spans="1:11" ht="38.25">
      <c r="A103" s="1" t="s">
        <v>12</v>
      </c>
      <c r="B103" s="9" t="s">
        <v>226</v>
      </c>
      <c r="C103" s="1" t="s">
        <v>11</v>
      </c>
      <c r="D103" s="1">
        <f>5*7</f>
        <v>35</v>
      </c>
      <c r="E103" s="1">
        <f>D103/280</f>
        <v>0.125</v>
      </c>
      <c r="F103" s="1" t="s">
        <v>11</v>
      </c>
      <c r="G103" s="9" t="s">
        <v>229</v>
      </c>
      <c r="J103" s="9" t="s">
        <v>230</v>
      </c>
      <c r="K103" s="16" t="s">
        <v>231</v>
      </c>
    </row>
    <row r="104" spans="1:11" ht="38.25">
      <c r="A104" s="1" t="s">
        <v>10</v>
      </c>
      <c r="B104" s="9" t="s">
        <v>232</v>
      </c>
      <c r="C104" s="1" t="s">
        <v>11</v>
      </c>
      <c r="D104" s="1">
        <v>11.5</v>
      </c>
      <c r="E104" s="1">
        <f>D104/22</f>
        <v>0.52272727272727271</v>
      </c>
      <c r="F104" s="1" t="s">
        <v>11</v>
      </c>
      <c r="G104" s="1" t="s">
        <v>227</v>
      </c>
      <c r="K104" s="16" t="s">
        <v>228</v>
      </c>
    </row>
    <row r="105" spans="1:11" ht="38.25">
      <c r="A105" s="1" t="s">
        <v>12</v>
      </c>
      <c r="B105" s="9" t="s">
        <v>232</v>
      </c>
      <c r="C105" s="1" t="s">
        <v>11</v>
      </c>
      <c r="D105" s="1">
        <f>7*6.5</f>
        <v>45.5</v>
      </c>
      <c r="E105" s="1">
        <f>D105/280</f>
        <v>0.16250000000000001</v>
      </c>
      <c r="F105" s="1" t="s">
        <v>11</v>
      </c>
      <c r="G105" s="1" t="s">
        <v>233</v>
      </c>
      <c r="K105" s="16" t="s">
        <v>231</v>
      </c>
    </row>
    <row r="106" spans="1:11" ht="38.25">
      <c r="A106" s="1" t="s">
        <v>10</v>
      </c>
      <c r="B106" s="9" t="s">
        <v>234</v>
      </c>
      <c r="C106" s="1" t="s">
        <v>11</v>
      </c>
      <c r="D106" s="1">
        <v>14</v>
      </c>
      <c r="E106" s="1">
        <f>D106/22</f>
        <v>0.63636363636363635</v>
      </c>
      <c r="F106" s="1" t="s">
        <v>11</v>
      </c>
      <c r="G106" s="1" t="s">
        <v>227</v>
      </c>
      <c r="K106" s="16" t="s">
        <v>228</v>
      </c>
    </row>
    <row r="107" spans="1:11" ht="38.25">
      <c r="A107" s="1" t="s">
        <v>12</v>
      </c>
      <c r="B107" s="9" t="s">
        <v>234</v>
      </c>
      <c r="C107" s="1" t="s">
        <v>11</v>
      </c>
      <c r="D107" s="1">
        <f>6.5*7</f>
        <v>45.5</v>
      </c>
      <c r="E107" s="1">
        <f>D107/280</f>
        <v>0.16250000000000001</v>
      </c>
      <c r="F107" s="1" t="s">
        <v>11</v>
      </c>
      <c r="G107" s="1" t="s">
        <v>233</v>
      </c>
      <c r="K107" s="16" t="s">
        <v>231</v>
      </c>
    </row>
    <row r="108" spans="1:11" ht="38.25">
      <c r="A108" s="1" t="s">
        <v>10</v>
      </c>
      <c r="B108" s="9" t="s">
        <v>235</v>
      </c>
      <c r="C108" s="1" t="s">
        <v>11</v>
      </c>
      <c r="D108" s="1">
        <v>15</v>
      </c>
      <c r="E108" s="1">
        <f>D108/22</f>
        <v>0.68181818181818177</v>
      </c>
      <c r="F108" s="1" t="s">
        <v>11</v>
      </c>
      <c r="G108" s="9" t="s">
        <v>236</v>
      </c>
    </row>
    <row r="109" spans="1:11" ht="38.25">
      <c r="A109" s="1" t="s">
        <v>12</v>
      </c>
      <c r="B109" s="9" t="s">
        <v>235</v>
      </c>
      <c r="C109" s="1" t="s">
        <v>11</v>
      </c>
      <c r="D109" s="1">
        <f>7*7</f>
        <v>49</v>
      </c>
      <c r="E109" s="1">
        <f>D109/280</f>
        <v>0.17499999999999999</v>
      </c>
      <c r="F109" s="1" t="s">
        <v>11</v>
      </c>
      <c r="G109" s="9" t="s">
        <v>237</v>
      </c>
    </row>
    <row r="110" spans="1:11" ht="51">
      <c r="A110" s="1" t="s">
        <v>10</v>
      </c>
      <c r="B110" s="1" t="s">
        <v>238</v>
      </c>
      <c r="C110" s="1" t="s">
        <v>11</v>
      </c>
      <c r="D110" s="1">
        <v>16</v>
      </c>
      <c r="E110" s="1">
        <f>D110/22</f>
        <v>0.72727272727272729</v>
      </c>
      <c r="F110" s="1" t="s">
        <v>11</v>
      </c>
      <c r="G110" s="9" t="s">
        <v>239</v>
      </c>
    </row>
    <row r="111" spans="1:11" ht="25.5">
      <c r="A111" s="1" t="s">
        <v>12</v>
      </c>
      <c r="B111" s="1" t="s">
        <v>238</v>
      </c>
      <c r="C111" s="1" t="s">
        <v>11</v>
      </c>
      <c r="D111" s="1">
        <f>7*7</f>
        <v>49</v>
      </c>
      <c r="E111" s="1">
        <f>D111/280</f>
        <v>0.17499999999999999</v>
      </c>
      <c r="F111" s="1" t="s">
        <v>11</v>
      </c>
      <c r="G111" s="9" t="s">
        <v>240</v>
      </c>
      <c r="K111" s="22" t="s">
        <v>241</v>
      </c>
    </row>
    <row r="112" spans="1:11" ht="25.5">
      <c r="A112" s="1" t="s">
        <v>10</v>
      </c>
      <c r="B112" s="1" t="s">
        <v>242</v>
      </c>
      <c r="C112" s="1" t="s">
        <v>11</v>
      </c>
      <c r="D112" s="1">
        <v>17</v>
      </c>
      <c r="E112" s="1">
        <f>D112/22</f>
        <v>0.77272727272727271</v>
      </c>
      <c r="F112" s="1" t="s">
        <v>11</v>
      </c>
      <c r="G112" s="9" t="s">
        <v>243</v>
      </c>
      <c r="K112" s="11" t="s">
        <v>244</v>
      </c>
    </row>
    <row r="113" spans="1:11" ht="25.5">
      <c r="A113" s="1" t="s">
        <v>12</v>
      </c>
      <c r="B113" s="1" t="s">
        <v>242</v>
      </c>
      <c r="C113" s="1" t="s">
        <v>11</v>
      </c>
      <c r="D113" s="1">
        <f>12*7</f>
        <v>84</v>
      </c>
      <c r="E113" s="1">
        <f>D113/280</f>
        <v>0.3</v>
      </c>
      <c r="F113" s="1" t="s">
        <v>11</v>
      </c>
      <c r="G113" s="9" t="s">
        <v>218</v>
      </c>
      <c r="K113" s="10" t="s">
        <v>219</v>
      </c>
    </row>
    <row r="114" spans="1:11" ht="25.5">
      <c r="A114" s="1" t="s">
        <v>10</v>
      </c>
      <c r="B114" s="9" t="s">
        <v>245</v>
      </c>
      <c r="C114" s="1" t="s">
        <v>11</v>
      </c>
      <c r="D114" s="1">
        <v>19</v>
      </c>
      <c r="E114" s="1">
        <f>D114/22</f>
        <v>0.86363636363636365</v>
      </c>
      <c r="F114" s="1" t="s">
        <v>11</v>
      </c>
      <c r="G114" s="1" t="s">
        <v>246</v>
      </c>
      <c r="K114" s="10" t="s">
        <v>247</v>
      </c>
    </row>
    <row r="115" spans="1:11" ht="25.5">
      <c r="A115" s="1" t="s">
        <v>12</v>
      </c>
      <c r="B115" s="9" t="s">
        <v>245</v>
      </c>
      <c r="C115" s="1" t="s">
        <v>11</v>
      </c>
      <c r="D115" s="1">
        <f>16*7</f>
        <v>112</v>
      </c>
      <c r="E115" s="1">
        <f>D115/280</f>
        <v>0.4</v>
      </c>
      <c r="F115" s="1" t="s">
        <v>11</v>
      </c>
      <c r="G115" s="1" t="s">
        <v>248</v>
      </c>
      <c r="K115" s="10" t="s">
        <v>249</v>
      </c>
    </row>
    <row r="116" spans="1:11" ht="25.5">
      <c r="A116" s="1" t="s">
        <v>10</v>
      </c>
      <c r="B116" s="9" t="s">
        <v>250</v>
      </c>
      <c r="C116" s="1" t="s">
        <v>11</v>
      </c>
      <c r="D116" s="1">
        <v>19</v>
      </c>
      <c r="E116" s="1">
        <f>D116/22</f>
        <v>0.86363636363636365</v>
      </c>
      <c r="F116" s="1" t="s">
        <v>11</v>
      </c>
      <c r="G116" s="1" t="s">
        <v>251</v>
      </c>
      <c r="K116" s="10" t="s">
        <v>252</v>
      </c>
    </row>
    <row r="117" spans="1:11" ht="25.5">
      <c r="A117" s="1" t="s">
        <v>12</v>
      </c>
      <c r="B117" s="9" t="s">
        <v>250</v>
      </c>
      <c r="C117" s="1" t="s">
        <v>11</v>
      </c>
      <c r="D117" s="1">
        <f>15*7</f>
        <v>105</v>
      </c>
      <c r="E117" s="1">
        <f>D117/280</f>
        <v>0.375</v>
      </c>
      <c r="F117" s="1" t="s">
        <v>11</v>
      </c>
      <c r="G117" s="1" t="s">
        <v>253</v>
      </c>
      <c r="K117" s="10" t="s">
        <v>254</v>
      </c>
    </row>
    <row r="118" spans="1:11" ht="25.5">
      <c r="A118" s="1" t="s">
        <v>10</v>
      </c>
      <c r="B118" s="9" t="s">
        <v>255</v>
      </c>
      <c r="C118" s="1" t="s">
        <v>11</v>
      </c>
      <c r="D118" s="1">
        <v>22</v>
      </c>
      <c r="E118" s="1">
        <f>D118/22</f>
        <v>1</v>
      </c>
      <c r="F118" s="1" t="s">
        <v>11</v>
      </c>
      <c r="G118" s="1" t="s">
        <v>256</v>
      </c>
      <c r="K118" s="10" t="s">
        <v>257</v>
      </c>
    </row>
    <row r="119" spans="1:11" ht="25.5">
      <c r="A119" s="1" t="s">
        <v>12</v>
      </c>
      <c r="B119" s="9" t="s">
        <v>255</v>
      </c>
      <c r="C119" s="1" t="s">
        <v>11</v>
      </c>
      <c r="D119" s="1">
        <f>18*7</f>
        <v>126</v>
      </c>
      <c r="E119" s="1">
        <f>D119/280</f>
        <v>0.45</v>
      </c>
      <c r="F119" s="1" t="s">
        <v>11</v>
      </c>
      <c r="G119" s="1" t="s">
        <v>258</v>
      </c>
      <c r="K119" s="10" t="s">
        <v>259</v>
      </c>
    </row>
    <row r="120" spans="1:11" ht="25.5">
      <c r="A120" s="1" t="s">
        <v>10</v>
      </c>
      <c r="B120" s="9" t="s">
        <v>260</v>
      </c>
      <c r="C120" s="1" t="s">
        <v>11</v>
      </c>
      <c r="D120" s="1">
        <v>22</v>
      </c>
      <c r="E120" s="1">
        <f>D120/22</f>
        <v>1</v>
      </c>
      <c r="F120" s="1" t="s">
        <v>11</v>
      </c>
      <c r="G120" s="1" t="s">
        <v>261</v>
      </c>
      <c r="K120" s="10" t="s">
        <v>262</v>
      </c>
    </row>
    <row r="121" spans="1:11" ht="25.5">
      <c r="A121" s="1" t="s">
        <v>12</v>
      </c>
      <c r="B121" s="9" t="s">
        <v>260</v>
      </c>
      <c r="C121" s="1" t="s">
        <v>11</v>
      </c>
      <c r="D121" s="1">
        <f>18*7</f>
        <v>126</v>
      </c>
      <c r="E121" s="1">
        <f>D121/280</f>
        <v>0.45</v>
      </c>
      <c r="F121" s="1" t="s">
        <v>11</v>
      </c>
      <c r="G121" s="9" t="s">
        <v>263</v>
      </c>
      <c r="K121" s="10" t="s">
        <v>264</v>
      </c>
    </row>
    <row r="122" spans="1:11" ht="38.25">
      <c r="A122" s="1" t="s">
        <v>10</v>
      </c>
      <c r="B122" s="9" t="s">
        <v>265</v>
      </c>
      <c r="C122" s="1" t="s">
        <v>11</v>
      </c>
      <c r="D122" s="19">
        <f>24</f>
        <v>24</v>
      </c>
      <c r="E122" s="1">
        <f>D122/22</f>
        <v>1.0909090909090908</v>
      </c>
      <c r="F122" s="1" t="s">
        <v>11</v>
      </c>
      <c r="G122" s="1" t="s">
        <v>227</v>
      </c>
      <c r="K122" s="23" t="s">
        <v>266</v>
      </c>
    </row>
    <row r="123" spans="1:11" ht="51.75">
      <c r="A123" s="1" t="s">
        <v>12</v>
      </c>
      <c r="B123" s="9" t="s">
        <v>265</v>
      </c>
      <c r="C123" s="1" t="s">
        <v>11</v>
      </c>
      <c r="D123" s="1">
        <f>22*7</f>
        <v>154</v>
      </c>
      <c r="E123" s="1">
        <f>D123/280</f>
        <v>0.55000000000000004</v>
      </c>
      <c r="F123" s="1" t="s">
        <v>11</v>
      </c>
      <c r="G123" s="1" t="s">
        <v>267</v>
      </c>
      <c r="J123" s="16" t="s">
        <v>268</v>
      </c>
      <c r="K123" s="24" t="s">
        <v>269</v>
      </c>
    </row>
    <row r="124" spans="1:11" ht="38.25">
      <c r="A124" s="1" t="s">
        <v>10</v>
      </c>
      <c r="B124" s="9" t="s">
        <v>270</v>
      </c>
      <c r="C124" s="1" t="s">
        <v>11</v>
      </c>
      <c r="D124" s="19">
        <f>29</f>
        <v>29</v>
      </c>
      <c r="E124" s="1">
        <f>D124/22</f>
        <v>1.3181818181818181</v>
      </c>
      <c r="F124" s="1" t="s">
        <v>11</v>
      </c>
      <c r="G124" s="9" t="s">
        <v>271</v>
      </c>
      <c r="H124" s="1" t="s">
        <v>272</v>
      </c>
      <c r="K124" s="25" t="s">
        <v>273</v>
      </c>
    </row>
    <row r="125" spans="1:11" ht="38.25">
      <c r="A125" s="1" t="s">
        <v>12</v>
      </c>
      <c r="B125" s="9" t="s">
        <v>270</v>
      </c>
      <c r="C125" s="1" t="s">
        <v>11</v>
      </c>
      <c r="D125" s="1">
        <f>26*7</f>
        <v>182</v>
      </c>
      <c r="E125" s="1">
        <f>D125/280</f>
        <v>0.65</v>
      </c>
      <c r="F125" s="1" t="s">
        <v>11</v>
      </c>
      <c r="G125" s="1" t="s">
        <v>274</v>
      </c>
      <c r="K125" s="10" t="s">
        <v>275</v>
      </c>
    </row>
    <row r="126" spans="1:11" ht="89.25">
      <c r="A126" s="1" t="s">
        <v>10</v>
      </c>
      <c r="B126" s="9" t="s">
        <v>276</v>
      </c>
      <c r="C126" s="1" t="s">
        <v>11</v>
      </c>
      <c r="D126" s="19">
        <f>28</f>
        <v>28</v>
      </c>
      <c r="E126" s="1">
        <f>D126/22</f>
        <v>1.2727272727272727</v>
      </c>
      <c r="F126" s="1" t="s">
        <v>11</v>
      </c>
      <c r="G126" s="1" t="s">
        <v>277</v>
      </c>
      <c r="H126" s="9" t="s">
        <v>278</v>
      </c>
      <c r="J126" s="9" t="s">
        <v>279</v>
      </c>
      <c r="K126" s="26" t="s">
        <v>280</v>
      </c>
    </row>
    <row r="127" spans="1:11" ht="38.25">
      <c r="A127" s="1" t="s">
        <v>12</v>
      </c>
      <c r="B127" s="9" t="s">
        <v>276</v>
      </c>
      <c r="C127" s="1" t="s">
        <v>11</v>
      </c>
      <c r="D127" s="1">
        <f>28*7</f>
        <v>196</v>
      </c>
      <c r="E127" s="1">
        <f>D127/280</f>
        <v>0.7</v>
      </c>
      <c r="F127" s="1" t="s">
        <v>11</v>
      </c>
      <c r="G127" s="9" t="s">
        <v>281</v>
      </c>
      <c r="K127" s="10" t="s">
        <v>282</v>
      </c>
    </row>
    <row r="128" spans="1:11" ht="76.5">
      <c r="A128" s="1" t="s">
        <v>10</v>
      </c>
      <c r="B128" s="9" t="s">
        <v>283</v>
      </c>
      <c r="C128" s="1" t="s">
        <v>11</v>
      </c>
      <c r="D128" s="19">
        <f>34</f>
        <v>34</v>
      </c>
      <c r="E128" s="1">
        <f>D128/22</f>
        <v>1.5454545454545454</v>
      </c>
      <c r="F128" s="1" t="s">
        <v>11</v>
      </c>
      <c r="G128" s="1" t="s">
        <v>284</v>
      </c>
      <c r="H128" s="9" t="s">
        <v>285</v>
      </c>
      <c r="J128" s="1" t="s">
        <v>286</v>
      </c>
      <c r="K128" s="12" t="s">
        <v>287</v>
      </c>
    </row>
    <row r="129" spans="1:11" ht="25.5">
      <c r="A129" s="1" t="s">
        <v>12</v>
      </c>
      <c r="B129" s="9" t="s">
        <v>283</v>
      </c>
      <c r="C129" s="1" t="s">
        <v>11</v>
      </c>
      <c r="D129" s="1">
        <f>34*7</f>
        <v>238</v>
      </c>
      <c r="E129" s="1">
        <f>D129/280</f>
        <v>0.85</v>
      </c>
      <c r="F129" s="1" t="s">
        <v>11</v>
      </c>
      <c r="G129" s="1" t="s">
        <v>284</v>
      </c>
    </row>
    <row r="130" spans="1:11" ht="38.25">
      <c r="A130" s="1" t="s">
        <v>10</v>
      </c>
      <c r="B130" s="9" t="s">
        <v>288</v>
      </c>
      <c r="C130" s="1" t="s">
        <v>11</v>
      </c>
      <c r="D130" s="27">
        <f>42</f>
        <v>42</v>
      </c>
      <c r="E130" s="1">
        <f>D130/22</f>
        <v>1.9090909090909092</v>
      </c>
      <c r="F130" s="1" t="s">
        <v>11</v>
      </c>
      <c r="G130" s="1" t="s">
        <v>289</v>
      </c>
      <c r="H130" s="1" t="s">
        <v>290</v>
      </c>
      <c r="K130" s="1" t="s">
        <v>291</v>
      </c>
    </row>
    <row r="131" spans="1:11" ht="38.25">
      <c r="A131" s="1" t="s">
        <v>12</v>
      </c>
      <c r="B131" s="9" t="s">
        <v>288</v>
      </c>
      <c r="C131" s="1" t="s">
        <v>11</v>
      </c>
      <c r="D131" s="1">
        <f>38*7</f>
        <v>266</v>
      </c>
      <c r="E131" s="1">
        <f>D131/280</f>
        <v>0.95</v>
      </c>
      <c r="F131" s="1" t="s">
        <v>11</v>
      </c>
      <c r="G131" s="1" t="s">
        <v>292</v>
      </c>
      <c r="K131" s="10" t="s">
        <v>293</v>
      </c>
    </row>
    <row r="132" spans="1:11" ht="25.5">
      <c r="A132" s="1" t="s">
        <v>10</v>
      </c>
      <c r="B132" s="9" t="s">
        <v>295</v>
      </c>
      <c r="C132" s="1" t="s">
        <v>11</v>
      </c>
      <c r="D132" s="19">
        <f>24</f>
        <v>24</v>
      </c>
      <c r="E132" s="1">
        <f>D132/22</f>
        <v>1.0909090909090908</v>
      </c>
      <c r="F132" s="1" t="s">
        <v>11</v>
      </c>
      <c r="G132" s="1" t="s">
        <v>296</v>
      </c>
      <c r="K132" s="10" t="s">
        <v>297</v>
      </c>
    </row>
    <row r="133" spans="1:11" ht="26.25">
      <c r="A133" s="1" t="s">
        <v>12</v>
      </c>
      <c r="B133" s="9" t="s">
        <v>295</v>
      </c>
      <c r="C133" s="1" t="s">
        <v>11</v>
      </c>
      <c r="D133" s="1">
        <f>9.5*7</f>
        <v>66.5</v>
      </c>
      <c r="E133" s="1">
        <f>D133/280</f>
        <v>0.23749999999999999</v>
      </c>
      <c r="F133" s="1" t="s">
        <v>11</v>
      </c>
      <c r="G133" s="1" t="s">
        <v>298</v>
      </c>
      <c r="J133" s="16" t="s">
        <v>299</v>
      </c>
      <c r="K133" s="24" t="s">
        <v>300</v>
      </c>
    </row>
    <row r="134" spans="1:11" ht="25.5">
      <c r="A134" s="1" t="s">
        <v>10</v>
      </c>
      <c r="B134" s="9" t="s">
        <v>301</v>
      </c>
      <c r="C134" s="1" t="s">
        <v>11</v>
      </c>
      <c r="D134" s="1">
        <f>24</f>
        <v>24</v>
      </c>
      <c r="E134" s="1">
        <f>D134/22</f>
        <v>1.0909090909090908</v>
      </c>
      <c r="F134" s="1" t="s">
        <v>11</v>
      </c>
      <c r="G134" s="1" t="s">
        <v>302</v>
      </c>
      <c r="K134" s="10" t="s">
        <v>303</v>
      </c>
    </row>
    <row r="135" spans="1:11" ht="38.25">
      <c r="A135" s="1" t="s">
        <v>12</v>
      </c>
      <c r="B135" s="9" t="s">
        <v>301</v>
      </c>
      <c r="C135" s="1" t="s">
        <v>11</v>
      </c>
      <c r="D135" s="1">
        <f>15*7</f>
        <v>105</v>
      </c>
      <c r="E135" s="1">
        <f>D135/280</f>
        <v>0.375</v>
      </c>
      <c r="F135" s="1" t="s">
        <v>11</v>
      </c>
      <c r="G135" s="9" t="s">
        <v>304</v>
      </c>
      <c r="K135" s="10" t="s">
        <v>294</v>
      </c>
    </row>
    <row r="136" spans="1:11" ht="63.75">
      <c r="A136" s="1" t="s">
        <v>10</v>
      </c>
      <c r="B136" s="9" t="s">
        <v>305</v>
      </c>
      <c r="C136" s="1" t="s">
        <v>11</v>
      </c>
      <c r="D136" s="19">
        <f>26</f>
        <v>26</v>
      </c>
      <c r="E136" s="1">
        <f>D136/22</f>
        <v>1.1818181818181819</v>
      </c>
      <c r="F136" s="1" t="s">
        <v>11</v>
      </c>
      <c r="G136" s="1" t="s">
        <v>296</v>
      </c>
      <c r="H136" s="17" t="s">
        <v>306</v>
      </c>
      <c r="K136" s="12" t="s">
        <v>297</v>
      </c>
    </row>
    <row r="137" spans="1:11" ht="26.25">
      <c r="A137" s="1" t="s">
        <v>12</v>
      </c>
      <c r="B137" s="9" t="s">
        <v>305</v>
      </c>
      <c r="C137" s="1" t="s">
        <v>11</v>
      </c>
      <c r="D137" s="1">
        <f>14*7</f>
        <v>98</v>
      </c>
      <c r="E137" s="1">
        <f>D137/280</f>
        <v>0.35</v>
      </c>
      <c r="F137" s="1" t="s">
        <v>11</v>
      </c>
      <c r="G137" s="1" t="s">
        <v>307</v>
      </c>
      <c r="J137" s="16" t="s">
        <v>299</v>
      </c>
      <c r="K137" s="24" t="s">
        <v>300</v>
      </c>
    </row>
    <row r="138" spans="1:11" ht="63.75">
      <c r="A138" s="1" t="s">
        <v>10</v>
      </c>
      <c r="B138" s="1" t="s">
        <v>308</v>
      </c>
      <c r="C138" s="1" t="s">
        <v>11</v>
      </c>
      <c r="D138" s="19">
        <f>32</f>
        <v>32</v>
      </c>
      <c r="E138" s="1">
        <f>D138/22</f>
        <v>1.4545454545454546</v>
      </c>
      <c r="F138" s="1" t="s">
        <v>11</v>
      </c>
      <c r="G138" s="1" t="s">
        <v>309</v>
      </c>
      <c r="H138" s="9" t="s">
        <v>310</v>
      </c>
      <c r="K138" s="1" t="s">
        <v>311</v>
      </c>
    </row>
    <row r="139" spans="1:11" ht="38.25">
      <c r="A139" s="1" t="s">
        <v>12</v>
      </c>
      <c r="B139" s="1" t="s">
        <v>308</v>
      </c>
      <c r="C139" s="1" t="s">
        <v>11</v>
      </c>
      <c r="D139" s="1">
        <f>20*7</f>
        <v>140</v>
      </c>
      <c r="E139" s="1">
        <f>D139/280</f>
        <v>0.5</v>
      </c>
      <c r="F139" s="1" t="s">
        <v>11</v>
      </c>
      <c r="G139" s="9" t="s">
        <v>312</v>
      </c>
      <c r="K139" s="28" t="s">
        <v>313</v>
      </c>
    </row>
    <row r="140" spans="1:11" ht="12.75">
      <c r="A140" s="1" t="s">
        <v>10</v>
      </c>
      <c r="B140" s="1" t="s">
        <v>339</v>
      </c>
      <c r="C140" s="1" t="s">
        <v>11</v>
      </c>
      <c r="D140" s="19">
        <f>36</f>
        <v>36</v>
      </c>
      <c r="E140" s="1">
        <f>D140/22</f>
        <v>1.6363636363636365</v>
      </c>
      <c r="F140" s="1" t="s">
        <v>11</v>
      </c>
      <c r="G140" s="1" t="s">
        <v>284</v>
      </c>
      <c r="K140" s="29" t="s">
        <v>314</v>
      </c>
    </row>
    <row r="141" spans="1:11" ht="12.75">
      <c r="A141" s="1" t="s">
        <v>12</v>
      </c>
      <c r="B141" s="1" t="s">
        <v>339</v>
      </c>
      <c r="C141" s="1" t="s">
        <v>11</v>
      </c>
      <c r="D141" s="1">
        <f>24*7</f>
        <v>168</v>
      </c>
      <c r="E141" s="1">
        <f>D141/280</f>
        <v>0.6</v>
      </c>
      <c r="F141" s="1" t="s">
        <v>11</v>
      </c>
      <c r="G141" s="1" t="s">
        <v>315</v>
      </c>
    </row>
    <row r="142" spans="1:11" ht="127.5">
      <c r="A142" s="1" t="s">
        <v>10</v>
      </c>
      <c r="B142" s="9" t="s">
        <v>316</v>
      </c>
      <c r="C142" s="1" t="s">
        <v>11</v>
      </c>
      <c r="D142" s="19">
        <f>29</f>
        <v>29</v>
      </c>
      <c r="E142" s="1">
        <f>D142/22</f>
        <v>1.3181818181818181</v>
      </c>
      <c r="F142" s="1" t="s">
        <v>11</v>
      </c>
      <c r="G142" s="1" t="s">
        <v>317</v>
      </c>
      <c r="H142" s="9" t="s">
        <v>318</v>
      </c>
      <c r="K142" s="11" t="s">
        <v>319</v>
      </c>
    </row>
    <row r="143" spans="1:11" ht="38.25">
      <c r="A143" s="1" t="s">
        <v>12</v>
      </c>
      <c r="B143" s="9" t="s">
        <v>316</v>
      </c>
      <c r="C143" s="1" t="s">
        <v>11</v>
      </c>
      <c r="D143" s="1">
        <f>30*7</f>
        <v>210</v>
      </c>
      <c r="E143" s="1">
        <f>D143/280</f>
        <v>0.75</v>
      </c>
      <c r="F143" s="1" t="s">
        <v>11</v>
      </c>
      <c r="G143" s="9" t="s">
        <v>320</v>
      </c>
      <c r="K143" s="30" t="s">
        <v>321</v>
      </c>
    </row>
    <row r="144" spans="1:11" ht="12.75">
      <c r="A144" s="1" t="s">
        <v>10</v>
      </c>
      <c r="B144" s="1" t="s">
        <v>322</v>
      </c>
      <c r="C144" s="1" t="s">
        <v>11</v>
      </c>
      <c r="D144" s="1">
        <v>17</v>
      </c>
      <c r="E144" s="1">
        <f>D144/22</f>
        <v>0.77272727272727271</v>
      </c>
      <c r="F144" s="1" t="s">
        <v>11</v>
      </c>
      <c r="G144" s="1" t="s">
        <v>323</v>
      </c>
    </row>
    <row r="145" spans="1:11" ht="12.75">
      <c r="A145" s="1" t="s">
        <v>12</v>
      </c>
      <c r="B145" s="1" t="s">
        <v>322</v>
      </c>
      <c r="C145" s="1" t="s">
        <v>11</v>
      </c>
      <c r="D145" s="1">
        <f>7*7</f>
        <v>49</v>
      </c>
      <c r="E145" s="1">
        <f>D145/280</f>
        <v>0.17499999999999999</v>
      </c>
      <c r="F145" s="1" t="s">
        <v>11</v>
      </c>
      <c r="G145" s="1" t="s">
        <v>324</v>
      </c>
    </row>
    <row r="146" spans="1:11" ht="12.75">
      <c r="A146" s="1" t="s">
        <v>10</v>
      </c>
      <c r="B146" s="1" t="s">
        <v>325</v>
      </c>
      <c r="C146" s="1" t="s">
        <v>11</v>
      </c>
      <c r="D146" s="1">
        <v>18</v>
      </c>
      <c r="E146" s="1">
        <f>D146/280</f>
        <v>6.4285714285714279E-2</v>
      </c>
      <c r="F146" s="1" t="s">
        <v>11</v>
      </c>
      <c r="G146" s="1" t="s">
        <v>323</v>
      </c>
    </row>
    <row r="147" spans="1:11" ht="12.75">
      <c r="A147" s="1" t="s">
        <v>12</v>
      </c>
      <c r="B147" s="1" t="s">
        <v>325</v>
      </c>
      <c r="C147" s="1" t="s">
        <v>11</v>
      </c>
      <c r="D147" s="1">
        <f>9*9</f>
        <v>81</v>
      </c>
      <c r="E147" s="1">
        <f>D147/280</f>
        <v>0.28928571428571431</v>
      </c>
      <c r="F147" s="1" t="s">
        <v>11</v>
      </c>
      <c r="G147" s="1" t="s">
        <v>324</v>
      </c>
    </row>
    <row r="148" spans="1:11" ht="12.75">
      <c r="A148" s="1" t="s">
        <v>10</v>
      </c>
      <c r="B148" s="1" t="s">
        <v>326</v>
      </c>
      <c r="C148" s="1" t="s">
        <v>11</v>
      </c>
      <c r="D148" s="1">
        <v>19</v>
      </c>
      <c r="E148" s="1">
        <f>D148/22</f>
        <v>0.86363636363636365</v>
      </c>
      <c r="F148" s="1" t="s">
        <v>11</v>
      </c>
      <c r="G148" s="1" t="s">
        <v>323</v>
      </c>
    </row>
    <row r="149" spans="1:11" ht="12.75">
      <c r="A149" s="1" t="s">
        <v>12</v>
      </c>
      <c r="B149" s="1" t="s">
        <v>326</v>
      </c>
      <c r="C149" s="1" t="s">
        <v>11</v>
      </c>
      <c r="D149" s="1">
        <f>8*7</f>
        <v>56</v>
      </c>
      <c r="E149" s="1">
        <f>D149/280</f>
        <v>0.2</v>
      </c>
      <c r="F149" s="1" t="s">
        <v>11</v>
      </c>
      <c r="G149" s="1" t="s">
        <v>324</v>
      </c>
    </row>
    <row r="150" spans="1:11" ht="25.5">
      <c r="A150" s="1" t="s">
        <v>10</v>
      </c>
      <c r="B150" s="9" t="s">
        <v>327</v>
      </c>
      <c r="C150" s="1" t="s">
        <v>11</v>
      </c>
      <c r="D150" s="1">
        <v>16</v>
      </c>
      <c r="E150" s="1">
        <f>D150/22</f>
        <v>0.72727272727272729</v>
      </c>
      <c r="F150" s="1" t="s">
        <v>11</v>
      </c>
      <c r="G150" s="9" t="s">
        <v>328</v>
      </c>
      <c r="K150" s="31" t="s">
        <v>329</v>
      </c>
    </row>
    <row r="151" spans="1:11" ht="25.5">
      <c r="A151" s="1" t="s">
        <v>12</v>
      </c>
      <c r="B151" s="9" t="s">
        <v>327</v>
      </c>
      <c r="C151" s="1" t="s">
        <v>11</v>
      </c>
      <c r="D151" s="1">
        <f>8*7</f>
        <v>56</v>
      </c>
      <c r="E151" s="1">
        <f>D151/280</f>
        <v>0.2</v>
      </c>
      <c r="F151" s="1" t="s">
        <v>11</v>
      </c>
      <c r="G151" s="1" t="s">
        <v>49</v>
      </c>
      <c r="K151" s="32" t="s">
        <v>50</v>
      </c>
    </row>
    <row r="152" spans="1:11" ht="25.5">
      <c r="A152" s="1" t="s">
        <v>10</v>
      </c>
      <c r="B152" s="9" t="s">
        <v>330</v>
      </c>
      <c r="C152" s="1" t="s">
        <v>11</v>
      </c>
      <c r="D152" s="1">
        <v>16</v>
      </c>
      <c r="E152" s="1">
        <f>D152/22</f>
        <v>0.72727272727272729</v>
      </c>
      <c r="F152" s="1" t="s">
        <v>11</v>
      </c>
      <c r="G152" s="1" t="s">
        <v>52</v>
      </c>
      <c r="K152" s="22" t="s">
        <v>331</v>
      </c>
    </row>
    <row r="153" spans="1:11" ht="25.5">
      <c r="A153" s="1" t="s">
        <v>12</v>
      </c>
      <c r="B153" s="9" t="s">
        <v>330</v>
      </c>
      <c r="C153" s="1" t="s">
        <v>11</v>
      </c>
      <c r="D153" s="1">
        <f>8*7</f>
        <v>56</v>
      </c>
      <c r="E153" s="1">
        <f>D153/280</f>
        <v>0.2</v>
      </c>
      <c r="F153" s="1" t="s">
        <v>11</v>
      </c>
      <c r="G153" s="1" t="s">
        <v>55</v>
      </c>
    </row>
    <row r="154" spans="1:11" ht="14.25">
      <c r="A154" s="1" t="s">
        <v>10</v>
      </c>
      <c r="B154" s="1" t="s">
        <v>332</v>
      </c>
      <c r="C154" s="1" t="s">
        <v>11</v>
      </c>
      <c r="D154" s="19">
        <f>39</f>
        <v>39</v>
      </c>
      <c r="E154" s="1">
        <f>D154/22</f>
        <v>1.7727272727272727</v>
      </c>
      <c r="F154" s="1" t="s">
        <v>11</v>
      </c>
      <c r="G154" s="1" t="s">
        <v>333</v>
      </c>
      <c r="K154" s="33" t="s">
        <v>334</v>
      </c>
    </row>
    <row r="155" spans="1:11" ht="28.5">
      <c r="A155" s="1" t="s">
        <v>12</v>
      </c>
      <c r="B155" s="1" t="s">
        <v>332</v>
      </c>
      <c r="C155" s="1" t="s">
        <v>11</v>
      </c>
      <c r="D155" s="1">
        <f>26*7</f>
        <v>182</v>
      </c>
      <c r="E155" s="1">
        <f>D155/280</f>
        <v>0.65</v>
      </c>
      <c r="F155" s="1" t="s">
        <v>11</v>
      </c>
      <c r="G155" s="1" t="s">
        <v>335</v>
      </c>
      <c r="K155" s="14" t="s">
        <v>336</v>
      </c>
    </row>
    <row r="156" spans="1:11" ht="12.75">
      <c r="A156" s="1" t="s">
        <v>10</v>
      </c>
      <c r="B156" s="1" t="s">
        <v>337</v>
      </c>
      <c r="C156" s="1" t="s">
        <v>11</v>
      </c>
      <c r="D156" s="1">
        <v>22</v>
      </c>
      <c r="E156" s="1">
        <f>D156/22</f>
        <v>1</v>
      </c>
      <c r="F156" s="1" t="s">
        <v>11</v>
      </c>
      <c r="G156" s="1" t="s">
        <v>338</v>
      </c>
    </row>
    <row r="157" spans="1:11" ht="12.75">
      <c r="A157" s="1" t="s">
        <v>12</v>
      </c>
      <c r="B157" s="1" t="s">
        <v>337</v>
      </c>
      <c r="C157" s="1" t="s">
        <v>11</v>
      </c>
      <c r="D157" s="1">
        <f>38*7</f>
        <v>266</v>
      </c>
      <c r="E157" s="1">
        <f>D157/280</f>
        <v>0.95</v>
      </c>
      <c r="F157" s="1" t="s">
        <v>11</v>
      </c>
      <c r="G157" s="1" t="s">
        <v>338</v>
      </c>
    </row>
  </sheetData>
  <hyperlinks>
    <hyperlink ref="K2" r:id="rId1" xr:uid="{00000000-0004-0000-0100-000000000000}"/>
    <hyperlink ref="K3" r:id="rId2" xr:uid="{00000000-0004-0000-0100-000001000000}"/>
    <hyperlink ref="K5" r:id="rId3" xr:uid="{00000000-0004-0000-0100-000006000000}"/>
    <hyperlink ref="K9" r:id="rId4" xr:uid="{00000000-0004-0000-0100-00000D000000}"/>
    <hyperlink ref="K10" r:id="rId5" xr:uid="{00000000-0004-0000-0100-00000E000000}"/>
    <hyperlink ref="K12" r:id="rId6" xr:uid="{00000000-0004-0000-0100-00000F000000}"/>
    <hyperlink ref="K13" r:id="rId7" xr:uid="{00000000-0004-0000-0100-000010000000}"/>
    <hyperlink ref="K18" r:id="rId8" xr:uid="{00000000-0004-0000-0100-000013000000}"/>
    <hyperlink ref="K19" r:id="rId9" xr:uid="{00000000-0004-0000-0100-000014000000}"/>
    <hyperlink ref="K24" r:id="rId10" xr:uid="{00000000-0004-0000-0100-000019000000}"/>
    <hyperlink ref="K25" r:id="rId11" xr:uid="{00000000-0004-0000-0100-00001A000000}"/>
    <hyperlink ref="K26" r:id="rId12" xr:uid="{00000000-0004-0000-0100-00001B000000}"/>
    <hyperlink ref="K27" r:id="rId13" xr:uid="{00000000-0004-0000-0100-00001C000000}"/>
    <hyperlink ref="K28" r:id="rId14" xr:uid="{00000000-0004-0000-0100-00001D000000}"/>
    <hyperlink ref="K29" r:id="rId15" xr:uid="{00000000-0004-0000-0100-00001E000000}"/>
    <hyperlink ref="K30" r:id="rId16" xr:uid="{00000000-0004-0000-0100-00001F000000}"/>
    <hyperlink ref="K31" r:id="rId17" xr:uid="{00000000-0004-0000-0100-000020000000}"/>
    <hyperlink ref="K33" r:id="rId18" xr:uid="{00000000-0004-0000-0100-000021000000}"/>
    <hyperlink ref="K34" r:id="rId19" xr:uid="{00000000-0004-0000-0100-000022000000}"/>
    <hyperlink ref="K35" r:id="rId20" xr:uid="{00000000-0004-0000-0100-000023000000}"/>
    <hyperlink ref="K36" r:id="rId21" xr:uid="{00000000-0004-0000-0100-000024000000}"/>
    <hyperlink ref="K37" r:id="rId22" xr:uid="{00000000-0004-0000-0100-000025000000}"/>
    <hyperlink ref="K38" r:id="rId23" xr:uid="{00000000-0004-0000-0100-000026000000}"/>
    <hyperlink ref="K39" r:id="rId24" xr:uid="{00000000-0004-0000-0100-000027000000}"/>
    <hyperlink ref="K40" r:id="rId25" xr:uid="{00000000-0004-0000-0100-000028000000}"/>
    <hyperlink ref="K41" r:id="rId26" xr:uid="{00000000-0004-0000-0100-000029000000}"/>
    <hyperlink ref="K43" r:id="rId27" xr:uid="{00000000-0004-0000-0100-00002A000000}"/>
    <hyperlink ref="K44" r:id="rId28" xr:uid="{00000000-0004-0000-0100-00002B000000}"/>
    <hyperlink ref="K45" r:id="rId29" xr:uid="{00000000-0004-0000-0100-00002C000000}"/>
    <hyperlink ref="K46" r:id="rId30" xr:uid="{00000000-0004-0000-0100-00002D000000}"/>
    <hyperlink ref="K47" r:id="rId31" xr:uid="{00000000-0004-0000-0100-00002E000000}"/>
    <hyperlink ref="K48" r:id="rId32" xr:uid="{00000000-0004-0000-0100-00002F000000}"/>
    <hyperlink ref="K50" r:id="rId33" xr:uid="{00000000-0004-0000-0100-000032000000}"/>
    <hyperlink ref="K51" r:id="rId34" xr:uid="{00000000-0004-0000-0100-000033000000}"/>
    <hyperlink ref="K52" r:id="rId35" xr:uid="{00000000-0004-0000-0100-000034000000}"/>
    <hyperlink ref="K54" r:id="rId36" xr:uid="{00000000-0004-0000-0100-000035000000}"/>
    <hyperlink ref="K56" r:id="rId37" xr:uid="{00000000-0004-0000-0100-000036000000}"/>
    <hyperlink ref="K57" r:id="rId38" xr:uid="{00000000-0004-0000-0100-000037000000}"/>
    <hyperlink ref="K58" r:id="rId39" xr:uid="{00000000-0004-0000-0100-000038000000}"/>
    <hyperlink ref="K59" r:id="rId40" xr:uid="{00000000-0004-0000-0100-000039000000}"/>
    <hyperlink ref="K61" r:id="rId41" xr:uid="{00000000-0004-0000-0100-00003D000000}"/>
    <hyperlink ref="K62" r:id="rId42" xr:uid="{00000000-0004-0000-0100-00003E000000}"/>
    <hyperlink ref="K63" r:id="rId43" xr:uid="{00000000-0004-0000-0100-00003F000000}"/>
    <hyperlink ref="K64" r:id="rId44" xr:uid="{00000000-0004-0000-0100-000040000000}"/>
    <hyperlink ref="K65" r:id="rId45" xr:uid="{00000000-0004-0000-0100-000041000000}"/>
    <hyperlink ref="K67" r:id="rId46" xr:uid="{00000000-0004-0000-0100-000043000000}"/>
    <hyperlink ref="K69" r:id="rId47" xr:uid="{00000000-0004-0000-0100-000044000000}"/>
    <hyperlink ref="K70" r:id="rId48" xr:uid="{00000000-0004-0000-0100-000047000000}"/>
    <hyperlink ref="K71" r:id="rId49" xr:uid="{00000000-0004-0000-0100-000048000000}"/>
    <hyperlink ref="K73" r:id="rId50" xr:uid="{00000000-0004-0000-0100-00004A000000}"/>
    <hyperlink ref="K75" r:id="rId51" xr:uid="{00000000-0004-0000-0100-00004B000000}"/>
    <hyperlink ref="K77" r:id="rId52" xr:uid="{00000000-0004-0000-0100-00004C000000}"/>
    <hyperlink ref="K79" r:id="rId53" xr:uid="{00000000-0004-0000-0100-00004D000000}"/>
    <hyperlink ref="K83" r:id="rId54" xr:uid="{00000000-0004-0000-0100-00004F000000}"/>
    <hyperlink ref="K85" r:id="rId55" xr:uid="{00000000-0004-0000-0100-000051000000}"/>
    <hyperlink ref="K86" r:id="rId56" xr:uid="{00000000-0004-0000-0100-000052000000}"/>
    <hyperlink ref="K87" r:id="rId57" xr:uid="{00000000-0004-0000-0100-000053000000}"/>
    <hyperlink ref="K88" r:id="rId58" xr:uid="{00000000-0004-0000-0100-000056000000}"/>
    <hyperlink ref="K89" r:id="rId59" xr:uid="{00000000-0004-0000-0100-000057000000}"/>
    <hyperlink ref="K90" r:id="rId60" xr:uid="{00000000-0004-0000-0100-00005A000000}"/>
    <hyperlink ref="K91" r:id="rId61" xr:uid="{00000000-0004-0000-0100-00005B000000}"/>
    <hyperlink ref="K92" r:id="rId62" xr:uid="{00000000-0004-0000-0100-00005C000000}"/>
    <hyperlink ref="K94" r:id="rId63" xr:uid="{00000000-0004-0000-0100-00005D000000}"/>
    <hyperlink ref="K95" r:id="rId64" xr:uid="{00000000-0004-0000-0100-00005E000000}"/>
    <hyperlink ref="K96" r:id="rId65" xr:uid="{00000000-0004-0000-0100-00005F000000}"/>
    <hyperlink ref="K97" r:id="rId66" xr:uid="{00000000-0004-0000-0100-000060000000}"/>
    <hyperlink ref="K99" r:id="rId67" xr:uid="{00000000-0004-0000-0100-000061000000}"/>
    <hyperlink ref="K100" r:id="rId68" xr:uid="{00000000-0004-0000-0100-000062000000}"/>
    <hyperlink ref="K102" r:id="rId69" xr:uid="{00000000-0004-0000-0100-000064000000}"/>
    <hyperlink ref="K103" r:id="rId70" xr:uid="{00000000-0004-0000-0100-000065000000}"/>
    <hyperlink ref="K104" r:id="rId71" xr:uid="{00000000-0004-0000-0100-000066000000}"/>
    <hyperlink ref="K105" r:id="rId72" xr:uid="{00000000-0004-0000-0100-000067000000}"/>
    <hyperlink ref="K106" r:id="rId73" xr:uid="{00000000-0004-0000-0100-000068000000}"/>
    <hyperlink ref="K107" r:id="rId74" xr:uid="{00000000-0004-0000-0100-000069000000}"/>
    <hyperlink ref="K111" r:id="rId75" xr:uid="{00000000-0004-0000-0100-00006A000000}"/>
    <hyperlink ref="K112" r:id="rId76" xr:uid="{00000000-0004-0000-0100-00006B000000}"/>
    <hyperlink ref="K113" r:id="rId77" xr:uid="{00000000-0004-0000-0100-00006C000000}"/>
    <hyperlink ref="K114" r:id="rId78" xr:uid="{00000000-0004-0000-0100-00006D000000}"/>
    <hyperlink ref="K115" r:id="rId79" xr:uid="{00000000-0004-0000-0100-00006E000000}"/>
    <hyperlink ref="K116" r:id="rId80" xr:uid="{00000000-0004-0000-0100-00006F000000}"/>
    <hyperlink ref="K117" r:id="rId81" xr:uid="{00000000-0004-0000-0100-000070000000}"/>
    <hyperlink ref="K118" r:id="rId82" xr:uid="{00000000-0004-0000-0100-000071000000}"/>
    <hyperlink ref="K119" r:id="rId83" xr:uid="{00000000-0004-0000-0100-000072000000}"/>
    <hyperlink ref="K120" r:id="rId84" xr:uid="{00000000-0004-0000-0100-000073000000}"/>
    <hyperlink ref="K121" r:id="rId85" xr:uid="{00000000-0004-0000-0100-000074000000}"/>
    <hyperlink ref="K122" r:id="rId86" xr:uid="{00000000-0004-0000-0100-000075000000}"/>
    <hyperlink ref="K124" r:id="rId87" xr:uid="{00000000-0004-0000-0100-000077000000}"/>
    <hyperlink ref="K125" r:id="rId88" xr:uid="{00000000-0004-0000-0100-000078000000}"/>
    <hyperlink ref="K126" r:id="rId89" xr:uid="{00000000-0004-0000-0100-000079000000}"/>
    <hyperlink ref="K127" r:id="rId90" xr:uid="{00000000-0004-0000-0100-00007A000000}"/>
    <hyperlink ref="K128" r:id="rId91" xr:uid="{00000000-0004-0000-0100-00007B000000}"/>
    <hyperlink ref="K131" r:id="rId92" xr:uid="{00000000-0004-0000-0100-00007C000000}"/>
    <hyperlink ref="K132" r:id="rId93" xr:uid="{00000000-0004-0000-0100-00007E000000}"/>
    <hyperlink ref="K134" r:id="rId94" xr:uid="{00000000-0004-0000-0100-000080000000}"/>
    <hyperlink ref="K135" r:id="rId95" xr:uid="{00000000-0004-0000-0100-000081000000}"/>
    <hyperlink ref="K136" r:id="rId96" xr:uid="{00000000-0004-0000-0100-000082000000}"/>
    <hyperlink ref="K139" r:id="rId97" xr:uid="{00000000-0004-0000-0100-000084000000}"/>
    <hyperlink ref="K142" r:id="rId98" xr:uid="{00000000-0004-0000-0100-000086000000}"/>
    <hyperlink ref="K150" r:id="rId99" xr:uid="{00000000-0004-0000-0100-000089000000}"/>
    <hyperlink ref="K151" r:id="rId100" xr:uid="{00000000-0004-0000-0100-00008A000000}"/>
    <hyperlink ref="K152" r:id="rId101" xr:uid="{00000000-0004-0000-0100-00008B000000}"/>
    <hyperlink ref="K154" r:id="rId102" xr:uid="{00000000-0004-0000-0100-000090000000}"/>
    <hyperlink ref="K155" r:id="rId103" xr:uid="{00000000-0004-0000-0100-000091000000}"/>
    <hyperlink ref="J137" r:id="rId104" xr:uid="{00000000-0004-0000-0100-000083000000}"/>
    <hyperlink ref="J133" r:id="rId105" xr:uid="{00000000-0004-0000-0100-00007F000000}"/>
    <hyperlink ref="J123" r:id="rId106" xr:uid="{00000000-0004-0000-0100-000076000000}"/>
    <hyperlink ref="J101" r:id="rId107" xr:uid="{00000000-0004-0000-0100-000063000000}"/>
    <hyperlink ref="J84" r:id="rId108" xr:uid="{00000000-0004-0000-0100-000050000000}"/>
    <hyperlink ref="J81" r:id="rId109" xr:uid="{00000000-0004-0000-0100-00004E000000}"/>
    <hyperlink ref="J66" r:id="rId110" xr:uid="{00000000-0004-0000-0100-000042000000}"/>
    <hyperlink ref="J60" r:id="rId111" xr:uid="{00000000-0004-0000-0100-00003C000000}"/>
    <hyperlink ref="K4" r:id="rId112" xr:uid="{0A0DC9D1-31FA-410B-ACCF-C171A5D4E1B7}"/>
    <hyperlink ref="K6" r:id="rId113" xr:uid="{E21DBF83-1BC6-404F-8CE5-923C295E6C62}"/>
    <hyperlink ref="K7" r:id="rId114" xr:uid="{AD43C89D-8EC5-4195-AA07-83C9EAFB0A0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Ohmura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acuaman</dc:creator>
  <cp:lastModifiedBy>acuaman</cp:lastModifiedBy>
  <dcterms:created xsi:type="dcterms:W3CDTF">2023-02-09T17:36:07Z</dcterms:created>
  <dcterms:modified xsi:type="dcterms:W3CDTF">2023-02-27T13:59:57Z</dcterms:modified>
</cp:coreProperties>
</file>