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Nutrición Aplicada -UNADM\SEMESTRE_IV\BLOQUE I\Cálculo dietético del individuo sano\UNIDAD_2\"/>
    </mc:Choice>
  </mc:AlternateContent>
  <xr:revisionPtr revIDLastSave="0" documentId="13_ncr:1_{DB6C5F6E-C226-423F-889F-6FC6909DA04B}" xr6:coauthVersionLast="47" xr6:coauthVersionMax="47" xr10:uidLastSave="{00000000-0000-0000-0000-000000000000}"/>
  <bookViews>
    <workbookView xWindow="-120" yWindow="-120" windowWidth="20730" windowHeight="11160" xr2:uid="{B580A6C3-7F8E-4C0C-9931-E51F674635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I6" i="1"/>
  <c r="I22" i="1"/>
  <c r="I25" i="1"/>
  <c r="I24" i="1"/>
  <c r="K17" i="1"/>
  <c r="J17" i="1"/>
  <c r="K19" i="1"/>
  <c r="K18" i="1"/>
  <c r="I20" i="1"/>
  <c r="J20" i="1"/>
  <c r="K20" i="1"/>
  <c r="L20" i="1"/>
  <c r="L19" i="1"/>
  <c r="J19" i="1"/>
  <c r="I19" i="1"/>
  <c r="L18" i="1"/>
  <c r="J18" i="1"/>
  <c r="I18" i="1"/>
  <c r="I17" i="1"/>
  <c r="L17" i="1"/>
  <c r="L16" i="1"/>
  <c r="K16" i="1"/>
  <c r="J16" i="1"/>
  <c r="I16" i="1"/>
  <c r="I15" i="1"/>
  <c r="J15" i="1"/>
  <c r="K15" i="1"/>
  <c r="L15" i="1"/>
  <c r="L14" i="1"/>
  <c r="J14" i="1"/>
  <c r="K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I7" i="1"/>
  <c r="J7" i="1"/>
  <c r="K7" i="1"/>
  <c r="L7" i="1"/>
  <c r="L6" i="1"/>
  <c r="K6" i="1"/>
  <c r="J6" i="1"/>
  <c r="L5" i="1"/>
  <c r="K5" i="1"/>
  <c r="J5" i="1"/>
  <c r="I5" i="1"/>
  <c r="I4" i="1"/>
  <c r="L4" i="1"/>
  <c r="K4" i="1"/>
  <c r="J4" i="1"/>
  <c r="C10" i="1"/>
  <c r="D9" i="1"/>
  <c r="E9" i="1" s="1"/>
  <c r="L24" i="1" s="1"/>
  <c r="D8" i="1"/>
  <c r="E8" i="1" s="1"/>
  <c r="K22" i="1" s="1"/>
  <c r="D7" i="1"/>
  <c r="E7" i="1" s="1"/>
  <c r="J24" i="1" s="1"/>
  <c r="N1" i="1" l="1"/>
  <c r="N4" i="1"/>
  <c r="K21" i="1"/>
  <c r="I21" i="1"/>
  <c r="I23" i="1" s="1"/>
  <c r="J21" i="1"/>
  <c r="L21" i="1"/>
  <c r="J25" i="1"/>
  <c r="L25" i="1"/>
  <c r="J22" i="1"/>
  <c r="L22" i="1"/>
  <c r="K25" i="1"/>
  <c r="K24" i="1"/>
  <c r="D10" i="1"/>
  <c r="N5" i="1" l="1"/>
  <c r="L23" i="1"/>
  <c r="N2" i="1"/>
  <c r="K23" i="1"/>
  <c r="N3" i="1"/>
  <c r="J23" i="1"/>
</calcChain>
</file>

<file path=xl/sharedStrings.xml><?xml version="1.0" encoding="utf-8"?>
<sst xmlns="http://schemas.openxmlformats.org/spreadsheetml/2006/main" count="55" uniqueCount="55">
  <si>
    <t>Verduras</t>
  </si>
  <si>
    <t>Frutas</t>
  </si>
  <si>
    <t>Leguminosas</t>
  </si>
  <si>
    <t>A.O.A MBAG</t>
  </si>
  <si>
    <t>A.O.A. MAG</t>
  </si>
  <si>
    <t>A.O.A AAG</t>
  </si>
  <si>
    <t>A.O.A BAG</t>
  </si>
  <si>
    <t>Descremada</t>
  </si>
  <si>
    <t>Semi</t>
  </si>
  <si>
    <t>Entera</t>
  </si>
  <si>
    <t>Grasas s/p</t>
  </si>
  <si>
    <t>Grasas c/p</t>
  </si>
  <si>
    <t>Azúcares s/g</t>
  </si>
  <si>
    <t>Azúcares c/g</t>
  </si>
  <si>
    <t>Kcal</t>
  </si>
  <si>
    <t>Macros</t>
  </si>
  <si>
    <t xml:space="preserve">Proteínas </t>
  </si>
  <si>
    <t>Lípidos</t>
  </si>
  <si>
    <t>HC</t>
  </si>
  <si>
    <t>%</t>
  </si>
  <si>
    <t>kcal</t>
  </si>
  <si>
    <t>Gramos</t>
  </si>
  <si>
    <t>TOTAL</t>
  </si>
  <si>
    <t>Equivalentes</t>
  </si>
  <si>
    <t xml:space="preserve">Total </t>
  </si>
  <si>
    <t>Recomendado</t>
  </si>
  <si>
    <t>Energía (kcal)</t>
  </si>
  <si>
    <t>Proteínas (g)</t>
  </si>
  <si>
    <t>Lípidos  (g)</t>
  </si>
  <si>
    <t>Carbohidratos (g)</t>
  </si>
  <si>
    <t>Raciones de cereales y tubérculos</t>
  </si>
  <si>
    <t>Leche con azúcar</t>
  </si>
  <si>
    <t>Cereales  y  tubérculos sin grasa</t>
  </si>
  <si>
    <t>Cereales y  tubérculos con grasa</t>
  </si>
  <si>
    <t xml:space="preserve">Raciones de Origen animal </t>
  </si>
  <si>
    <t>1.-Cereales y túberculos</t>
  </si>
  <si>
    <t>5.-Origen Animal (2-5)</t>
  </si>
  <si>
    <t>3.-Lacteos (1-2)</t>
  </si>
  <si>
    <t>2.-Leguminosas (1-2)</t>
  </si>
  <si>
    <t>4.-Verduras (minimo 3)</t>
  </si>
  <si>
    <t xml:space="preserve">6.-Aceites y grasas </t>
  </si>
  <si>
    <t>Raciones de Aceites y Grasas</t>
  </si>
  <si>
    <t xml:space="preserve">Raciones de Azúcares </t>
  </si>
  <si>
    <t>Categoría</t>
  </si>
  <si>
    <t>% de Adecuación</t>
  </si>
  <si>
    <t>Raciones de Frutas</t>
  </si>
  <si>
    <t>7.-Frutas</t>
  </si>
  <si>
    <t>Fórmula de Valencia</t>
  </si>
  <si>
    <t>Edad</t>
  </si>
  <si>
    <t>Sexo</t>
  </si>
  <si>
    <t>Actividad Física</t>
  </si>
  <si>
    <t>Peso</t>
  </si>
  <si>
    <t>18-30</t>
  </si>
  <si>
    <t>30-60</t>
  </si>
  <si>
    <t>más de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</si>
</sst>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&quot;%&quot;"/>
    <numFmt numFmtId="165" formatCode="General&quot;kcal&quot;"/>
    <numFmt numFmtId="166" formatCode="General&quot;g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top"/>
    </xf>
    <xf numFmtId="166" fontId="0" fillId="0" borderId="1" xfId="0" applyNumberFormat="1" applyBorder="1"/>
    <xf numFmtId="0" fontId="0" fillId="4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9" fontId="2" fillId="3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2" fillId="2" borderId="0" xfId="0" applyFont="1" applyFill="1"/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 vertical="top"/>
    </xf>
    <xf numFmtId="0" fontId="0" fillId="6" borderId="1" xfId="0" applyFill="1" applyBorder="1"/>
    <xf numFmtId="0" fontId="2" fillId="2" borderId="0" xfId="0" applyFont="1" applyFill="1" applyBorder="1"/>
    <xf numFmtId="0" fontId="0" fillId="6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924E-0C0A-4A1C-93E1-39C515F32C25}">
  <dimension ref="A1:N25"/>
  <sheetViews>
    <sheetView tabSelected="1" zoomScale="90" zoomScaleNormal="90" workbookViewId="0">
      <selection activeCell="E16" sqref="E16"/>
    </sheetView>
  </sheetViews>
  <sheetFormatPr baseColWidth="10" defaultRowHeight="15" x14ac:dyDescent="0.25"/>
  <cols>
    <col min="1" max="1" width="10.5703125" customWidth="1"/>
    <col min="7" max="7" width="29.85546875" bestFit="1" customWidth="1"/>
    <col min="8" max="8" width="12.140625" customWidth="1"/>
    <col min="9" max="9" width="13.140625" bestFit="1" customWidth="1"/>
    <col min="10" max="10" width="12.28515625" bestFit="1" customWidth="1"/>
    <col min="11" max="11" width="10.7109375" bestFit="1" customWidth="1"/>
    <col min="12" max="12" width="16.7109375" bestFit="1" customWidth="1"/>
    <col min="13" max="13" width="31.140625" bestFit="1" customWidth="1"/>
    <col min="14" max="15" width="11.7109375" bestFit="1" customWidth="1"/>
  </cols>
  <sheetData>
    <row r="1" spans="1:14" x14ac:dyDescent="0.25">
      <c r="M1" s="16" t="s">
        <v>30</v>
      </c>
      <c r="N1" s="1">
        <f>ROUND((E9/2)/15,0)-H6 -H7</f>
        <v>0</v>
      </c>
    </row>
    <row r="2" spans="1:14" x14ac:dyDescent="0.25">
      <c r="B2" s="2" t="s">
        <v>14</v>
      </c>
      <c r="C2" s="21"/>
      <c r="M2" s="16" t="s">
        <v>34</v>
      </c>
      <c r="N2" s="1">
        <f>ROUND((J22-J21)/7,0)</f>
        <v>0</v>
      </c>
    </row>
    <row r="3" spans="1:14" x14ac:dyDescent="0.25">
      <c r="G3" s="2" t="s">
        <v>43</v>
      </c>
      <c r="H3" s="2" t="s">
        <v>23</v>
      </c>
      <c r="I3" s="2" t="s">
        <v>26</v>
      </c>
      <c r="J3" s="2" t="s">
        <v>27</v>
      </c>
      <c r="K3" s="2" t="s">
        <v>28</v>
      </c>
      <c r="L3" s="2" t="s">
        <v>29</v>
      </c>
      <c r="M3" s="18" t="s">
        <v>41</v>
      </c>
      <c r="N3" s="1">
        <f>ROUND((K22-K21)/5,0)</f>
        <v>0</v>
      </c>
    </row>
    <row r="4" spans="1:14" x14ac:dyDescent="0.25">
      <c r="G4" s="2" t="s">
        <v>0</v>
      </c>
      <c r="H4" s="19"/>
      <c r="I4" s="5">
        <f>$H$4*25</f>
        <v>0</v>
      </c>
      <c r="J4" s="5">
        <f>$H$4*2</f>
        <v>0</v>
      </c>
      <c r="K4" s="5">
        <f>$H$4*0</f>
        <v>0</v>
      </c>
      <c r="L4" s="5">
        <f>$H$4*4</f>
        <v>0</v>
      </c>
      <c r="M4" s="16" t="s">
        <v>42</v>
      </c>
      <c r="N4" s="1">
        <f>ROUND((E9*0.1)/10,0) -H19 -H20 -H16</f>
        <v>0</v>
      </c>
    </row>
    <row r="5" spans="1:14" x14ac:dyDescent="0.25">
      <c r="G5" s="2" t="s">
        <v>1</v>
      </c>
      <c r="H5" s="19"/>
      <c r="I5" s="5">
        <f>$H$5*60</f>
        <v>0</v>
      </c>
      <c r="J5" s="5">
        <f>$H$5*0</f>
        <v>0</v>
      </c>
      <c r="K5" s="5">
        <f>$H$5*0</f>
        <v>0</v>
      </c>
      <c r="L5" s="5">
        <f>$H$5*15</f>
        <v>0</v>
      </c>
      <c r="M5" s="16" t="s">
        <v>45</v>
      </c>
      <c r="N5" s="1">
        <f>ROUND((L22-L21)/15,0)</f>
        <v>0</v>
      </c>
    </row>
    <row r="6" spans="1:14" x14ac:dyDescent="0.25">
      <c r="B6" s="2" t="s">
        <v>15</v>
      </c>
      <c r="C6" s="3" t="s">
        <v>19</v>
      </c>
      <c r="D6" s="3" t="s">
        <v>20</v>
      </c>
      <c r="E6" s="3" t="s">
        <v>21</v>
      </c>
      <c r="G6" s="2" t="s">
        <v>32</v>
      </c>
      <c r="H6" s="19"/>
      <c r="I6" s="5">
        <f>$H$6*70</f>
        <v>0</v>
      </c>
      <c r="J6" s="5">
        <f>$H$6*2</f>
        <v>0</v>
      </c>
      <c r="K6" s="5">
        <f>$H$6*0</f>
        <v>0</v>
      </c>
      <c r="L6" s="5">
        <f>$H$6*15</f>
        <v>0</v>
      </c>
    </row>
    <row r="7" spans="1:14" x14ac:dyDescent="0.25">
      <c r="B7" s="2" t="s">
        <v>16</v>
      </c>
      <c r="C7" s="20"/>
      <c r="D7" s="7">
        <f>C7*C2</f>
        <v>0</v>
      </c>
      <c r="E7" s="9">
        <f>ROUND(D7/4,2)</f>
        <v>0</v>
      </c>
      <c r="G7" s="2" t="s">
        <v>33</v>
      </c>
      <c r="H7" s="19"/>
      <c r="I7" s="5">
        <f>$H$7*115</f>
        <v>0</v>
      </c>
      <c r="J7" s="5">
        <f>$H$7*2</f>
        <v>0</v>
      </c>
      <c r="K7" s="5">
        <f>$H$7*5</f>
        <v>0</v>
      </c>
      <c r="L7" s="5">
        <f>$H$7*15</f>
        <v>0</v>
      </c>
    </row>
    <row r="8" spans="1:14" x14ac:dyDescent="0.25">
      <c r="B8" s="2" t="s">
        <v>17</v>
      </c>
      <c r="C8" s="20"/>
      <c r="D8" s="7">
        <f>C8*C2</f>
        <v>0</v>
      </c>
      <c r="E8" s="9">
        <f>ROUND(D8/9,2)</f>
        <v>0</v>
      </c>
      <c r="G8" s="2" t="s">
        <v>2</v>
      </c>
      <c r="H8" s="19"/>
      <c r="I8" s="5">
        <f>$H$8*120</f>
        <v>0</v>
      </c>
      <c r="J8" s="5">
        <f>$H$8*8</f>
        <v>0</v>
      </c>
      <c r="K8" s="5">
        <f>$H$8*1</f>
        <v>0</v>
      </c>
      <c r="L8" s="5">
        <f>$H$8*20</f>
        <v>0</v>
      </c>
    </row>
    <row r="9" spans="1:14" x14ac:dyDescent="0.25">
      <c r="B9" s="4" t="s">
        <v>18</v>
      </c>
      <c r="C9" s="20"/>
      <c r="D9" s="7">
        <f>C9*C2</f>
        <v>0</v>
      </c>
      <c r="E9" s="9">
        <f>ROUND(D9/4,2)</f>
        <v>0</v>
      </c>
      <c r="G9" s="2" t="s">
        <v>3</v>
      </c>
      <c r="H9" s="19"/>
      <c r="I9" s="5">
        <f>$H$9*40</f>
        <v>0</v>
      </c>
      <c r="J9" s="5">
        <f>$H$9*7</f>
        <v>0</v>
      </c>
      <c r="K9" s="5">
        <f>$H$9*1</f>
        <v>0</v>
      </c>
      <c r="L9" s="5">
        <f>$H$9*20</f>
        <v>0</v>
      </c>
    </row>
    <row r="10" spans="1:14" x14ac:dyDescent="0.25">
      <c r="B10" s="2" t="s">
        <v>22</v>
      </c>
      <c r="C10" s="6">
        <f>SUM(C7:C9)</f>
        <v>0</v>
      </c>
      <c r="D10" s="8">
        <f>SUM(D7:D9)</f>
        <v>0</v>
      </c>
      <c r="E10" s="10"/>
      <c r="G10" s="2" t="s">
        <v>6</v>
      </c>
      <c r="H10" s="19"/>
      <c r="I10" s="5">
        <f>$H$10*55</f>
        <v>0</v>
      </c>
      <c r="J10" s="5">
        <f>$H$10*7</f>
        <v>0</v>
      </c>
      <c r="K10" s="5">
        <f>$H$10*3</f>
        <v>0</v>
      </c>
      <c r="L10" s="5">
        <f>$H$10*0</f>
        <v>0</v>
      </c>
      <c r="M10" s="17" t="s">
        <v>35</v>
      </c>
    </row>
    <row r="11" spans="1:14" x14ac:dyDescent="0.25">
      <c r="G11" s="2" t="s">
        <v>4</v>
      </c>
      <c r="H11" s="19"/>
      <c r="I11" s="5">
        <f>$H$11*75</f>
        <v>0</v>
      </c>
      <c r="J11" s="5">
        <f>$H$11*7</f>
        <v>0</v>
      </c>
      <c r="K11" s="5">
        <f>$H$11*5</f>
        <v>0</v>
      </c>
      <c r="L11" s="5">
        <f>$H$11*0</f>
        <v>0</v>
      </c>
      <c r="M11" s="17" t="s">
        <v>38</v>
      </c>
    </row>
    <row r="12" spans="1:14" x14ac:dyDescent="0.25">
      <c r="B12" s="22" t="s">
        <v>48</v>
      </c>
      <c r="C12" s="22" t="s">
        <v>49</v>
      </c>
      <c r="D12" s="22" t="s">
        <v>50</v>
      </c>
      <c r="E12" s="22" t="s">
        <v>51</v>
      </c>
      <c r="G12" s="2" t="s">
        <v>5</v>
      </c>
      <c r="H12" s="19"/>
      <c r="I12" s="5">
        <f>$H$12*100</f>
        <v>0</v>
      </c>
      <c r="J12" s="5">
        <f>$H$12*7</f>
        <v>0</v>
      </c>
      <c r="K12" s="5">
        <f>$H$12*8</f>
        <v>0</v>
      </c>
      <c r="L12" s="5">
        <f>$H$12*0</f>
        <v>0</v>
      </c>
      <c r="M12" s="17" t="s">
        <v>37</v>
      </c>
    </row>
    <row r="13" spans="1:14" x14ac:dyDescent="0.25">
      <c r="A13" s="22" t="s">
        <v>47</v>
      </c>
      <c r="B13" s="23"/>
      <c r="C13" s="23"/>
      <c r="D13" s="23"/>
      <c r="E13" s="23"/>
      <c r="G13" s="2" t="s">
        <v>7</v>
      </c>
      <c r="H13" s="19"/>
      <c r="I13" s="5">
        <f>$H$13*95</f>
        <v>0</v>
      </c>
      <c r="J13" s="5">
        <f>$H$13*9</f>
        <v>0</v>
      </c>
      <c r="K13" s="5">
        <f>$H$13*2</f>
        <v>0</v>
      </c>
      <c r="L13" s="5">
        <f>$H$13*12</f>
        <v>0</v>
      </c>
      <c r="M13" s="17" t="s">
        <v>39</v>
      </c>
    </row>
    <row r="14" spans="1:14" x14ac:dyDescent="0.25">
      <c r="G14" s="2" t="s">
        <v>8</v>
      </c>
      <c r="H14" s="19"/>
      <c r="I14" s="5">
        <f>$H$14*110</f>
        <v>0</v>
      </c>
      <c r="J14" s="5">
        <f>$H$14*9</f>
        <v>0</v>
      </c>
      <c r="K14" s="5">
        <f>$H$14*4</f>
        <v>0</v>
      </c>
      <c r="L14" s="5">
        <f>$H$14*12</f>
        <v>0</v>
      </c>
      <c r="M14" s="17" t="s">
        <v>36</v>
      </c>
    </row>
    <row r="15" spans="1:14" x14ac:dyDescent="0.25">
      <c r="A15" t="s">
        <v>52</v>
      </c>
      <c r="B15">
        <f>(13.37 * E13 )+ 747</f>
        <v>747</v>
      </c>
      <c r="G15" s="2" t="s">
        <v>9</v>
      </c>
      <c r="H15" s="19"/>
      <c r="I15" s="5">
        <f>$H$15*150</f>
        <v>0</v>
      </c>
      <c r="J15" s="5">
        <f>$H$15*9</f>
        <v>0</v>
      </c>
      <c r="K15" s="5">
        <f>$H$15*8</f>
        <v>0</v>
      </c>
      <c r="L15" s="5">
        <f>$H$15*12</f>
        <v>0</v>
      </c>
      <c r="M15" s="17" t="s">
        <v>40</v>
      </c>
    </row>
    <row r="16" spans="1:14" x14ac:dyDescent="0.25">
      <c r="A16" t="s">
        <v>53</v>
      </c>
      <c r="B16">
        <f>(13.08 * E13) + 693</f>
        <v>693</v>
      </c>
      <c r="G16" s="2" t="s">
        <v>31</v>
      </c>
      <c r="H16" s="19"/>
      <c r="I16" s="5">
        <f>$H$16*200</f>
        <v>0</v>
      </c>
      <c r="J16" s="5">
        <f>$H$16*8</f>
        <v>0</v>
      </c>
      <c r="K16" s="5">
        <f>$H$16*5</f>
        <v>0</v>
      </c>
      <c r="L16" s="5">
        <f>$H$16*30</f>
        <v>0</v>
      </c>
      <c r="M16" s="17" t="s">
        <v>46</v>
      </c>
    </row>
    <row r="17" spans="1:12" x14ac:dyDescent="0.25">
      <c r="A17" t="s">
        <v>54</v>
      </c>
      <c r="G17" s="2" t="s">
        <v>10</v>
      </c>
      <c r="H17" s="19"/>
      <c r="I17" s="5">
        <f>$H$17*45</f>
        <v>0</v>
      </c>
      <c r="J17" s="5">
        <f>$H$17*0</f>
        <v>0</v>
      </c>
      <c r="K17" s="5">
        <f>$H$17*5</f>
        <v>0</v>
      </c>
      <c r="L17" s="5">
        <f>$H$17*0</f>
        <v>0</v>
      </c>
    </row>
    <row r="18" spans="1:12" x14ac:dyDescent="0.25">
      <c r="G18" s="2" t="s">
        <v>11</v>
      </c>
      <c r="H18" s="19"/>
      <c r="I18" s="5">
        <f>$H$18*70</f>
        <v>0</v>
      </c>
      <c r="J18" s="5">
        <f>$H$18*3</f>
        <v>0</v>
      </c>
      <c r="K18" s="5">
        <f>$H$18*5</f>
        <v>0</v>
      </c>
      <c r="L18" s="5">
        <f>$H$18*3</f>
        <v>0</v>
      </c>
    </row>
    <row r="19" spans="1:12" x14ac:dyDescent="0.25">
      <c r="G19" s="2" t="s">
        <v>12</v>
      </c>
      <c r="H19" s="19"/>
      <c r="I19" s="5">
        <f>$H$19*40</f>
        <v>0</v>
      </c>
      <c r="J19" s="5">
        <f>$H$19*0</f>
        <v>0</v>
      </c>
      <c r="K19" s="5">
        <f>$H$19*0</f>
        <v>0</v>
      </c>
      <c r="L19" s="5">
        <f>$H$19*10</f>
        <v>0</v>
      </c>
    </row>
    <row r="20" spans="1:12" x14ac:dyDescent="0.25">
      <c r="G20" s="2" t="s">
        <v>13</v>
      </c>
      <c r="H20" s="19"/>
      <c r="I20" s="5">
        <f>$H$20*85</f>
        <v>0</v>
      </c>
      <c r="J20" s="5">
        <f>$H$20*0</f>
        <v>0</v>
      </c>
      <c r="K20" s="5">
        <f>$H$20*5</f>
        <v>0</v>
      </c>
      <c r="L20" s="5">
        <f>$H$20*10</f>
        <v>0</v>
      </c>
    </row>
    <row r="21" spans="1:12" x14ac:dyDescent="0.25">
      <c r="G21" s="14" t="s">
        <v>24</v>
      </c>
      <c r="H21" s="11"/>
      <c r="I21" s="5">
        <f>SUM(I4:I20)</f>
        <v>0</v>
      </c>
      <c r="J21" s="5">
        <f t="shared" ref="J21:L21" si="0">SUM(J4:J20)</f>
        <v>0</v>
      </c>
      <c r="K21" s="5">
        <f t="shared" si="0"/>
        <v>0</v>
      </c>
      <c r="L21" s="5">
        <f t="shared" si="0"/>
        <v>0</v>
      </c>
    </row>
    <row r="22" spans="1:12" x14ac:dyDescent="0.25">
      <c r="G22" s="14" t="s">
        <v>25</v>
      </c>
      <c r="H22" s="11"/>
      <c r="I22" s="5">
        <f>C2</f>
        <v>0</v>
      </c>
      <c r="J22" s="5">
        <f>E7</f>
        <v>0</v>
      </c>
      <c r="K22" s="5">
        <f>E8</f>
        <v>0</v>
      </c>
      <c r="L22" s="5">
        <f>E9</f>
        <v>0</v>
      </c>
    </row>
    <row r="23" spans="1:12" x14ac:dyDescent="0.25">
      <c r="G23" s="14" t="s">
        <v>44</v>
      </c>
      <c r="H23" s="11"/>
      <c r="I23" s="12" t="e">
        <f>ROUND(((I21*100)/I22),2)</f>
        <v>#DIV/0!</v>
      </c>
      <c r="J23" s="12" t="e">
        <f>ROUND((J21*100)/J22,2)</f>
        <v>#DIV/0!</v>
      </c>
      <c r="K23" s="12" t="e">
        <f>ROUND((K21*100)/K22,2)</f>
        <v>#DIV/0!</v>
      </c>
      <c r="L23" s="12" t="e">
        <f>ROUND((L21*100)/L22,2)</f>
        <v>#DIV/0!</v>
      </c>
    </row>
    <row r="24" spans="1:12" x14ac:dyDescent="0.25">
      <c r="H24" s="15">
        <v>0.95</v>
      </c>
      <c r="I24" s="13">
        <f>ROUND(C2*0.95,2)</f>
        <v>0</v>
      </c>
      <c r="J24" s="13">
        <f>ROUND(E7*0.95,2)</f>
        <v>0</v>
      </c>
      <c r="K24" s="13">
        <f>ROUND(E8*0.95,2)</f>
        <v>0</v>
      </c>
      <c r="L24" s="13">
        <f>ROUND(E9*0.95,2)</f>
        <v>0</v>
      </c>
    </row>
    <row r="25" spans="1:12" x14ac:dyDescent="0.25">
      <c r="H25" s="15">
        <v>1.05</v>
      </c>
      <c r="I25" s="13">
        <f>ROUND(C2*1.05,2)</f>
        <v>0</v>
      </c>
      <c r="J25" s="13">
        <f>ROUND(E7*1.05,2)</f>
        <v>0</v>
      </c>
      <c r="K25" s="13">
        <f>ROUND(E8*1.05,2)</f>
        <v>0</v>
      </c>
      <c r="L25" s="13">
        <f>ROUND(E9*1.05,2)</f>
        <v>0</v>
      </c>
    </row>
  </sheetData>
  <pageMargins left="0.7" right="0.7" top="0.75" bottom="0.75" header="0.3" footer="0.3"/>
  <pageSetup orientation="portrait" r:id="rId1"/>
  <ignoredErrors>
    <ignoredError sqref="K17:K18 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VAZQUEZ OLIVA</dc:creator>
  <cp:lastModifiedBy>GUILLERMO VAZQUEZ OLIVA</cp:lastModifiedBy>
  <dcterms:created xsi:type="dcterms:W3CDTF">2024-08-24T23:45:24Z</dcterms:created>
  <dcterms:modified xsi:type="dcterms:W3CDTF">2024-09-01T19:05:47Z</dcterms:modified>
</cp:coreProperties>
</file>