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5483D69-9E23-41B7-ADC9-C69068A8E7D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Ведомость зарплаты" sheetId="1" r:id="rId1"/>
    <sheet name="Цены" sheetId="2" r:id="rId2"/>
    <sheet name="Повременная зарплата" sheetId="3" r:id="rId3"/>
    <sheet name="Лист4" sheetId="4" r:id="rId4"/>
  </sheets>
  <definedNames>
    <definedName name="_xlnm._FilterDatabase" localSheetId="1" hidden="1">Цены!$B$15:$G$20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10" i="4" l="1"/>
  <c r="D11" i="4"/>
  <c r="D12" i="4"/>
  <c r="D13" i="4"/>
  <c r="D14" i="4"/>
  <c r="E14" i="4" s="1"/>
  <c r="F14" i="4" s="1"/>
  <c r="D10" i="4"/>
  <c r="F4" i="2"/>
  <c r="D4" i="2"/>
  <c r="D5" i="2"/>
  <c r="D6" i="2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F5" i="2"/>
  <c r="F6" i="2"/>
  <c r="F4" i="1"/>
  <c r="C15" i="4"/>
  <c r="B15" i="4"/>
  <c r="E11" i="4"/>
  <c r="F11" i="4" s="1"/>
  <c r="E12" i="4"/>
  <c r="F12" i="4" s="1"/>
  <c r="E13" i="4"/>
  <c r="F13" i="4" s="1"/>
  <c r="D15" i="4" l="1"/>
  <c r="C14" i="3"/>
  <c r="B14" i="3"/>
  <c r="F12" i="3"/>
  <c r="E10" i="3"/>
  <c r="F10" i="3" s="1"/>
  <c r="E11" i="3"/>
  <c r="E12" i="3"/>
  <c r="E13" i="3"/>
  <c r="D10" i="3"/>
  <c r="D11" i="3"/>
  <c r="F11" i="3" s="1"/>
  <c r="D12" i="3"/>
  <c r="D13" i="3"/>
  <c r="F13" i="3" s="1"/>
  <c r="E9" i="3"/>
  <c r="E14" i="3" s="1"/>
  <c r="D9" i="3"/>
  <c r="D14" i="3" s="1"/>
  <c r="F14" i="3" s="1"/>
  <c r="F9" i="3" l="1"/>
  <c r="E15" i="4"/>
  <c r="F10" i="4"/>
  <c r="F15" i="4" s="1"/>
  <c r="E5" i="1" l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</calcChain>
</file>

<file path=xl/sharedStrings.xml><?xml version="1.0" encoding="utf-8"?>
<sst xmlns="http://schemas.openxmlformats.org/spreadsheetml/2006/main" count="111" uniqueCount="74">
  <si>
    <t>ВЕДОМОСТЬ ЗАРАБОТНОЙ ПЛАТЫ</t>
  </si>
  <si>
    <t>№ n/n</t>
  </si>
  <si>
    <t>Фамилия И.О.</t>
  </si>
  <si>
    <t>Стаж</t>
  </si>
  <si>
    <t>Тарифная ставка</t>
  </si>
  <si>
    <t>Надбавка за стаж</t>
  </si>
  <si>
    <t>Всего</t>
  </si>
  <si>
    <t>Антонов Р.И.</t>
  </si>
  <si>
    <t>Борисов И.П.</t>
  </si>
  <si>
    <t>Вольская О.А.</t>
  </si>
  <si>
    <t>Иванов В.А.</t>
  </si>
  <si>
    <t>Комаров Н.И.</t>
  </si>
  <si>
    <t>Крючков Н.Р.</t>
  </si>
  <si>
    <t>Новиков Л.Д.</t>
  </si>
  <si>
    <t>Огарев Н.И.</t>
  </si>
  <si>
    <t>Петров К.О.</t>
  </si>
  <si>
    <t>Реутова Е.Г.</t>
  </si>
  <si>
    <t>Сидоров И.Н.</t>
  </si>
  <si>
    <t>Степаненко В.Д.</t>
  </si>
  <si>
    <t>Тимофеев Н.Н.</t>
  </si>
  <si>
    <t>Уткина Е.В.</t>
  </si>
  <si>
    <t>Федоров А.Н.</t>
  </si>
  <si>
    <t>Стаж (количество лет)</t>
  </si>
  <si>
    <t>ПРОДАЖА БЫТОВОЙ ТЕХНИКИ</t>
  </si>
  <si>
    <t>Наименование товара</t>
  </si>
  <si>
    <t>Фирма-производитель</t>
  </si>
  <si>
    <t>Цена (в евро)</t>
  </si>
  <si>
    <t>Дата реализации</t>
  </si>
  <si>
    <t>Цена (в руб.)</t>
  </si>
  <si>
    <t>СВЧ</t>
  </si>
  <si>
    <t>Эл. чайник</t>
  </si>
  <si>
    <t>Эл. миксер</t>
  </si>
  <si>
    <t>Кофеварка</t>
  </si>
  <si>
    <t>Утюг</t>
  </si>
  <si>
    <t>LG</t>
  </si>
  <si>
    <t>Samsung</t>
  </si>
  <si>
    <t>Tefal</t>
  </si>
  <si>
    <t>Bosch</t>
  </si>
  <si>
    <t>Philips</t>
  </si>
  <si>
    <t>1 февраля</t>
  </si>
  <si>
    <t>4 февраля</t>
  </si>
  <si>
    <t>7 февраля</t>
  </si>
  <si>
    <t>29 января</t>
  </si>
  <si>
    <t>25 января</t>
  </si>
  <si>
    <t>11 февраля</t>
  </si>
  <si>
    <t>15 февраля</t>
  </si>
  <si>
    <t>18 февраля</t>
  </si>
  <si>
    <t>31 января</t>
  </si>
  <si>
    <t>12 февраля</t>
  </si>
  <si>
    <t>Наименование</t>
  </si>
  <si>
    <t>Дата</t>
  </si>
  <si>
    <t>Курс евро</t>
  </si>
  <si>
    <t>ТАРИФНАЯ СТАВКА</t>
  </si>
  <si>
    <t>Разряд</t>
  </si>
  <si>
    <t>Тариф</t>
  </si>
  <si>
    <t>Премия</t>
  </si>
  <si>
    <t>ПОВРЕМЕННАЯ ЗАРАБОТНАЯ ПЛАТА</t>
  </si>
  <si>
    <t>Работник</t>
  </si>
  <si>
    <t>Отработано дней</t>
  </si>
  <si>
    <t>Зарплата</t>
  </si>
  <si>
    <t>Начислено</t>
  </si>
  <si>
    <t>Ковалев И.Р.</t>
  </si>
  <si>
    <t>Федоров Г.Д.</t>
  </si>
  <si>
    <t>ВСЕГО</t>
  </si>
  <si>
    <t>ВЫЧИСЛЕНИЕ НАЛОГА</t>
  </si>
  <si>
    <t>Сумма</t>
  </si>
  <si>
    <t>Налог</t>
  </si>
  <si>
    <t>Вычет</t>
  </si>
  <si>
    <t>РАСЧЕТ НАЛОГОВ</t>
  </si>
  <si>
    <t>Ф.И.О. работника</t>
  </si>
  <si>
    <t>Кол-во детей</t>
  </si>
  <si>
    <t>Доход</t>
  </si>
  <si>
    <t>Сумма обложения</t>
  </si>
  <si>
    <t>Сумма на руки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</si>
</sst>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#,##0.00\ &quot;₽&quot;"/>
    <numFmt numFmtId="166" formatCode="[$€-2]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Gentium Basic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/>
    <xf numFmtId="9" fontId="0" fillId="0" borderId="1" xfId="1" applyFont="1" applyBorder="1"/>
    <xf numFmtId="9" fontId="0" fillId="0" borderId="6" xfId="1" applyFont="1" applyBorder="1"/>
    <xf numFmtId="9" fontId="0" fillId="0" borderId="6" xfId="0" applyNumberFormat="1" applyBorder="1"/>
    <xf numFmtId="9" fontId="0" fillId="0" borderId="3" xfId="1" applyFont="1" applyBorder="1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left"/>
    </xf>
    <xf numFmtId="165" fontId="0" fillId="0" borderId="3" xfId="0" applyNumberFormat="1" applyBorder="1" applyAlignment="1">
      <alignment horizontal="right" vertical="center"/>
    </xf>
    <xf numFmtId="165" fontId="4" fillId="0" borderId="3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0" fontId="7" fillId="0" borderId="3" xfId="0" applyFont="1" applyBorder="1"/>
    <xf numFmtId="165" fontId="4" fillId="0" borderId="5" xfId="0" applyNumberFormat="1" applyFont="1" applyBorder="1" applyAlignment="1">
      <alignment horizontal="right" vertical="center"/>
    </xf>
    <xf numFmtId="166" fontId="4" fillId="0" borderId="3" xfId="0" applyNumberFormat="1" applyFont="1" applyBorder="1"/>
    <xf numFmtId="165" fontId="4" fillId="0" borderId="3" xfId="0" applyNumberFormat="1" applyFont="1" applyBorder="1"/>
    <xf numFmtId="165" fontId="4" fillId="0" borderId="2" xfId="0" applyNumberFormat="1" applyFont="1" applyBorder="1" applyAlignment="1">
      <alignment horizontal="right"/>
    </xf>
    <xf numFmtId="165" fontId="4" fillId="0" borderId="4" xfId="0" applyNumberFormat="1" applyFont="1" applyBorder="1" applyAlignment="1">
      <alignment horizontal="right"/>
    </xf>
    <xf numFmtId="166" fontId="4" fillId="0" borderId="3" xfId="0" applyNumberFormat="1" applyFont="1" applyBorder="1" applyAlignment="1">
      <alignment horizontal="right" vertical="center"/>
    </xf>
    <xf numFmtId="166" fontId="4" fillId="0" borderId="2" xfId="0" applyNumberFormat="1" applyFont="1" applyBorder="1" applyAlignment="1">
      <alignment horizontal="right" vertical="center"/>
    </xf>
    <xf numFmtId="165" fontId="4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left"/>
    </xf>
    <xf numFmtId="165" fontId="0" fillId="0" borderId="3" xfId="0" applyNumberFormat="1" applyBorder="1"/>
    <xf numFmtId="0" fontId="9" fillId="0" borderId="3" xfId="0" applyFont="1" applyBorder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/>
    <xf numFmtId="0" fontId="8" fillId="2" borderId="3" xfId="0" applyFont="1" applyFill="1" applyBorder="1" applyAlignment="1">
      <alignment horizontal="center" vertical="center"/>
    </xf>
    <xf numFmtId="165" fontId="0" fillId="3" borderId="3" xfId="0" applyNumberFormat="1" applyFill="1" applyBorder="1"/>
    <xf numFmtId="165" fontId="0" fillId="4" borderId="3" xfId="0" applyNumberForma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861C3A"/>
      <color rgb="FF7D07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b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ПОВРЕМЕННАЯ</a:t>
            </a:r>
            <a:r>
              <a:rPr lang="ru-RU" baseline="0">
                <a:solidFill>
                  <a:schemeClr val="tx1"/>
                </a:solidFill>
              </a:rPr>
              <a:t> ЗАРАБОТНАЯ ПЛАТА</a:t>
            </a:r>
            <a:endParaRPr lang="ru-RU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542675481072882E-2"/>
          <c:y val="0.16505785438658499"/>
          <c:w val="0.83578452426067062"/>
          <c:h val="0.74534345519405043"/>
        </c:manualLayout>
      </c:layout>
      <c:pie3DChart>
        <c:varyColors val="1"/>
        <c:ser>
          <c:idx val="0"/>
          <c:order val="0"/>
          <c:explosion val="2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498-44E8-9543-B17D267F49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0498-44E8-9543-B17D267F49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498-44E8-9543-B17D267F49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498-44E8-9543-B17D267F49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0498-44E8-9543-B17D267F49CF}"/>
              </c:ext>
            </c:extLst>
          </c:dPt>
          <c:dLbls>
            <c:dLbl>
              <c:idx val="0"/>
              <c:layout>
                <c:manualLayout>
                  <c:x val="3.6341721990633527E-2"/>
                  <c:y val="2.6734766195766611E-2"/>
                </c:manualLayout>
              </c:layout>
              <c:spPr>
                <a:solidFill>
                  <a:schemeClr val="lt1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t" anchorCtr="0">
                  <a:noAutofit/>
                </a:bodyPr>
                <a:lstStyle/>
                <a:p>
                  <a:pPr algn="l">
                    <a:defRPr sz="10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ru-RU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0214859417082667"/>
                      <c:h val="8.111889162983394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498-44E8-9543-B17D267F49CF}"/>
                </c:ext>
              </c:extLst>
            </c:dLbl>
            <c:dLbl>
              <c:idx val="1"/>
              <c:layout>
                <c:manualLayout>
                  <c:x val="-1.3270958777211799E-2"/>
                  <c:y val="0.13691895070493237"/>
                </c:manualLayout>
              </c:layout>
              <c:spPr>
                <a:solidFill>
                  <a:schemeClr val="lt1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t" anchorCtr="0">
                  <a:noAutofit/>
                </a:bodyPr>
                <a:lstStyle/>
                <a:p>
                  <a:pPr algn="l">
                    <a:defRPr sz="10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ru-RU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0418588852863981"/>
                      <c:h val="0.1022259512642886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0498-44E8-9543-B17D267F49CF}"/>
                </c:ext>
              </c:extLst>
            </c:dLbl>
            <c:dLbl>
              <c:idx val="2"/>
              <c:layout>
                <c:manualLayout>
                  <c:x val="-0.11931668857792063"/>
                  <c:y val="1.6146461508750577E-2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56409860532139"/>
                      <c:h val="8.401115548446103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498-44E8-9543-B17D267F49CF}"/>
                </c:ext>
              </c:extLst>
            </c:dLbl>
            <c:dLbl>
              <c:idx val="3"/>
              <c:layout>
                <c:manualLayout>
                  <c:x val="-1.1300567821179216E-2"/>
                  <c:y val="0.18492087494853127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060542432195973"/>
                      <c:h val="8.06830024158373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498-44E8-9543-B17D267F49CF}"/>
                </c:ext>
              </c:extLst>
            </c:dLbl>
            <c:dLbl>
              <c:idx val="4"/>
              <c:layout>
                <c:manualLayout>
                  <c:x val="-2.1339805298701983E-2"/>
                  <c:y val="-7.0102167025296079E-4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73235208344055"/>
                      <c:h val="8.06830024158373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0498-44E8-9543-B17D267F49CF}"/>
                </c:ext>
              </c:extLst>
            </c:dLbl>
            <c:spPr>
              <a:solidFill>
                <a:schemeClr val="lt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t" anchorCtr="0">
                <a:spAutoFit/>
              </a:bodyPr>
              <a:lstStyle/>
              <a:p>
                <a:pPr algn="l"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'Повременная зарплата'!$A$9:$A$13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'Повременная зарплата'!$F$9:$F$13</c:f>
              <c:numCache>
                <c:formatCode>#\ ##0.00\ "₽"</c:formatCode>
                <c:ptCount val="5"/>
                <c:pt idx="0">
                  <c:v>33100</c:v>
                </c:pt>
                <c:pt idx="1">
                  <c:v>29500</c:v>
                </c:pt>
                <c:pt idx="2">
                  <c:v>38700</c:v>
                </c:pt>
                <c:pt idx="3">
                  <c:v>34000</c:v>
                </c:pt>
                <c:pt idx="4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8-44E8-9543-B17D267F49CF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10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Вычисление</a:t>
            </a:r>
            <a:r>
              <a:rPr lang="ru-RU" sz="10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налога</a:t>
            </a:r>
            <a:endParaRPr lang="ru-RU" sz="10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Доход</c:v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Лист4!$A$10:$A$14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Лист4!$C$10:$C$14</c:f>
              <c:numCache>
                <c:formatCode>#\ ##0.00\ "₽"</c:formatCode>
                <c:ptCount val="5"/>
                <c:pt idx="0">
                  <c:v>12000</c:v>
                </c:pt>
                <c:pt idx="1">
                  <c:v>18400</c:v>
                </c:pt>
                <c:pt idx="2">
                  <c:v>15600</c:v>
                </c:pt>
                <c:pt idx="3">
                  <c:v>22540</c:v>
                </c:pt>
                <c:pt idx="4">
                  <c:v>29500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0-4A2B-978E-4243809859F7}"/>
            </c:ext>
          </c:extLst>
        </c:ser>
        <c:ser>
          <c:idx val="1"/>
          <c:order val="1"/>
          <c:tx>
            <c:v>Налог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Лист4!$A$10:$A$14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Лист4!$E$10:$E$14</c:f>
              <c:numCache>
                <c:formatCode>#\ ##0.00\ "₽"</c:formatCode>
                <c:ptCount val="5"/>
                <c:pt idx="0">
                  <c:v>1440</c:v>
                </c:pt>
                <c:pt idx="1">
                  <c:v>2040</c:v>
                </c:pt>
                <c:pt idx="2">
                  <c:v>1536</c:v>
                </c:pt>
                <c:pt idx="3">
                  <c:v>2566.2000000000003</c:v>
                </c:pt>
                <c:pt idx="4">
                  <c:v>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0-4A2B-978E-4243809859F7}"/>
            </c:ext>
          </c:extLst>
        </c:ser>
        <c:ser>
          <c:idx val="2"/>
          <c:order val="2"/>
          <c:tx>
            <c:v>Сумма на руки</c:v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Лист4!$A$10:$A$14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Лист4!$F$10:$F$14</c:f>
              <c:numCache>
                <c:formatCode>#\ ##0.00\ "₽"</c:formatCode>
                <c:ptCount val="5"/>
                <c:pt idx="0">
                  <c:v>10560</c:v>
                </c:pt>
                <c:pt idx="1">
                  <c:v>16360</c:v>
                </c:pt>
                <c:pt idx="2">
                  <c:v>14064</c:v>
                </c:pt>
                <c:pt idx="3">
                  <c:v>19973.8</c:v>
                </c:pt>
                <c:pt idx="4">
                  <c:v>25705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90-4A2B-978E-4243809859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22936728"/>
        <c:axId val="322937712"/>
      </c:barChart>
      <c:catAx>
        <c:axId val="3229367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2937712"/>
        <c:crosses val="autoZero"/>
        <c:auto val="0"/>
        <c:lblAlgn val="ctr"/>
        <c:lblOffset val="100"/>
        <c:noMultiLvlLbl val="0"/>
      </c:catAx>
      <c:valAx>
        <c:axId val="3229377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\ ##0.00\ &quot;₽&quot;" sourceLinked="1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2936728"/>
        <c:crosses val="autoZero"/>
        <c:crossBetween val="between"/>
      </c:valAx>
      <c:spPr>
        <a:solidFill>
          <a:schemeClr val="bg1"/>
        </a:solidFill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2</xdr:row>
      <xdr:rowOff>47625</xdr:rowOff>
    </xdr:from>
    <xdr:to>
      <xdr:col>19</xdr:col>
      <xdr:colOff>209549</xdr:colOff>
      <xdr:row>17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476249</xdr:colOff>
      <xdr:row>7</xdr:row>
      <xdr:rowOff>114301</xdr:rowOff>
    </xdr:from>
    <xdr:to>
      <xdr:col>15</xdr:col>
      <xdr:colOff>276225</xdr:colOff>
      <xdr:row>23</xdr:row>
      <xdr:rowOff>147638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O21" sqref="O21"/>
    </sheetView>
  </sheetViews>
  <sheetFormatPr defaultRowHeight="14.4" x14ac:dyDescent="0.3"/>
  <cols>
    <col min="1" max="1" width="6.5546875" customWidth="1"/>
    <col min="2" max="2" width="16.5546875" customWidth="1"/>
    <col min="3" max="3" width="10" customWidth="1"/>
    <col min="4" max="4" width="12.5546875" customWidth="1"/>
    <col min="5" max="5" width="10.88671875" customWidth="1"/>
    <col min="6" max="6" width="12.109375" customWidth="1"/>
    <col min="8" max="8" width="11.88671875" customWidth="1"/>
    <col min="9" max="9" width="12.88671875" customWidth="1"/>
  </cols>
  <sheetData>
    <row r="1" spans="1:9" x14ac:dyDescent="0.3">
      <c r="A1" s="46" t="s">
        <v>0</v>
      </c>
      <c r="B1" s="47"/>
      <c r="C1" s="47"/>
      <c r="D1" s="47"/>
      <c r="E1" s="47"/>
      <c r="F1" s="47"/>
    </row>
    <row r="3" spans="1:9" ht="39.75" customHeight="1" x14ac:dyDescent="0.3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2" t="s">
        <v>6</v>
      </c>
    </row>
    <row r="4" spans="1:9" ht="43.2" x14ac:dyDescent="0.3">
      <c r="A4" s="13">
        <v>1</v>
      </c>
      <c r="B4" s="14" t="s">
        <v>7</v>
      </c>
      <c r="C4" s="13">
        <v>22</v>
      </c>
      <c r="D4" s="26">
        <v>5600</v>
      </c>
      <c r="E4" s="26">
        <f t="shared" ref="E4:E18" si="0">VLOOKUP(C4,$H$5:$I$10,2)*D4</f>
        <v>560</v>
      </c>
      <c r="F4" s="27">
        <f>D4+E4</f>
        <v>6160</v>
      </c>
      <c r="H4" s="1" t="s">
        <v>22</v>
      </c>
      <c r="I4" s="1" t="s">
        <v>5</v>
      </c>
    </row>
    <row r="5" spans="1:9" x14ac:dyDescent="0.3">
      <c r="A5" s="13">
        <v>2</v>
      </c>
      <c r="B5" s="14" t="s">
        <v>8</v>
      </c>
      <c r="C5" s="13">
        <v>5</v>
      </c>
      <c r="D5" s="26">
        <v>9700</v>
      </c>
      <c r="E5" s="26">
        <f t="shared" si="0"/>
        <v>291</v>
      </c>
      <c r="F5" s="27">
        <f t="shared" ref="F5:F18" si="1">D5+E5</f>
        <v>9991</v>
      </c>
      <c r="H5" s="7">
        <v>1</v>
      </c>
      <c r="I5" s="8">
        <v>0.01</v>
      </c>
    </row>
    <row r="6" spans="1:9" x14ac:dyDescent="0.3">
      <c r="A6" s="13">
        <v>3</v>
      </c>
      <c r="B6" s="14" t="s">
        <v>9</v>
      </c>
      <c r="C6" s="13">
        <v>12</v>
      </c>
      <c r="D6" s="26">
        <v>6500</v>
      </c>
      <c r="E6" s="26">
        <f t="shared" si="0"/>
        <v>325</v>
      </c>
      <c r="F6" s="27">
        <f t="shared" si="1"/>
        <v>6825</v>
      </c>
      <c r="H6" s="7">
        <v>5</v>
      </c>
      <c r="I6" s="9">
        <v>0.03</v>
      </c>
    </row>
    <row r="7" spans="1:9" x14ac:dyDescent="0.3">
      <c r="A7" s="13">
        <v>4</v>
      </c>
      <c r="B7" s="14" t="s">
        <v>10</v>
      </c>
      <c r="C7" s="13">
        <v>9</v>
      </c>
      <c r="D7" s="26">
        <v>6800</v>
      </c>
      <c r="E7" s="26">
        <f t="shared" si="0"/>
        <v>204</v>
      </c>
      <c r="F7" s="27">
        <f t="shared" si="1"/>
        <v>7004</v>
      </c>
      <c r="H7" s="7">
        <v>10</v>
      </c>
      <c r="I7" s="9">
        <v>0.05</v>
      </c>
    </row>
    <row r="8" spans="1:9" x14ac:dyDescent="0.3">
      <c r="A8" s="13">
        <v>5</v>
      </c>
      <c r="B8" s="14" t="s">
        <v>11</v>
      </c>
      <c r="C8" s="13">
        <v>3</v>
      </c>
      <c r="D8" s="26">
        <v>6800</v>
      </c>
      <c r="E8" s="26">
        <f t="shared" si="0"/>
        <v>68</v>
      </c>
      <c r="F8" s="27">
        <f t="shared" si="1"/>
        <v>6868</v>
      </c>
      <c r="H8" s="7">
        <v>15</v>
      </c>
      <c r="I8" s="10">
        <v>7.0000000000000007E-2</v>
      </c>
    </row>
    <row r="9" spans="1:9" x14ac:dyDescent="0.3">
      <c r="A9" s="13">
        <v>6</v>
      </c>
      <c r="B9" s="14" t="s">
        <v>12</v>
      </c>
      <c r="C9" s="13">
        <v>20</v>
      </c>
      <c r="D9" s="26">
        <v>7800</v>
      </c>
      <c r="E9" s="26">
        <f t="shared" si="0"/>
        <v>780</v>
      </c>
      <c r="F9" s="27">
        <f t="shared" si="1"/>
        <v>8580</v>
      </c>
      <c r="H9" s="7">
        <v>20</v>
      </c>
      <c r="I9" s="9">
        <v>0.1</v>
      </c>
    </row>
    <row r="10" spans="1:9" x14ac:dyDescent="0.3">
      <c r="A10" s="13">
        <v>7</v>
      </c>
      <c r="B10" s="14" t="s">
        <v>13</v>
      </c>
      <c r="C10" s="13">
        <v>19</v>
      </c>
      <c r="D10" s="26">
        <v>9900</v>
      </c>
      <c r="E10" s="26">
        <f t="shared" si="0"/>
        <v>693.00000000000011</v>
      </c>
      <c r="F10" s="27">
        <f t="shared" si="1"/>
        <v>10593</v>
      </c>
      <c r="H10" s="6">
        <v>25</v>
      </c>
      <c r="I10" s="11">
        <v>0.15</v>
      </c>
    </row>
    <row r="11" spans="1:9" x14ac:dyDescent="0.3">
      <c r="A11" s="13">
        <v>8</v>
      </c>
      <c r="B11" s="14" t="s">
        <v>14</v>
      </c>
      <c r="C11" s="13">
        <v>8</v>
      </c>
      <c r="D11" s="26">
        <v>3500</v>
      </c>
      <c r="E11" s="26">
        <f t="shared" si="0"/>
        <v>105</v>
      </c>
      <c r="F11" s="27">
        <f t="shared" si="1"/>
        <v>3605</v>
      </c>
    </row>
    <row r="12" spans="1:9" x14ac:dyDescent="0.3">
      <c r="A12" s="13">
        <v>9</v>
      </c>
      <c r="B12" s="14" t="s">
        <v>15</v>
      </c>
      <c r="C12" s="13">
        <v>1</v>
      </c>
      <c r="D12" s="26">
        <v>4600</v>
      </c>
      <c r="E12" s="26">
        <f t="shared" si="0"/>
        <v>46</v>
      </c>
      <c r="F12" s="27">
        <f t="shared" si="1"/>
        <v>4646</v>
      </c>
    </row>
    <row r="13" spans="1:9" x14ac:dyDescent="0.3">
      <c r="A13" s="13">
        <v>10</v>
      </c>
      <c r="B13" s="14" t="s">
        <v>16</v>
      </c>
      <c r="C13" s="13">
        <v>16</v>
      </c>
      <c r="D13" s="26">
        <v>10500</v>
      </c>
      <c r="E13" s="26">
        <f t="shared" si="0"/>
        <v>735.00000000000011</v>
      </c>
      <c r="F13" s="27">
        <f t="shared" si="1"/>
        <v>11235</v>
      </c>
    </row>
    <row r="14" spans="1:9" x14ac:dyDescent="0.3">
      <c r="A14" s="13">
        <v>11</v>
      </c>
      <c r="B14" s="14" t="s">
        <v>17</v>
      </c>
      <c r="C14" s="13">
        <v>17</v>
      </c>
      <c r="D14" s="26">
        <v>7900</v>
      </c>
      <c r="E14" s="26">
        <f t="shared" si="0"/>
        <v>553</v>
      </c>
      <c r="F14" s="27">
        <f t="shared" si="1"/>
        <v>8453</v>
      </c>
    </row>
    <row r="15" spans="1:9" x14ac:dyDescent="0.3">
      <c r="A15" s="13">
        <v>12</v>
      </c>
      <c r="B15" s="28" t="s">
        <v>18</v>
      </c>
      <c r="C15" s="13">
        <v>8</v>
      </c>
      <c r="D15" s="26">
        <v>6900</v>
      </c>
      <c r="E15" s="26">
        <f t="shared" si="0"/>
        <v>207</v>
      </c>
      <c r="F15" s="27">
        <f t="shared" si="1"/>
        <v>7107</v>
      </c>
    </row>
    <row r="16" spans="1:9" x14ac:dyDescent="0.3">
      <c r="A16" s="13">
        <v>13</v>
      </c>
      <c r="B16" s="14" t="s">
        <v>19</v>
      </c>
      <c r="C16" s="13">
        <v>29</v>
      </c>
      <c r="D16" s="26">
        <v>6700</v>
      </c>
      <c r="E16" s="26">
        <f t="shared" si="0"/>
        <v>1005</v>
      </c>
      <c r="F16" s="27">
        <f t="shared" si="1"/>
        <v>7705</v>
      </c>
    </row>
    <row r="17" spans="1:6" x14ac:dyDescent="0.3">
      <c r="A17" s="13">
        <v>14</v>
      </c>
      <c r="B17" s="14" t="s">
        <v>20</v>
      </c>
      <c r="C17" s="13">
        <v>19</v>
      </c>
      <c r="D17" s="26">
        <v>10200</v>
      </c>
      <c r="E17" s="26">
        <f t="shared" si="0"/>
        <v>714.00000000000011</v>
      </c>
      <c r="F17" s="27">
        <f t="shared" si="1"/>
        <v>10914</v>
      </c>
    </row>
    <row r="18" spans="1:6" x14ac:dyDescent="0.3">
      <c r="A18" s="15">
        <v>15</v>
      </c>
      <c r="B18" s="16" t="s">
        <v>21</v>
      </c>
      <c r="C18" s="15">
        <v>22</v>
      </c>
      <c r="D18" s="29">
        <v>7900</v>
      </c>
      <c r="E18" s="26">
        <f t="shared" si="0"/>
        <v>790</v>
      </c>
      <c r="F18" s="27">
        <f t="shared" si="1"/>
        <v>8690</v>
      </c>
    </row>
    <row r="21" spans="1:6" ht="35.25" customHeight="1" x14ac:dyDescent="0.3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O27" sqref="O27"/>
    </sheetView>
  </sheetViews>
  <sheetFormatPr defaultRowHeight="14.4" x14ac:dyDescent="0.3"/>
  <cols>
    <col min="1" max="1" width="5.88671875" customWidth="1"/>
    <col min="2" max="2" width="16.5546875" customWidth="1"/>
    <col min="3" max="3" width="15.6640625" customWidth="1"/>
    <col min="4" max="4" width="14.33203125" customWidth="1"/>
    <col min="5" max="5" width="13.6640625" customWidth="1"/>
    <col min="6" max="6" width="14" customWidth="1"/>
    <col min="7" max="7" width="9.44140625" bestFit="1" customWidth="1"/>
  </cols>
  <sheetData>
    <row r="1" spans="1:7" x14ac:dyDescent="0.3">
      <c r="A1" s="46" t="s">
        <v>23</v>
      </c>
      <c r="B1" s="48"/>
      <c r="C1" s="48"/>
      <c r="D1" s="48"/>
      <c r="E1" s="48"/>
      <c r="F1" s="48"/>
    </row>
    <row r="3" spans="1:7" ht="40.5" customHeight="1" x14ac:dyDescent="0.3">
      <c r="A3" s="3" t="s">
        <v>1</v>
      </c>
      <c r="B3" s="5" t="s">
        <v>24</v>
      </c>
      <c r="C3" s="5" t="s">
        <v>25</v>
      </c>
      <c r="D3" s="4" t="s">
        <v>26</v>
      </c>
      <c r="E3" s="5" t="s">
        <v>27</v>
      </c>
      <c r="F3" s="12" t="s">
        <v>28</v>
      </c>
    </row>
    <row r="4" spans="1:7" x14ac:dyDescent="0.3">
      <c r="A4" s="13">
        <v>1</v>
      </c>
      <c r="B4" s="14" t="s">
        <v>29</v>
      </c>
      <c r="C4" s="19" t="s">
        <v>34</v>
      </c>
      <c r="D4" s="30">
        <f>HLOOKUP(C4,$C$15:$G$20,3)</f>
        <v>130</v>
      </c>
      <c r="E4" s="17" t="s">
        <v>39</v>
      </c>
      <c r="F4" s="31">
        <f xml:space="preserve"> D4*VLOOKUP(E4,$B$23:$C$25,2)</f>
        <v>4674.8</v>
      </c>
    </row>
    <row r="5" spans="1:7" x14ac:dyDescent="0.3">
      <c r="A5" s="13">
        <v>2</v>
      </c>
      <c r="B5" s="14" t="s">
        <v>29</v>
      </c>
      <c r="C5" s="19" t="s">
        <v>35</v>
      </c>
      <c r="D5" s="30">
        <f t="shared" ref="D5" si="0">HLOOKUP(C5,$C$15:$G$20,3)</f>
        <v>145</v>
      </c>
      <c r="E5" s="18" t="s">
        <v>41</v>
      </c>
      <c r="F5" s="31">
        <f xml:space="preserve"> D5*VLOOKUP(E5,$B$23:$C$25,2)</f>
        <v>5259.1500000000005</v>
      </c>
    </row>
    <row r="6" spans="1:7" x14ac:dyDescent="0.3">
      <c r="A6" s="13">
        <v>3</v>
      </c>
      <c r="B6" s="14" t="s">
        <v>31</v>
      </c>
      <c r="C6" s="19" t="s">
        <v>36</v>
      </c>
      <c r="D6" s="30">
        <f>HLOOKUP(C6,$C$15:$G$20,5)</f>
        <v>30</v>
      </c>
      <c r="E6" s="19" t="s">
        <v>42</v>
      </c>
      <c r="F6" s="31">
        <f t="shared" ref="F6:F13" si="1" xml:space="preserve"> D6*VLOOKUP(E6,$B$23:$C$25,2)</f>
        <v>1088.1000000000001</v>
      </c>
    </row>
    <row r="7" spans="1:7" x14ac:dyDescent="0.3">
      <c r="A7" s="13">
        <v>4</v>
      </c>
      <c r="B7" s="14" t="s">
        <v>31</v>
      </c>
      <c r="C7" s="19" t="s">
        <v>37</v>
      </c>
      <c r="D7" s="30">
        <f t="shared" ref="D7:D8" si="2">HLOOKUP(C7,$C$15:$G$20,5)</f>
        <v>25</v>
      </c>
      <c r="E7" s="19" t="s">
        <v>43</v>
      </c>
      <c r="F7" s="31">
        <f t="shared" si="1"/>
        <v>906.75000000000011</v>
      </c>
    </row>
    <row r="8" spans="1:7" x14ac:dyDescent="0.3">
      <c r="A8" s="13">
        <v>5</v>
      </c>
      <c r="B8" s="14" t="s">
        <v>31</v>
      </c>
      <c r="C8" s="19" t="s">
        <v>38</v>
      </c>
      <c r="D8" s="30">
        <f t="shared" si="2"/>
        <v>30</v>
      </c>
      <c r="E8" s="19" t="s">
        <v>40</v>
      </c>
      <c r="F8" s="31">
        <f t="shared" si="1"/>
        <v>1088.1000000000001</v>
      </c>
    </row>
    <row r="9" spans="1:7" x14ac:dyDescent="0.3">
      <c r="A9" s="13">
        <v>6</v>
      </c>
      <c r="B9" s="14" t="s">
        <v>30</v>
      </c>
      <c r="C9" s="19" t="s">
        <v>37</v>
      </c>
      <c r="D9" s="30">
        <f>HLOOKUP(C9,$C$15:$G$20,6)</f>
        <v>20</v>
      </c>
      <c r="E9" s="19" t="s">
        <v>44</v>
      </c>
      <c r="F9" s="31">
        <f t="shared" si="1"/>
        <v>719.2</v>
      </c>
    </row>
    <row r="10" spans="1:7" x14ac:dyDescent="0.3">
      <c r="A10" s="13">
        <v>7</v>
      </c>
      <c r="B10" s="14" t="s">
        <v>30</v>
      </c>
      <c r="C10" s="19" t="s">
        <v>38</v>
      </c>
      <c r="D10" s="30">
        <f>HLOOKUP(C10,$C$15:$G$20,6)</f>
        <v>17</v>
      </c>
      <c r="E10" s="19" t="s">
        <v>45</v>
      </c>
      <c r="F10" s="31">
        <f xml:space="preserve"> D10*VLOOKUP(E10,$B$23:$C$25,2)</f>
        <v>616.59</v>
      </c>
    </row>
    <row r="11" spans="1:7" x14ac:dyDescent="0.3">
      <c r="A11" s="13">
        <v>8</v>
      </c>
      <c r="B11" s="14" t="s">
        <v>32</v>
      </c>
      <c r="C11" s="19" t="s">
        <v>36</v>
      </c>
      <c r="D11" s="30">
        <f>HLOOKUP(C11,$C$15:$G$20,2)</f>
        <v>55</v>
      </c>
      <c r="E11" s="19" t="s">
        <v>46</v>
      </c>
      <c r="F11" s="31">
        <f t="shared" si="1"/>
        <v>1994.8500000000001</v>
      </c>
    </row>
    <row r="12" spans="1:7" x14ac:dyDescent="0.3">
      <c r="A12" s="13">
        <v>9</v>
      </c>
      <c r="B12" s="14" t="s">
        <v>33</v>
      </c>
      <c r="C12" s="19" t="s">
        <v>37</v>
      </c>
      <c r="D12" s="30">
        <f>HLOOKUP(C12,$C$15:$G$20,4)</f>
        <v>27</v>
      </c>
      <c r="E12" s="19" t="s">
        <v>47</v>
      </c>
      <c r="F12" s="31">
        <f t="shared" si="1"/>
        <v>979.29000000000008</v>
      </c>
    </row>
    <row r="13" spans="1:7" x14ac:dyDescent="0.3">
      <c r="A13" s="15">
        <v>10</v>
      </c>
      <c r="B13" s="16" t="s">
        <v>33</v>
      </c>
      <c r="C13" s="20" t="s">
        <v>36</v>
      </c>
      <c r="D13" s="30">
        <f>HLOOKUP(C13,$C$15:$G$20,4)</f>
        <v>22</v>
      </c>
      <c r="E13" s="19" t="s">
        <v>48</v>
      </c>
      <c r="F13" s="31">
        <f t="shared" si="1"/>
        <v>797.94</v>
      </c>
    </row>
    <row r="15" spans="1:7" x14ac:dyDescent="0.3">
      <c r="B15" s="4" t="s">
        <v>49</v>
      </c>
      <c r="C15" s="4" t="s">
        <v>37</v>
      </c>
      <c r="D15" s="4" t="s">
        <v>34</v>
      </c>
      <c r="E15" s="4" t="s">
        <v>38</v>
      </c>
      <c r="F15" s="4" t="s">
        <v>35</v>
      </c>
      <c r="G15" s="2" t="s">
        <v>36</v>
      </c>
    </row>
    <row r="16" spans="1:7" x14ac:dyDescent="0.3">
      <c r="B16" s="14" t="s">
        <v>32</v>
      </c>
      <c r="C16" s="34">
        <v>50</v>
      </c>
      <c r="D16" s="34">
        <v>55</v>
      </c>
      <c r="E16" s="35">
        <v>45</v>
      </c>
      <c r="F16" s="35">
        <v>50</v>
      </c>
      <c r="G16" s="35">
        <v>55</v>
      </c>
    </row>
    <row r="17" spans="2:7" x14ac:dyDescent="0.3">
      <c r="B17" s="14" t="s">
        <v>29</v>
      </c>
      <c r="C17" s="34">
        <v>150</v>
      </c>
      <c r="D17" s="34">
        <v>130</v>
      </c>
      <c r="E17" s="35">
        <v>140</v>
      </c>
      <c r="F17" s="35">
        <v>145</v>
      </c>
      <c r="G17" s="35">
        <v>155</v>
      </c>
    </row>
    <row r="18" spans="2:7" x14ac:dyDescent="0.3">
      <c r="B18" s="14" t="s">
        <v>33</v>
      </c>
      <c r="C18" s="34">
        <v>27</v>
      </c>
      <c r="D18" s="34">
        <v>33</v>
      </c>
      <c r="E18" s="35">
        <v>30</v>
      </c>
      <c r="F18" s="35">
        <v>25</v>
      </c>
      <c r="G18" s="35">
        <v>22</v>
      </c>
    </row>
    <row r="19" spans="2:7" x14ac:dyDescent="0.3">
      <c r="B19" s="14" t="s">
        <v>31</v>
      </c>
      <c r="C19" s="34">
        <v>25</v>
      </c>
      <c r="D19" s="34">
        <v>30</v>
      </c>
      <c r="E19" s="35">
        <v>30</v>
      </c>
      <c r="F19" s="35">
        <v>35</v>
      </c>
      <c r="G19" s="35">
        <v>30</v>
      </c>
    </row>
    <row r="20" spans="2:7" x14ac:dyDescent="0.3">
      <c r="B20" s="14" t="s">
        <v>30</v>
      </c>
      <c r="C20" s="34">
        <v>20</v>
      </c>
      <c r="D20" s="34">
        <v>15</v>
      </c>
      <c r="E20" s="35">
        <v>17</v>
      </c>
      <c r="F20" s="35">
        <v>13</v>
      </c>
      <c r="G20" s="35">
        <v>15</v>
      </c>
    </row>
    <row r="22" spans="2:7" x14ac:dyDescent="0.3">
      <c r="B22" s="4" t="s">
        <v>50</v>
      </c>
      <c r="C22" s="2" t="s">
        <v>51</v>
      </c>
    </row>
    <row r="23" spans="2:7" x14ac:dyDescent="0.3">
      <c r="B23" s="14" t="s">
        <v>43</v>
      </c>
      <c r="C23" s="32">
        <v>35.42</v>
      </c>
    </row>
    <row r="24" spans="2:7" x14ac:dyDescent="0.3">
      <c r="B24" s="14" t="s">
        <v>39</v>
      </c>
      <c r="C24" s="32">
        <v>35.96</v>
      </c>
    </row>
    <row r="25" spans="2:7" x14ac:dyDescent="0.3">
      <c r="B25" s="16" t="s">
        <v>48</v>
      </c>
      <c r="C25" s="33">
        <v>36.270000000000003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opLeftCell="C1" zoomScaleNormal="100" workbookViewId="0">
      <selection activeCell="A6" sqref="A6:F6"/>
    </sheetView>
  </sheetViews>
  <sheetFormatPr defaultRowHeight="14.4" x14ac:dyDescent="0.3"/>
  <cols>
    <col min="1" max="1" width="15" customWidth="1"/>
    <col min="2" max="2" width="10.6640625" customWidth="1"/>
    <col min="3" max="3" width="12.109375" customWidth="1"/>
    <col min="4" max="4" width="12.44140625" customWidth="1"/>
    <col min="5" max="5" width="13.109375" customWidth="1"/>
    <col min="6" max="6" width="13.33203125" customWidth="1"/>
  </cols>
  <sheetData>
    <row r="1" spans="1:6" x14ac:dyDescent="0.3">
      <c r="A1" s="49" t="s">
        <v>52</v>
      </c>
      <c r="B1" s="49"/>
      <c r="C1" s="49"/>
      <c r="D1" s="49"/>
      <c r="E1" s="49"/>
      <c r="F1" s="49"/>
    </row>
    <row r="2" spans="1:6" x14ac:dyDescent="0.3">
      <c r="A2" s="6" t="s">
        <v>53</v>
      </c>
      <c r="B2" s="6">
        <v>1</v>
      </c>
      <c r="C2" s="6">
        <v>2</v>
      </c>
      <c r="D2" s="6">
        <v>3</v>
      </c>
      <c r="E2" s="6">
        <v>4</v>
      </c>
      <c r="F2" s="6">
        <v>5</v>
      </c>
    </row>
    <row r="3" spans="1:6" x14ac:dyDescent="0.3">
      <c r="A3" s="6" t="s">
        <v>54</v>
      </c>
      <c r="B3" s="25">
        <v>1300</v>
      </c>
      <c r="C3" s="25">
        <v>1400</v>
      </c>
      <c r="D3" s="25">
        <v>1500</v>
      </c>
      <c r="E3" s="25">
        <v>1700</v>
      </c>
      <c r="F3" s="25">
        <v>2000</v>
      </c>
    </row>
    <row r="4" spans="1:6" x14ac:dyDescent="0.3">
      <c r="A4" s="6" t="s">
        <v>55</v>
      </c>
      <c r="B4" s="25">
        <v>2000</v>
      </c>
      <c r="C4" s="25">
        <v>2300</v>
      </c>
      <c r="D4" s="25">
        <v>2500</v>
      </c>
      <c r="E4" s="25">
        <v>3000</v>
      </c>
      <c r="F4" s="25">
        <v>3500</v>
      </c>
    </row>
    <row r="6" spans="1:6" x14ac:dyDescent="0.3">
      <c r="A6" s="50" t="s">
        <v>56</v>
      </c>
      <c r="B6" s="50"/>
      <c r="C6" s="50"/>
      <c r="D6" s="50"/>
      <c r="E6" s="50"/>
      <c r="F6" s="50"/>
    </row>
    <row r="8" spans="1:6" ht="66" customHeight="1" x14ac:dyDescent="0.3">
      <c r="A8" s="21" t="s">
        <v>57</v>
      </c>
      <c r="B8" s="22" t="s">
        <v>58</v>
      </c>
      <c r="C8" s="23" t="s">
        <v>53</v>
      </c>
      <c r="D8" s="23" t="s">
        <v>59</v>
      </c>
      <c r="E8" s="23" t="s">
        <v>55</v>
      </c>
      <c r="F8" s="23" t="s">
        <v>60</v>
      </c>
    </row>
    <row r="9" spans="1:6" x14ac:dyDescent="0.3">
      <c r="A9" s="14" t="s">
        <v>10</v>
      </c>
      <c r="B9" s="19">
        <v>22</v>
      </c>
      <c r="C9" s="43">
        <v>2</v>
      </c>
      <c r="D9" s="44">
        <f xml:space="preserve"> HLOOKUP(C9,B$2:F$4,2)*B9</f>
        <v>30800</v>
      </c>
      <c r="E9" s="45">
        <f xml:space="preserve"> HLOOKUP(C9,B$2:F$4,3)</f>
        <v>2300</v>
      </c>
      <c r="F9" s="31">
        <f>D9+E9</f>
        <v>33100</v>
      </c>
    </row>
    <row r="10" spans="1:6" x14ac:dyDescent="0.3">
      <c r="A10" s="14" t="s">
        <v>61</v>
      </c>
      <c r="B10" s="19">
        <v>18</v>
      </c>
      <c r="C10" s="43">
        <v>3</v>
      </c>
      <c r="D10" s="44">
        <f t="shared" ref="D10:D13" si="0" xml:space="preserve"> HLOOKUP(C10,B$2:F$4,2)*B10</f>
        <v>27000</v>
      </c>
      <c r="E10" s="45">
        <f t="shared" ref="E10:E13" si="1" xml:space="preserve"> HLOOKUP(C10,B$2:F$4,3)</f>
        <v>2500</v>
      </c>
      <c r="F10" s="31">
        <f t="shared" ref="F10:F12" si="2">D10+E10</f>
        <v>29500</v>
      </c>
    </row>
    <row r="11" spans="1:6" x14ac:dyDescent="0.3">
      <c r="A11" s="14" t="s">
        <v>15</v>
      </c>
      <c r="B11" s="19">
        <v>21</v>
      </c>
      <c r="C11" s="43">
        <v>4</v>
      </c>
      <c r="D11" s="44">
        <f t="shared" si="0"/>
        <v>35700</v>
      </c>
      <c r="E11" s="45">
        <f t="shared" si="1"/>
        <v>3000</v>
      </c>
      <c r="F11" s="31">
        <f t="shared" si="2"/>
        <v>38700</v>
      </c>
    </row>
    <row r="12" spans="1:6" x14ac:dyDescent="0.3">
      <c r="A12" s="14" t="s">
        <v>17</v>
      </c>
      <c r="B12" s="19">
        <v>21</v>
      </c>
      <c r="C12" s="43">
        <v>3</v>
      </c>
      <c r="D12" s="44">
        <f t="shared" si="0"/>
        <v>31500</v>
      </c>
      <c r="E12" s="45">
        <f t="shared" si="1"/>
        <v>2500</v>
      </c>
      <c r="F12" s="31">
        <f t="shared" si="2"/>
        <v>34000</v>
      </c>
    </row>
    <row r="13" spans="1:6" x14ac:dyDescent="0.3">
      <c r="A13" s="14" t="s">
        <v>62</v>
      </c>
      <c r="B13" s="19">
        <v>15</v>
      </c>
      <c r="C13" s="43">
        <v>5</v>
      </c>
      <c r="D13" s="44">
        <f t="shared" si="0"/>
        <v>30000</v>
      </c>
      <c r="E13" s="45">
        <f t="shared" si="1"/>
        <v>3500</v>
      </c>
      <c r="F13" s="31">
        <f>D13+E13</f>
        <v>33500</v>
      </c>
    </row>
    <row r="14" spans="1:6" x14ac:dyDescent="0.3">
      <c r="A14" s="24" t="s">
        <v>63</v>
      </c>
      <c r="B14" s="19">
        <f>SUM(B9:B13)</f>
        <v>97</v>
      </c>
      <c r="C14" s="19">
        <f>SUM(C9:C13)</f>
        <v>17</v>
      </c>
      <c r="D14" s="36">
        <f>SUM(D9:D13)</f>
        <v>155000</v>
      </c>
      <c r="E14" s="36">
        <f>SUM(E9:E13)</f>
        <v>13800</v>
      </c>
      <c r="F14" s="36">
        <f>D14+E14</f>
        <v>168800</v>
      </c>
    </row>
  </sheetData>
  <mergeCells count="2">
    <mergeCell ref="A1:F1"/>
    <mergeCell ref="A6:F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topLeftCell="A6" workbookViewId="0">
      <selection activeCell="N27" sqref="N27"/>
    </sheetView>
  </sheetViews>
  <sheetFormatPr defaultRowHeight="14.4" x14ac:dyDescent="0.3"/>
  <cols>
    <col min="1" max="1" width="16.109375" customWidth="1"/>
    <col min="2" max="2" width="12.109375" customWidth="1"/>
    <col min="3" max="3" width="12" customWidth="1"/>
    <col min="4" max="4" width="12.44140625" customWidth="1"/>
    <col min="5" max="5" width="11.88671875" customWidth="1"/>
    <col min="6" max="6" width="13.44140625" customWidth="1"/>
  </cols>
  <sheetData>
    <row r="1" spans="1:6" x14ac:dyDescent="0.3">
      <c r="A1" s="50" t="s">
        <v>64</v>
      </c>
      <c r="B1" s="50"/>
      <c r="C1" s="50"/>
      <c r="D1" s="50"/>
      <c r="E1" s="50"/>
      <c r="F1" s="50"/>
    </row>
    <row r="3" spans="1:6" x14ac:dyDescent="0.3">
      <c r="A3" s="37" t="s">
        <v>65</v>
      </c>
      <c r="B3" s="38">
        <v>0</v>
      </c>
      <c r="C3" s="38">
        <v>10000</v>
      </c>
      <c r="D3" s="38">
        <v>18000</v>
      </c>
      <c r="E3" s="38">
        <v>25000</v>
      </c>
      <c r="F3" s="38">
        <v>30000</v>
      </c>
    </row>
    <row r="4" spans="1:6" x14ac:dyDescent="0.3">
      <c r="A4" s="39" t="s">
        <v>66</v>
      </c>
      <c r="B4" s="11">
        <v>0</v>
      </c>
      <c r="C4" s="11">
        <v>0.12</v>
      </c>
      <c r="D4" s="11">
        <v>0.13</v>
      </c>
      <c r="E4" s="11">
        <v>0.15</v>
      </c>
      <c r="F4" s="11">
        <v>0.18</v>
      </c>
    </row>
    <row r="5" spans="1:6" x14ac:dyDescent="0.3">
      <c r="A5" s="39" t="s">
        <v>67</v>
      </c>
      <c r="B5" s="38">
        <v>1400</v>
      </c>
    </row>
    <row r="7" spans="1:6" x14ac:dyDescent="0.3">
      <c r="A7" s="50" t="s">
        <v>68</v>
      </c>
      <c r="B7" s="48"/>
      <c r="C7" s="48"/>
      <c r="D7" s="48"/>
      <c r="E7" s="48"/>
      <c r="F7" s="48"/>
    </row>
    <row r="9" spans="1:6" ht="32.25" customHeight="1" x14ac:dyDescent="0.3">
      <c r="A9" s="40" t="s">
        <v>69</v>
      </c>
      <c r="B9" s="40" t="s">
        <v>70</v>
      </c>
      <c r="C9" s="41" t="s">
        <v>71</v>
      </c>
      <c r="D9" s="40" t="s">
        <v>72</v>
      </c>
      <c r="E9" s="41" t="s">
        <v>66</v>
      </c>
      <c r="F9" s="40" t="s">
        <v>73</v>
      </c>
    </row>
    <row r="10" spans="1:6" x14ac:dyDescent="0.3">
      <c r="A10" s="14" t="s">
        <v>10</v>
      </c>
      <c r="B10" s="14"/>
      <c r="C10" s="31">
        <v>12000</v>
      </c>
      <c r="D10" s="31">
        <f>C10-B10*$B$5</f>
        <v>12000</v>
      </c>
      <c r="E10" s="31">
        <f>HLOOKUP(D10,$B$3:$F$4,2)*D10</f>
        <v>1440</v>
      </c>
      <c r="F10" s="31">
        <f>C10-E10</f>
        <v>10560</v>
      </c>
    </row>
    <row r="11" spans="1:6" x14ac:dyDescent="0.3">
      <c r="A11" s="14" t="s">
        <v>61</v>
      </c>
      <c r="B11" s="19">
        <v>1</v>
      </c>
      <c r="C11" s="31">
        <v>18400</v>
      </c>
      <c r="D11" s="31">
        <f t="shared" ref="D11:D14" si="0">C11-B11*$B$5</f>
        <v>17000</v>
      </c>
      <c r="E11" s="31">
        <f t="shared" ref="E11:E14" si="1">HLOOKUP(D11,$B$3:$F$4,2)*D11</f>
        <v>2040</v>
      </c>
      <c r="F11" s="31">
        <f t="shared" ref="F11:F14" si="2">C11-E11</f>
        <v>16360</v>
      </c>
    </row>
    <row r="12" spans="1:6" x14ac:dyDescent="0.3">
      <c r="A12" s="14" t="s">
        <v>15</v>
      </c>
      <c r="B12" s="19">
        <v>2</v>
      </c>
      <c r="C12" s="31">
        <v>15600</v>
      </c>
      <c r="D12" s="31">
        <f t="shared" si="0"/>
        <v>12800</v>
      </c>
      <c r="E12" s="31">
        <f t="shared" si="1"/>
        <v>1536</v>
      </c>
      <c r="F12" s="31">
        <f t="shared" si="2"/>
        <v>14064</v>
      </c>
    </row>
    <row r="13" spans="1:6" x14ac:dyDescent="0.3">
      <c r="A13" s="14" t="s">
        <v>17</v>
      </c>
      <c r="B13" s="19">
        <v>2</v>
      </c>
      <c r="C13" s="31">
        <v>22540</v>
      </c>
      <c r="D13" s="31">
        <f t="shared" si="0"/>
        <v>19740</v>
      </c>
      <c r="E13" s="31">
        <f t="shared" si="1"/>
        <v>2566.2000000000003</v>
      </c>
      <c r="F13" s="31">
        <f t="shared" si="2"/>
        <v>19973.8</v>
      </c>
    </row>
    <row r="14" spans="1:6" x14ac:dyDescent="0.3">
      <c r="A14" s="14" t="s">
        <v>62</v>
      </c>
      <c r="B14" s="19">
        <v>3</v>
      </c>
      <c r="C14" s="31">
        <v>29500</v>
      </c>
      <c r="D14" s="31">
        <f t="shared" si="0"/>
        <v>25300</v>
      </c>
      <c r="E14" s="31">
        <f t="shared" si="1"/>
        <v>3795</v>
      </c>
      <c r="F14" s="31">
        <f t="shared" si="2"/>
        <v>25705</v>
      </c>
    </row>
    <row r="15" spans="1:6" x14ac:dyDescent="0.3">
      <c r="A15" s="42" t="s">
        <v>63</v>
      </c>
      <c r="B15" s="19">
        <f>SUM(B10:B14)</f>
        <v>8</v>
      </c>
      <c r="C15" s="31">
        <f>SUM(C10:C14)</f>
        <v>98040</v>
      </c>
      <c r="D15" s="31">
        <f>SUM(D10:D14)</f>
        <v>86840</v>
      </c>
      <c r="E15" s="31">
        <f>SUM(E10:E14)</f>
        <v>11377.2</v>
      </c>
      <c r="F15" s="31">
        <f>SUM(F10:F14)</f>
        <v>86662.8</v>
      </c>
    </row>
  </sheetData>
  <mergeCells count="2">
    <mergeCell ref="A1:F1"/>
    <mergeCell ref="A7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Ведомость зарплаты</vt:lpstr>
      <vt:lpstr>Цены</vt:lpstr>
      <vt:lpstr>Повременная зарплата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2024-11-12T14:28:04Z</dcterms:modified>
</cp:coreProperties>
</file>