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lalb\OneDrive\Рабочий стол\Эконом Культура\"/>
    </mc:Choice>
  </mc:AlternateContent>
  <xr:revisionPtr revIDLastSave="0" documentId="13_ncr:1_{A6AB418D-D94E-489C-8F13-600F910A0D92}" xr6:coauthVersionLast="47" xr6:coauthVersionMax="47" xr10:uidLastSave="{00000000-0000-0000-0000-000000000000}"/>
  <bookViews>
    <workbookView xWindow="-108" yWindow="-108" windowWidth="23256" windowHeight="12456" activeTab="2" xr2:uid="{5CF125CE-E69B-4D61-90A0-4BB219698B1A}"/>
  </bookViews>
  <sheets>
    <sheet name="Ведомость" sheetId="1" r:id="rId1"/>
    <sheet name="Отчетная ведомость" sheetId="2" r:id="rId2"/>
    <sheet name="Ведомость зарплат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  <c r="D5" i="3"/>
  <c r="D6" i="3"/>
  <c r="D7" i="3"/>
  <c r="G7" i="3" s="1"/>
  <c r="D8" i="3"/>
  <c r="D9" i="3"/>
  <c r="G9" i="3" s="1"/>
  <c r="D10" i="3"/>
  <c r="D11" i="3"/>
  <c r="D12" i="3"/>
  <c r="D13" i="3"/>
  <c r="D14" i="3"/>
  <c r="D15" i="3"/>
  <c r="D16" i="3"/>
  <c r="D17" i="3"/>
  <c r="D18" i="3"/>
  <c r="D4" i="3"/>
  <c r="C12" i="2"/>
  <c r="D12" i="2"/>
  <c r="B12" i="2"/>
  <c r="G3" i="2"/>
  <c r="G4" i="2"/>
  <c r="G5" i="2"/>
  <c r="G6" i="2"/>
  <c r="G7" i="2"/>
  <c r="G8" i="2"/>
  <c r="G9" i="2"/>
  <c r="G10" i="2"/>
  <c r="G11" i="2"/>
  <c r="G2" i="2"/>
  <c r="E12" i="2"/>
  <c r="E3" i="2"/>
  <c r="E4" i="2"/>
  <c r="F9" i="2" s="1"/>
  <c r="E5" i="2"/>
  <c r="F5" i="2" s="1"/>
  <c r="E6" i="2"/>
  <c r="E7" i="2"/>
  <c r="E8" i="2"/>
  <c r="E9" i="2"/>
  <c r="E10" i="2"/>
  <c r="F10" i="2" s="1"/>
  <c r="E11" i="2"/>
  <c r="F11" i="2" s="1"/>
  <c r="E2" i="2"/>
  <c r="D4" i="1"/>
  <c r="G4" i="1" s="1"/>
  <c r="D5" i="1"/>
  <c r="D6" i="1"/>
  <c r="G6" i="1" s="1"/>
  <c r="D7" i="1"/>
  <c r="G7" i="1" s="1"/>
  <c r="D8" i="1"/>
  <c r="G8" i="1" s="1"/>
  <c r="D9" i="1"/>
  <c r="G9" i="1" s="1"/>
  <c r="D10" i="1"/>
  <c r="G10" i="1" s="1"/>
  <c r="D3" i="1"/>
  <c r="G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3" i="1"/>
  <c r="F3" i="1" s="1"/>
  <c r="H6" i="3" l="1"/>
  <c r="H11" i="3"/>
  <c r="H4" i="3"/>
  <c r="H12" i="3"/>
  <c r="G4" i="3"/>
  <c r="G6" i="3"/>
  <c r="H9" i="3"/>
  <c r="G18" i="3"/>
  <c r="H18" i="3" s="1"/>
  <c r="G5" i="3"/>
  <c r="H5" i="3" s="1"/>
  <c r="H7" i="3"/>
  <c r="G17" i="3"/>
  <c r="H17" i="3" s="1"/>
  <c r="G16" i="3"/>
  <c r="H16" i="3" s="1"/>
  <c r="G15" i="3"/>
  <c r="H15" i="3" s="1"/>
  <c r="G14" i="3"/>
  <c r="H14" i="3" s="1"/>
  <c r="G13" i="3"/>
  <c r="H13" i="3" s="1"/>
  <c r="G12" i="3"/>
  <c r="G8" i="3"/>
  <c r="H8" i="3" s="1"/>
  <c r="G11" i="3"/>
  <c r="G10" i="3"/>
  <c r="H10" i="3" s="1"/>
  <c r="G5" i="1"/>
  <c r="I8" i="3"/>
  <c r="J8" i="3" s="1"/>
  <c r="K8" i="3" s="1"/>
  <c r="F4" i="2"/>
  <c r="F8" i="2"/>
  <c r="F2" i="2"/>
  <c r="F6" i="2"/>
  <c r="F3" i="2"/>
  <c r="F7" i="2"/>
  <c r="I15" i="3" l="1"/>
  <c r="J15" i="3" s="1"/>
  <c r="K15" i="3" s="1"/>
  <c r="I13" i="3"/>
  <c r="J13" i="3" s="1"/>
  <c r="K13" i="3" s="1"/>
  <c r="I16" i="3"/>
  <c r="J16" i="3" s="1"/>
  <c r="K16" i="3" s="1"/>
  <c r="I17" i="3"/>
  <c r="J17" i="3" s="1"/>
  <c r="K17" i="3" s="1"/>
  <c r="I5" i="3"/>
  <c r="J5" i="3" s="1"/>
  <c r="K5" i="3" s="1"/>
  <c r="I18" i="3"/>
  <c r="J18" i="3" s="1"/>
  <c r="K18" i="3" s="1"/>
  <c r="I10" i="3"/>
  <c r="J10" i="3" s="1"/>
  <c r="K10" i="3" s="1"/>
  <c r="I14" i="3"/>
  <c r="J14" i="3" s="1"/>
  <c r="K14" i="3" s="1"/>
  <c r="I12" i="3"/>
  <c r="J12" i="3"/>
  <c r="K12" i="3" s="1"/>
  <c r="I7" i="3"/>
  <c r="J7" i="3" s="1"/>
  <c r="K7" i="3" s="1"/>
  <c r="I4" i="3"/>
  <c r="J4" i="3" s="1"/>
  <c r="K4" i="3" s="1"/>
  <c r="K19" i="3" s="1"/>
  <c r="J11" i="3"/>
  <c r="K11" i="3" s="1"/>
  <c r="I11" i="3"/>
  <c r="I9" i="3"/>
  <c r="J9" i="3" s="1"/>
  <c r="K9" i="3" s="1"/>
  <c r="I6" i="3"/>
  <c r="J6" i="3" s="1"/>
  <c r="K6" i="3" s="1"/>
  <c r="H11" i="2"/>
  <c r="H4" i="2"/>
  <c r="H7" i="2"/>
  <c r="H9" i="2"/>
  <c r="H8" i="2"/>
  <c r="H5" i="2"/>
  <c r="H10" i="2"/>
  <c r="H2" i="2"/>
  <c r="H3" i="2"/>
  <c r="H6" i="2"/>
</calcChain>
</file>

<file path=xl/sharedStrings.xml><?xml version="1.0" encoding="utf-8"?>
<sst xmlns="http://schemas.openxmlformats.org/spreadsheetml/2006/main" count="81" uniqueCount="68">
  <si>
    <t>ВЕДОМОСТЬ ПЕРЕОЦЕНКИ ОСНОВНЫХ СРЕДСТВ ПРОИЗВОДСТВА</t>
  </si>
  <si>
    <t>Наименование объекта</t>
  </si>
  <si>
    <t>Балансовая стоимость (БС), млн.руб.</t>
  </si>
  <si>
    <t>Износ объекта (ИО), млн.руб.</t>
  </si>
  <si>
    <t>k</t>
  </si>
  <si>
    <t>Восстановительная остаточная стоимость (ВОС), млн.руб.</t>
  </si>
  <si>
    <t>Восстановительная полная стоимость (ВПС), млн.руб.</t>
  </si>
  <si>
    <t>Остаточная стоимость (ОС), млн.руб.</t>
  </si>
  <si>
    <t>Отдел менеджмента и маркетинга</t>
  </si>
  <si>
    <t>Отдел транспортировок</t>
  </si>
  <si>
    <t>Сборочный цех</t>
  </si>
  <si>
    <t>Отделочный цех</t>
  </si>
  <si>
    <t>Склад №1</t>
  </si>
  <si>
    <t>Склад №2</t>
  </si>
  <si>
    <t>Склад №3</t>
  </si>
  <si>
    <t>Склад №4</t>
  </si>
  <si>
    <t>Итого</t>
  </si>
  <si>
    <t>Клуб</t>
  </si>
  <si>
    <t>Январь</t>
  </si>
  <si>
    <t>Февраль</t>
  </si>
  <si>
    <t>Март</t>
  </si>
  <si>
    <t>Суммарная выручка</t>
  </si>
  <si>
    <t>Средняя выручка</t>
  </si>
  <si>
    <t>Доля в общей выручке</t>
  </si>
  <si>
    <t>Место</t>
  </si>
  <si>
    <t>Альтаир</t>
  </si>
  <si>
    <t>Арена</t>
  </si>
  <si>
    <t>Арсенал</t>
  </si>
  <si>
    <t>Галакс</t>
  </si>
  <si>
    <t>Звезда</t>
  </si>
  <si>
    <t>Полигон</t>
  </si>
  <si>
    <t>Сеть</t>
  </si>
  <si>
    <t>Антей</t>
  </si>
  <si>
    <t>Блиндаж</t>
  </si>
  <si>
    <t>Патриот</t>
  </si>
  <si>
    <t>РАСЧЕТ ЗАРАБОТНОЙ ПЛАТЫ СОТРУДНИКОВ</t>
  </si>
  <si>
    <t>НАУЧНО-ПРОЕКТНОГО ОТДЕЛА</t>
  </si>
  <si>
    <t>Фамилия И.О.</t>
  </si>
  <si>
    <t>Должность</t>
  </si>
  <si>
    <t>Тарифная ставка</t>
  </si>
  <si>
    <t>Надбавка за стаж</t>
  </si>
  <si>
    <t>Стаж</t>
  </si>
  <si>
    <t>Процент налога</t>
  </si>
  <si>
    <t>Сумма налога</t>
  </si>
  <si>
    <t>Выплата</t>
  </si>
  <si>
    <t>Антонов Р.И.</t>
  </si>
  <si>
    <t>лаборант</t>
  </si>
  <si>
    <t>Борисов И.П.</t>
  </si>
  <si>
    <t>инженер</t>
  </si>
  <si>
    <t>Вольская О.А.</t>
  </si>
  <si>
    <t>мл.н.сотрудник</t>
  </si>
  <si>
    <t>Иванов В.А.</t>
  </si>
  <si>
    <t>Комаров Н.И.</t>
  </si>
  <si>
    <t>ст.н.сотрудник</t>
  </si>
  <si>
    <t>Крючков Н.Р.</t>
  </si>
  <si>
    <t>Новиков Л.Д.</t>
  </si>
  <si>
    <t>Огарев Н.И.</t>
  </si>
  <si>
    <t>Петров К.О.</t>
  </si>
  <si>
    <t>Реутова Е.Г.</t>
  </si>
  <si>
    <t>Сидоров И.Н.</t>
  </si>
  <si>
    <t>Степаненко В.Д.</t>
  </si>
  <si>
    <t>Тимофеев Н.Н.</t>
  </si>
  <si>
    <t>Уткина Е.В.</t>
  </si>
  <si>
    <t>Федоров А.Н.</t>
  </si>
  <si>
    <t>итогоквЫДАЧЕ</t>
  </si>
  <si>
    <t>№ n/n</t>
  </si>
  <si>
    <t>зав.лабораторией</t>
  </si>
  <si>
    <t>ИТОГО К ВЫДАЧЕ: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</si>
</sst>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\ _₽"/>
    <numFmt numFmtId="165" formatCode="#,##0.0"/>
    <numFmt numFmtId="166" formatCode="#,##0.00\ &quot;₽&quot;"/>
  </numFmts>
  <fonts count="5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1" xfId="0" applyNumberFormat="1" applyFont="1" applyBorder="1"/>
    <xf numFmtId="164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6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right" vertical="center"/>
    </xf>
  </cellXfs>
  <cellStyles count="1">
    <cellStyle name="Обычный" xfId="0" builtinId="0"/>
  </cellStyles>
  <dxfs count="3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Оценка</a:t>
            </a:r>
            <a:r>
              <a:rPr lang="ru-RU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основных средств производства</a:t>
            </a:r>
            <a:endParaRPr lang="ru-RU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49358634942866"/>
          <c:y val="0.17171296296296296"/>
          <c:w val="0.86362210417840934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Ведомость!$B$2</c:f>
              <c:strCache>
                <c:ptCount val="1"/>
                <c:pt idx="0">
                  <c:v>Балансовая стоимость (БС), млн.руб.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Ведомость!$A$3:$A$10</c15:sqref>
                  </c15:fullRef>
                </c:ext>
              </c:extLst>
              <c:f>Ведомость!$A$5:$A$10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Ведомость!$B$3:$B$10</c15:sqref>
                  </c15:fullRef>
                </c:ext>
              </c:extLst>
              <c:f>Ведомость!$B$5:$B$10</c:f>
              <c:numCache>
                <c:formatCode>#\ ##0.0\ _₽</c:formatCode>
                <c:ptCount val="6"/>
                <c:pt idx="0">
                  <c:v>2673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C-4E42-8E7B-6411BE3F887A}"/>
            </c:ext>
          </c:extLst>
        </c:ser>
        <c:ser>
          <c:idx val="1"/>
          <c:order val="1"/>
          <c:tx>
            <c:strRef>
              <c:f>Ведомость!$C$2</c:f>
              <c:strCache>
                <c:ptCount val="1"/>
                <c:pt idx="0">
                  <c:v>Износ объекта (ИО), млн.руб.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Ведомость!$A$3:$A$10</c15:sqref>
                  </c15:fullRef>
                </c:ext>
              </c:extLst>
              <c:f>Ведомость!$A$5:$A$10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Ведомость!$C$3:$C$10</c15:sqref>
                  </c15:fullRef>
                </c:ext>
              </c:extLst>
              <c:f>Ведомость!$C$5:$C$10</c:f>
              <c:numCache>
                <c:formatCode>#\ ##0.0\ _₽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C-4E42-8E7B-6411BE3F887A}"/>
            </c:ext>
          </c:extLst>
        </c:ser>
        <c:ser>
          <c:idx val="2"/>
          <c:order val="2"/>
          <c:tx>
            <c:strRef>
              <c:f>Ведомость!$D$2</c:f>
              <c:strCache>
                <c:ptCount val="1"/>
                <c:pt idx="0">
                  <c:v>Остаточная стоимость (ОС), млн.руб.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Ведомость!$A$3:$A$10</c15:sqref>
                  </c15:fullRef>
                </c:ext>
              </c:extLst>
              <c:f>Ведомость!$A$5:$A$10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Ведомость!$D$3:$D$10</c15:sqref>
                  </c15:fullRef>
                </c:ext>
              </c:extLst>
              <c:f>Ведомость!$D$5:$D$10</c:f>
              <c:numCache>
                <c:formatCode>#\ ##0.0</c:formatCode>
                <c:ptCount val="6"/>
                <c:pt idx="0">
                  <c:v>2474.1</c:v>
                </c:pt>
                <c:pt idx="1">
                  <c:v>420.40000000000003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596.69999999999993</c:v>
                </c:pt>
                <c:pt idx="5">
                  <c:v>465.59999999999997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C-4E42-8E7B-6411BE3F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720774191"/>
        <c:axId val="723326991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Ведомость!$E$2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Ведомость!$A$3:$A$10</c15:sqref>
                        </c15:fullRef>
                        <c15:formulaRef>
                          <c15:sqref>Ведомость!$A$5:$A$10</c15:sqref>
                        </c15:formulaRef>
                      </c:ext>
                    </c:extLst>
                    <c:strCache>
                      <c:ptCount val="6"/>
                      <c:pt idx="0">
                        <c:v>Сборочный цех</c:v>
                      </c:pt>
                      <c:pt idx="1">
                        <c:v>Отделочный цех</c:v>
                      </c:pt>
                      <c:pt idx="2">
                        <c:v>Склад №1</c:v>
                      </c:pt>
                      <c:pt idx="3">
                        <c:v>Склад №2</c:v>
                      </c:pt>
                      <c:pt idx="4">
                        <c:v>Склад №3</c:v>
                      </c:pt>
                      <c:pt idx="5">
                        <c:v>Склад №4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Ведомость!$E$3:$E$10</c15:sqref>
                        </c15:fullRef>
                        <c15:formulaRef>
                          <c15:sqref>Ведомость!$E$5:$E$10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5.0999999999999996</c:v>
                      </c:pt>
                      <c:pt idx="1">
                        <c:v>4.2</c:v>
                      </c:pt>
                      <c:pt idx="2">
                        <c:v>3.3</c:v>
                      </c:pt>
                      <c:pt idx="3">
                        <c:v>3.3</c:v>
                      </c:pt>
                      <c:pt idx="4">
                        <c:v>4.2</c:v>
                      </c:pt>
                      <c:pt idx="5">
                        <c:v>3.3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C3C-4E42-8E7B-6411BE3F88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Ведомость!$F$2</c15:sqref>
                        </c15:formulaRef>
                      </c:ext>
                    </c:extLst>
                    <c:strCache>
                      <c:ptCount val="1"/>
                      <c:pt idx="0">
                        <c:v>Восстановительная полная стоимость (ВПС), млн.руб.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Ведомость!$A$3:$A$10</c15:sqref>
                        </c15:fullRef>
                        <c15:formulaRef>
                          <c15:sqref>Ведомость!$A$5:$A$10</c15:sqref>
                        </c15:formulaRef>
                      </c:ext>
                    </c:extLst>
                    <c:strCache>
                      <c:ptCount val="6"/>
                      <c:pt idx="0">
                        <c:v>Сборочный цех</c:v>
                      </c:pt>
                      <c:pt idx="1">
                        <c:v>Отделочный цех</c:v>
                      </c:pt>
                      <c:pt idx="2">
                        <c:v>Склад №1</c:v>
                      </c:pt>
                      <c:pt idx="3">
                        <c:v>Склад №2</c:v>
                      </c:pt>
                      <c:pt idx="4">
                        <c:v>Склад №3</c:v>
                      </c:pt>
                      <c:pt idx="5">
                        <c:v>Склад №4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Ведомость!$F$3:$F$10</c15:sqref>
                        </c15:fullRef>
                        <c15:formulaRef>
                          <c15:sqref>Ведомость!$F$5:$F$10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13632.3</c:v>
                      </c:pt>
                      <c:pt idx="1">
                        <c:v>3450.7200000000003</c:v>
                      </c:pt>
                      <c:pt idx="2">
                        <c:v>1974.7199999999998</c:v>
                      </c:pt>
                      <c:pt idx="3">
                        <c:v>2013</c:v>
                      </c:pt>
                      <c:pt idx="4">
                        <c:v>3176.46</c:v>
                      </c:pt>
                      <c:pt idx="5">
                        <c:v>2027.1899999999998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3C-4E42-8E7B-6411BE3F88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Ведомость!$G$2</c15:sqref>
                        </c15:formulaRef>
                      </c:ext>
                    </c:extLst>
                    <c:strCache>
                      <c:ptCount val="1"/>
                      <c:pt idx="0">
                        <c:v>Восстановительная остаточная стоимость (ВОС), млн.руб.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Ведомость!$A$3:$A$10</c15:sqref>
                        </c15:fullRef>
                        <c15:formulaRef>
                          <c15:sqref>Ведомость!$A$5:$A$10</c15:sqref>
                        </c15:formulaRef>
                      </c:ext>
                    </c:extLst>
                    <c:strCache>
                      <c:ptCount val="6"/>
                      <c:pt idx="0">
                        <c:v>Сборочный цех</c:v>
                      </c:pt>
                      <c:pt idx="1">
                        <c:v>Отделочный цех</c:v>
                      </c:pt>
                      <c:pt idx="2">
                        <c:v>Склад №1</c:v>
                      </c:pt>
                      <c:pt idx="3">
                        <c:v>Склад №2</c:v>
                      </c:pt>
                      <c:pt idx="4">
                        <c:v>Склад №3</c:v>
                      </c:pt>
                      <c:pt idx="5">
                        <c:v>Склад №4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Ведомость!$G$3:$G$10</c15:sqref>
                        </c15:fullRef>
                        <c15:formulaRef>
                          <c15:sqref>Ведомость!$G$5:$G$10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12617.909999999998</c:v>
                      </c:pt>
                      <c:pt idx="1">
                        <c:v>1765.6800000000003</c:v>
                      </c:pt>
                      <c:pt idx="2">
                        <c:v>1540.7699999999998</c:v>
                      </c:pt>
                      <c:pt idx="3">
                        <c:v>872.51999999999987</c:v>
                      </c:pt>
                      <c:pt idx="4">
                        <c:v>2506.14</c:v>
                      </c:pt>
                      <c:pt idx="5">
                        <c:v>1536.4799999999998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3C-4E42-8E7B-6411BE3F887A}"/>
                  </c:ext>
                </c:extLst>
              </c15:ser>
            </c15:filteredBarSeries>
          </c:ext>
        </c:extLst>
      </c:barChart>
      <c:catAx>
        <c:axId val="72077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326991"/>
        <c:crosses val="autoZero"/>
        <c:auto val="1"/>
        <c:lblAlgn val="ctr"/>
        <c:lblOffset val="100"/>
        <c:noMultiLvlLbl val="0"/>
      </c:catAx>
      <c:valAx>
        <c:axId val="7233269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млн.руб.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\ ##0.0\ _₽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7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Данные</a:t>
            </a:r>
            <a:r>
              <a:rPr lang="ru-RU" sz="10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о работе компьютерных клубов</a:t>
            </a:r>
            <a:endParaRPr lang="ru-RU" sz="1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6"/>
          <c:order val="0"/>
          <c:tx>
            <c:strRef>
              <c:f>'Отчетная ведомость'!$H$1</c:f>
              <c:strCache>
                <c:ptCount val="1"/>
                <c:pt idx="0">
                  <c:v>Доля в общей выручке</c:v>
                </c:pt>
              </c:strCache>
            </c:strRef>
          </c:tx>
          <c:explosion val="3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91C-45BF-9B80-73A327358A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91C-45BF-9B80-73A327358A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91C-45BF-9B80-73A327358A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C91C-45BF-9B80-73A327358A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91C-45BF-9B80-73A327358A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C91C-45BF-9B80-73A327358A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91C-45BF-9B80-73A327358A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C91C-45BF-9B80-73A327358A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91C-45BF-9B80-73A327358A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C91C-45BF-9B80-73A327358A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D2320CC-53BB-4952-BAC0-3B5411EE3EF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6ECE355-F4F2-4977-BB57-FDC73AACC885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1C-45BF-9B80-73A327358A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BC61A3-AC80-42ED-82D1-DC7FB02A663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FE944E0-2AA1-4D0D-B3AD-D580D0470085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1C-45BF-9B80-73A327358A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C2E4F0-F84D-4396-A285-5D8F7C099B4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0A68116-9370-4F5B-96CB-961FDC1BC3EA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1C-45BF-9B80-73A327358A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C9D67A-26F2-4645-AB95-5D26A2F3277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89D285D-FD9E-40C6-9401-D896CBF75E39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1C-45BF-9B80-73A327358A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A415CE-C51A-483B-BCCA-C0DDAAD4DD5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AE07347-2A60-4B86-A181-5A2AC744EBD1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1C-45BF-9B80-73A327358A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229F9A-2C76-4D6C-A426-CF46DECA2EF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E65087A-0B90-44D9-9B57-9D5D79D3161D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1C-45BF-9B80-73A327358A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DE28ED-F8C3-4052-A8AE-F1297C54A59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3CBE787-D8C0-4630-A2E0-26061DA7A8CE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1C-45BF-9B80-73A327358A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4623ED-87C4-4900-A8D1-E08CFB9170F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8C7AFD3-DEAD-4859-9F40-64ACC361AE06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91C-45BF-9B80-73A327358A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9695864-1418-478D-93B6-993C2389F96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FC7A682-EB67-4D41-92A4-A6C641CE35C1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91C-45BF-9B80-73A327358A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DA79BA-1D02-4DD5-8B99-3AB76C0C88D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9C9055E-29F9-4A6E-A1EA-2D9C01374E4D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91C-45BF-9B80-73A327358A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'Отчетная ведомость'!$A$2:$A$11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ведомость'!$H$2:$H$11</c:f>
              <c:numCache>
                <c:formatCode>0.00%</c:formatCode>
                <c:ptCount val="10"/>
                <c:pt idx="0">
                  <c:v>6.4406779661016947E-2</c:v>
                </c:pt>
                <c:pt idx="1">
                  <c:v>6.6028002947678702E-2</c:v>
                </c:pt>
                <c:pt idx="2">
                  <c:v>0.12404814541881602</c:v>
                </c:pt>
                <c:pt idx="3">
                  <c:v>0.10744288872512896</c:v>
                </c:pt>
                <c:pt idx="4">
                  <c:v>0.13922869073937608</c:v>
                </c:pt>
                <c:pt idx="5">
                  <c:v>7.2758535986244169E-2</c:v>
                </c:pt>
                <c:pt idx="6">
                  <c:v>0.11913534758044707</c:v>
                </c:pt>
                <c:pt idx="7">
                  <c:v>8.1454188160157204E-2</c:v>
                </c:pt>
                <c:pt idx="8">
                  <c:v>0.13878653893392287</c:v>
                </c:pt>
                <c:pt idx="9">
                  <c:v>8.6710881847211985E-2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'Отчетная ведомость'!$A$2:$A$11</c15:f>
                <c15:dlblRangeCache>
                  <c:ptCount val="10"/>
                  <c:pt idx="0">
                    <c:v>Альтаир</c:v>
                  </c:pt>
                  <c:pt idx="1">
                    <c:v>Антей</c:v>
                  </c:pt>
                  <c:pt idx="2">
                    <c:v>Арена</c:v>
                  </c:pt>
                  <c:pt idx="3">
                    <c:v>Арсенал</c:v>
                  </c:pt>
                  <c:pt idx="4">
                    <c:v>Блиндаж</c:v>
                  </c:pt>
                  <c:pt idx="5">
                    <c:v>Галакс</c:v>
                  </c:pt>
                  <c:pt idx="6">
                    <c:v>Звезда</c:v>
                  </c:pt>
                  <c:pt idx="7">
                    <c:v>Патриот</c:v>
                  </c:pt>
                  <c:pt idx="8">
                    <c:v>Полигон</c:v>
                  </c:pt>
                  <c:pt idx="9">
                    <c:v>Сеть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91C-45BF-9B80-73A327358A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502325155674704E-2"/>
          <c:y val="0.89877150772820069"/>
          <c:w val="0.97968256827099953"/>
          <c:h val="7.345071449402157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1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Сравнительная диаграмма заработной платы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'Ведомость зарплаты'!$K$3</c:f>
              <c:strCache>
                <c:ptCount val="1"/>
                <c:pt idx="0">
                  <c:v>Выплата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'Ведомость зарплаты'!$B$4:$B$18</c:f>
              <c:strCache>
                <c:ptCount val="15"/>
                <c:pt idx="0">
                  <c:v>Антонов Р.И.</c:v>
                </c:pt>
                <c:pt idx="1">
                  <c:v>Борисов И.П.</c:v>
                </c:pt>
                <c:pt idx="2">
                  <c:v>Вольская О.А.</c:v>
                </c:pt>
                <c:pt idx="3">
                  <c:v>Иванов В.А.</c:v>
                </c:pt>
                <c:pt idx="4">
                  <c:v>Комаров Н.И.</c:v>
                </c:pt>
                <c:pt idx="5">
                  <c:v>Крючков Н.Р.</c:v>
                </c:pt>
                <c:pt idx="6">
                  <c:v>Новиков Л.Д.</c:v>
                </c:pt>
                <c:pt idx="7">
                  <c:v>Огарев Н.И.</c:v>
                </c:pt>
                <c:pt idx="8">
                  <c:v>Петров К.О.</c:v>
                </c:pt>
                <c:pt idx="9">
                  <c:v>Реутова Е.Г.</c:v>
                </c:pt>
                <c:pt idx="10">
                  <c:v>Сидоров И.Н.</c:v>
                </c:pt>
                <c:pt idx="11">
                  <c:v>Степаненко В.Д.</c:v>
                </c:pt>
                <c:pt idx="12">
                  <c:v>Тимофеев Н.Н.</c:v>
                </c:pt>
                <c:pt idx="13">
                  <c:v>Уткина Е.В.</c:v>
                </c:pt>
                <c:pt idx="14">
                  <c:v>Федоров А.Н.</c:v>
                </c:pt>
              </c:strCache>
            </c:strRef>
          </c:cat>
          <c:val>
            <c:numRef>
              <c:f>'Ведомость зарплаты'!$K$4:$K$18</c:f>
              <c:numCache>
                <c:formatCode>#\ ##0.00\ "₽"</c:formatCode>
                <c:ptCount val="15"/>
                <c:pt idx="0">
                  <c:v>15858.04</c:v>
                </c:pt>
                <c:pt idx="1">
                  <c:v>28514.25</c:v>
                </c:pt>
                <c:pt idx="2">
                  <c:v>26303.95</c:v>
                </c:pt>
                <c:pt idx="3">
                  <c:v>15858.04</c:v>
                </c:pt>
                <c:pt idx="4">
                  <c:v>32818.5</c:v>
                </c:pt>
                <c:pt idx="5">
                  <c:v>29714.85</c:v>
                </c:pt>
                <c:pt idx="6">
                  <c:v>26830.799999999999</c:v>
                </c:pt>
                <c:pt idx="7">
                  <c:v>25160.3</c:v>
                </c:pt>
                <c:pt idx="8">
                  <c:v>32130</c:v>
                </c:pt>
                <c:pt idx="9">
                  <c:v>31556.25</c:v>
                </c:pt>
                <c:pt idx="10">
                  <c:v>28514.25</c:v>
                </c:pt>
                <c:pt idx="11">
                  <c:v>17299.68</c:v>
                </c:pt>
                <c:pt idx="12">
                  <c:v>29714.85</c:v>
                </c:pt>
                <c:pt idx="13">
                  <c:v>25160.3</c:v>
                </c:pt>
                <c:pt idx="14">
                  <c:v>30281.25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A-4B37-BD21-19E98DC4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-27"/>
        <c:axId val="465842207"/>
        <c:axId val="465844607"/>
      </c:barChart>
      <c:catAx>
        <c:axId val="46584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844607"/>
        <c:crosses val="autoZero"/>
        <c:auto val="1"/>
        <c:lblAlgn val="ctr"/>
        <c:lblOffset val="100"/>
        <c:noMultiLvlLbl val="0"/>
      </c:catAx>
      <c:valAx>
        <c:axId val="465844607"/>
        <c:scaling>
          <c:orientation val="minMax"/>
        </c:scaling>
        <c:delete val="0"/>
        <c:axPos val="l"/>
        <c:numFmt formatCode="#\ ##0.00\ &quot;₽&quot;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84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11</xdr:row>
      <xdr:rowOff>102870</xdr:rowOff>
    </xdr:from>
    <xdr:to>
      <xdr:col>7</xdr:col>
      <xdr:colOff>281940</xdr:colOff>
      <xdr:row>32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EF78C4-FA60-0CE6-FFE4-BA36774D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873370</xdr:colOff>
      <xdr:row>12</xdr:row>
      <xdr:rowOff>114300</xdr:rowOff>
    </xdr:from>
    <xdr:to>
      <xdr:col>6</xdr:col>
      <xdr:colOff>460131</xdr:colOff>
      <xdr:row>28</xdr:row>
      <xdr:rowOff>43962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DF72BD-C776-3965-BFC2-9A6DE5D66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20</xdr:row>
      <xdr:rowOff>22860</xdr:rowOff>
    </xdr:from>
    <xdr:to>
      <xdr:col>10</xdr:col>
      <xdr:colOff>495300</xdr:colOff>
      <xdr:row>41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DFB98E-72BC-EE57-296F-AC980BE8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BCDA-5035-44AA-BDD9-27585812D706}">
  <dimension ref="A1:I11"/>
  <sheetViews>
    <sheetView topLeftCell="A7" workbookViewId="0">
      <selection activeCell="L19" sqref="L19"/>
    </sheetView>
  </sheetViews>
  <sheetFormatPr defaultRowHeight="13.8" x14ac:dyDescent="0.25"/>
  <cols>
    <col min="1" max="1" width="21.44140625" style="1" customWidth="1"/>
    <col min="2" max="2" width="17.33203125" style="1" customWidth="1"/>
    <col min="3" max="3" width="20.44140625" style="1" customWidth="1"/>
    <col min="4" max="4" width="16.21875" style="1" customWidth="1"/>
    <col min="5" max="5" width="8.88671875" style="1"/>
    <col min="6" max="6" width="20.21875" style="1" customWidth="1"/>
    <col min="7" max="7" width="25.44140625" style="1" customWidth="1"/>
    <col min="8" max="8" width="8.88671875" style="1"/>
    <col min="9" max="9" width="11.77734375" style="1" customWidth="1"/>
    <col min="10" max="16384" width="8.88671875" style="1"/>
  </cols>
  <sheetData>
    <row r="1" spans="1:9" x14ac:dyDescent="0.25">
      <c r="A1" s="30" t="s">
        <v>0</v>
      </c>
      <c r="B1" s="30"/>
      <c r="C1" s="30"/>
      <c r="D1" s="30"/>
      <c r="E1" s="30"/>
      <c r="F1" s="30"/>
      <c r="G1" s="30"/>
    </row>
    <row r="2" spans="1:9" ht="68.400000000000006" customHeight="1" x14ac:dyDescent="0.25">
      <c r="A2" s="2" t="s">
        <v>1</v>
      </c>
      <c r="B2" s="2" t="s">
        <v>2</v>
      </c>
      <c r="C2" s="2" t="s">
        <v>3</v>
      </c>
      <c r="D2" s="2" t="s">
        <v>7</v>
      </c>
      <c r="E2" s="2" t="s">
        <v>4</v>
      </c>
      <c r="F2" s="2" t="s">
        <v>6</v>
      </c>
      <c r="G2" s="2" t="s">
        <v>5</v>
      </c>
    </row>
    <row r="3" spans="1:9" ht="39" customHeight="1" x14ac:dyDescent="0.25">
      <c r="A3" s="3" t="s">
        <v>8</v>
      </c>
      <c r="B3" s="9">
        <v>19087.8</v>
      </c>
      <c r="C3" s="9">
        <v>568.79999999999995</v>
      </c>
      <c r="D3" s="14">
        <f>B3-C3</f>
        <v>18519</v>
      </c>
      <c r="E3" s="6">
        <f>IF(B3&lt;=700,3.3,IF(AND(700&lt;B3,B3&lt;1000),4.2,IF(B3&gt;=1000,5.1,0)))</f>
        <v>5.0999999999999996</v>
      </c>
      <c r="F3" s="6">
        <f>B3*E3</f>
        <v>97347.779999999984</v>
      </c>
      <c r="G3" s="6">
        <f>D3*E3</f>
        <v>94446.9</v>
      </c>
      <c r="I3" s="13"/>
    </row>
    <row r="4" spans="1:9" ht="31.8" customHeight="1" thickBot="1" x14ac:dyDescent="0.3">
      <c r="A4" s="5" t="s">
        <v>9</v>
      </c>
      <c r="B4" s="10">
        <v>407.2</v>
      </c>
      <c r="C4" s="10">
        <v>203.1</v>
      </c>
      <c r="D4" s="15">
        <f t="shared" ref="D4:D10" si="0">B4-C4</f>
        <v>204.1</v>
      </c>
      <c r="E4" s="7">
        <f t="shared" ref="E4:E10" si="1">IF(B4&lt;=700,3.3,IF(AND(700&lt;B4,B4&lt;1000),4.2,IF(B4&gt;=1000,5.1,0)))</f>
        <v>3.3</v>
      </c>
      <c r="F4" s="7">
        <f t="shared" ref="F4:F10" si="2">B4*E4</f>
        <v>1343.76</v>
      </c>
      <c r="G4" s="7">
        <f t="shared" ref="G4:G10" si="3">D4*E4</f>
        <v>673.53</v>
      </c>
      <c r="I4" s="13"/>
    </row>
    <row r="5" spans="1:9" ht="14.4" x14ac:dyDescent="0.25">
      <c r="A5" s="4" t="s">
        <v>10</v>
      </c>
      <c r="B5" s="11">
        <v>2673</v>
      </c>
      <c r="C5" s="11">
        <v>198.9</v>
      </c>
      <c r="D5" s="16">
        <f t="shared" si="0"/>
        <v>2474.1</v>
      </c>
      <c r="E5" s="8">
        <f t="shared" si="1"/>
        <v>5.0999999999999996</v>
      </c>
      <c r="F5" s="8">
        <f t="shared" si="2"/>
        <v>13632.3</v>
      </c>
      <c r="G5" s="8">
        <f t="shared" si="3"/>
        <v>12617.909999999998</v>
      </c>
      <c r="I5" s="13"/>
    </row>
    <row r="6" spans="1:9" ht="14.4" x14ac:dyDescent="0.25">
      <c r="A6" s="3" t="s">
        <v>11</v>
      </c>
      <c r="B6" s="9">
        <v>821.6</v>
      </c>
      <c r="C6" s="9">
        <v>401.2</v>
      </c>
      <c r="D6" s="14">
        <f t="shared" si="0"/>
        <v>420.40000000000003</v>
      </c>
      <c r="E6" s="6">
        <f t="shared" si="1"/>
        <v>4.2</v>
      </c>
      <c r="F6" s="6">
        <f t="shared" si="2"/>
        <v>3450.7200000000003</v>
      </c>
      <c r="G6" s="6">
        <f t="shared" si="3"/>
        <v>1765.6800000000003</v>
      </c>
      <c r="I6" s="13"/>
    </row>
    <row r="7" spans="1:9" ht="14.4" x14ac:dyDescent="0.25">
      <c r="A7" s="3" t="s">
        <v>12</v>
      </c>
      <c r="B7" s="9">
        <v>598.4</v>
      </c>
      <c r="C7" s="9">
        <v>131.5</v>
      </c>
      <c r="D7" s="14">
        <f t="shared" si="0"/>
        <v>466.9</v>
      </c>
      <c r="E7" s="6">
        <f t="shared" si="1"/>
        <v>3.3</v>
      </c>
      <c r="F7" s="6">
        <f t="shared" si="2"/>
        <v>1974.7199999999998</v>
      </c>
      <c r="G7" s="6">
        <f t="shared" si="3"/>
        <v>1540.7699999999998</v>
      </c>
      <c r="I7" s="13"/>
    </row>
    <row r="8" spans="1:9" ht="14.4" x14ac:dyDescent="0.25">
      <c r="A8" s="3" t="s">
        <v>13</v>
      </c>
      <c r="B8" s="9">
        <v>610</v>
      </c>
      <c r="C8" s="9">
        <v>345.6</v>
      </c>
      <c r="D8" s="14">
        <f t="shared" si="0"/>
        <v>264.39999999999998</v>
      </c>
      <c r="E8" s="6">
        <f t="shared" si="1"/>
        <v>3.3</v>
      </c>
      <c r="F8" s="6">
        <f t="shared" si="2"/>
        <v>2013</v>
      </c>
      <c r="G8" s="6">
        <f t="shared" si="3"/>
        <v>872.51999999999987</v>
      </c>
      <c r="I8" s="13"/>
    </row>
    <row r="9" spans="1:9" ht="14.4" x14ac:dyDescent="0.25">
      <c r="A9" s="3" t="s">
        <v>14</v>
      </c>
      <c r="B9" s="9">
        <v>756.3</v>
      </c>
      <c r="C9" s="9">
        <v>159.6</v>
      </c>
      <c r="D9" s="14">
        <f t="shared" si="0"/>
        <v>596.69999999999993</v>
      </c>
      <c r="E9" s="6">
        <f t="shared" si="1"/>
        <v>4.2</v>
      </c>
      <c r="F9" s="6">
        <f t="shared" si="2"/>
        <v>3176.46</v>
      </c>
      <c r="G9" s="6">
        <f t="shared" si="3"/>
        <v>2506.14</v>
      </c>
      <c r="I9" s="13"/>
    </row>
    <row r="10" spans="1:9" ht="14.4" x14ac:dyDescent="0.25">
      <c r="A10" s="3" t="s">
        <v>15</v>
      </c>
      <c r="B10" s="9">
        <v>614.29999999999995</v>
      </c>
      <c r="C10" s="9">
        <v>148.69999999999999</v>
      </c>
      <c r="D10" s="14">
        <f t="shared" si="0"/>
        <v>465.59999999999997</v>
      </c>
      <c r="E10" s="6">
        <f t="shared" si="1"/>
        <v>3.3</v>
      </c>
      <c r="F10" s="6">
        <f t="shared" si="2"/>
        <v>2027.1899999999998</v>
      </c>
      <c r="G10" s="6">
        <f t="shared" si="3"/>
        <v>1536.4799999999998</v>
      </c>
      <c r="I10" s="13"/>
    </row>
    <row r="11" spans="1:9" ht="14.4" x14ac:dyDescent="0.25">
      <c r="A11" s="3" t="s">
        <v>16</v>
      </c>
      <c r="B11" s="9"/>
      <c r="C11" s="9"/>
      <c r="D11" s="12"/>
      <c r="E11" s="6"/>
      <c r="F11" s="6"/>
      <c r="G11" s="6"/>
    </row>
  </sheetData>
  <mergeCells count="1">
    <mergeCell ref="A1:G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B0A3-FCD7-4EFB-95EA-A3637C2AAD3A}">
  <dimension ref="A1:H12"/>
  <sheetViews>
    <sheetView topLeftCell="A9" zoomScale="130" zoomScaleNormal="130" workbookViewId="0">
      <selection activeCell="I34" sqref="I34"/>
    </sheetView>
  </sheetViews>
  <sheetFormatPr defaultRowHeight="13.8" x14ac:dyDescent="0.25"/>
  <cols>
    <col min="1" max="1" width="13.109375" style="1" customWidth="1"/>
    <col min="2" max="4" width="17.21875" style="1" customWidth="1"/>
    <col min="5" max="5" width="23" style="1" customWidth="1"/>
    <col min="6" max="6" width="10.21875" style="1" customWidth="1"/>
    <col min="7" max="7" width="17.88671875" style="1" customWidth="1"/>
    <col min="8" max="8" width="13.77734375" style="1" customWidth="1"/>
    <col min="9" max="9" width="12" style="1" customWidth="1"/>
    <col min="10" max="16384" width="8.88671875" style="1"/>
  </cols>
  <sheetData>
    <row r="1" spans="1:8" ht="34.200000000000003" customHeight="1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24</v>
      </c>
      <c r="G1" s="2" t="s">
        <v>22</v>
      </c>
      <c r="H1" s="2" t="s">
        <v>23</v>
      </c>
    </row>
    <row r="2" spans="1:8" ht="14.4" x14ac:dyDescent="0.25">
      <c r="A2" s="19" t="s">
        <v>25</v>
      </c>
      <c r="B2" s="20">
        <v>345000</v>
      </c>
      <c r="C2" s="20">
        <v>543000</v>
      </c>
      <c r="D2" s="20">
        <v>423000</v>
      </c>
      <c r="E2" s="21">
        <f>SUM(B2:D2)/1000</f>
        <v>1311</v>
      </c>
      <c r="F2" s="6">
        <f>RANK(E2,$E$2:$E$11,0)</f>
        <v>10</v>
      </c>
      <c r="G2" s="21">
        <f>AVERAGE(B2:D2)/1000</f>
        <v>437</v>
      </c>
      <c r="H2" s="18">
        <f>E2/$E$12</f>
        <v>6.4406779661016947E-2</v>
      </c>
    </row>
    <row r="3" spans="1:8" ht="14.4" x14ac:dyDescent="0.25">
      <c r="A3" s="19" t="s">
        <v>32</v>
      </c>
      <c r="B3" s="20">
        <v>657000</v>
      </c>
      <c r="C3" s="20">
        <v>234000</v>
      </c>
      <c r="D3" s="20">
        <v>453000</v>
      </c>
      <c r="E3" s="21">
        <f t="shared" ref="E3:E11" si="0">SUM(B3:D3)/1000</f>
        <v>1344</v>
      </c>
      <c r="F3" s="6">
        <f t="shared" ref="F3:F11" si="1">RANK(E3,$E$2:$E$11,0)</f>
        <v>9</v>
      </c>
      <c r="G3" s="21">
        <f t="shared" ref="G3:G11" si="2">AVERAGE(B3:D3)/1000</f>
        <v>448</v>
      </c>
      <c r="H3" s="18">
        <f t="shared" ref="H3:H11" si="3">E3/$E$12</f>
        <v>6.6028002947678702E-2</v>
      </c>
    </row>
    <row r="4" spans="1:8" ht="14.4" x14ac:dyDescent="0.25">
      <c r="A4" s="19" t="s">
        <v>26</v>
      </c>
      <c r="B4" s="20">
        <v>765000</v>
      </c>
      <c r="C4" s="20">
        <v>904000</v>
      </c>
      <c r="D4" s="20">
        <v>856000</v>
      </c>
      <c r="E4" s="21">
        <f t="shared" si="0"/>
        <v>2525</v>
      </c>
      <c r="F4" s="6">
        <f t="shared" si="1"/>
        <v>3</v>
      </c>
      <c r="G4" s="21">
        <f t="shared" si="2"/>
        <v>841.66666666666663</v>
      </c>
      <c r="H4" s="18">
        <f t="shared" si="3"/>
        <v>0.12404814541881602</v>
      </c>
    </row>
    <row r="5" spans="1:8" ht="14.4" x14ac:dyDescent="0.25">
      <c r="A5" s="19" t="s">
        <v>27</v>
      </c>
      <c r="B5" s="20">
        <v>798000</v>
      </c>
      <c r="C5" s="20">
        <v>735000</v>
      </c>
      <c r="D5" s="20">
        <v>654000</v>
      </c>
      <c r="E5" s="21">
        <f t="shared" si="0"/>
        <v>2187</v>
      </c>
      <c r="F5" s="6">
        <f t="shared" si="1"/>
        <v>5</v>
      </c>
      <c r="G5" s="21">
        <f t="shared" si="2"/>
        <v>729</v>
      </c>
      <c r="H5" s="18">
        <f t="shared" si="3"/>
        <v>0.10744288872512896</v>
      </c>
    </row>
    <row r="6" spans="1:8" ht="14.4" x14ac:dyDescent="0.25">
      <c r="A6" s="19" t="s">
        <v>33</v>
      </c>
      <c r="B6" s="20">
        <v>879000</v>
      </c>
      <c r="C6" s="20">
        <v>984000</v>
      </c>
      <c r="D6" s="20">
        <v>971000</v>
      </c>
      <c r="E6" s="21">
        <f t="shared" si="0"/>
        <v>2834</v>
      </c>
      <c r="F6" s="6">
        <f t="shared" si="1"/>
        <v>1</v>
      </c>
      <c r="G6" s="21">
        <f t="shared" si="2"/>
        <v>944.66666666666663</v>
      </c>
      <c r="H6" s="18">
        <f t="shared" si="3"/>
        <v>0.13922869073937608</v>
      </c>
    </row>
    <row r="7" spans="1:8" ht="14.4" x14ac:dyDescent="0.25">
      <c r="A7" s="19" t="s">
        <v>28</v>
      </c>
      <c r="B7" s="20">
        <v>375000</v>
      </c>
      <c r="C7" s="20">
        <v>594000</v>
      </c>
      <c r="D7" s="20">
        <v>512000</v>
      </c>
      <c r="E7" s="21">
        <f t="shared" si="0"/>
        <v>1481</v>
      </c>
      <c r="F7" s="6">
        <f t="shared" si="1"/>
        <v>8</v>
      </c>
      <c r="G7" s="21">
        <f t="shared" si="2"/>
        <v>493.66666666666669</v>
      </c>
      <c r="H7" s="18">
        <f t="shared" si="3"/>
        <v>7.2758535986244169E-2</v>
      </c>
    </row>
    <row r="8" spans="1:8" ht="14.4" x14ac:dyDescent="0.25">
      <c r="A8" s="19" t="s">
        <v>29</v>
      </c>
      <c r="B8" s="20">
        <v>912000</v>
      </c>
      <c r="C8" s="20">
        <v>634000</v>
      </c>
      <c r="D8" s="20">
        <v>879000</v>
      </c>
      <c r="E8" s="21">
        <f t="shared" si="0"/>
        <v>2425</v>
      </c>
      <c r="F8" s="6">
        <f t="shared" si="1"/>
        <v>4</v>
      </c>
      <c r="G8" s="21">
        <f t="shared" si="2"/>
        <v>808.33333333333337</v>
      </c>
      <c r="H8" s="18">
        <f t="shared" si="3"/>
        <v>0.11913534758044707</v>
      </c>
    </row>
    <row r="9" spans="1:8" ht="14.4" x14ac:dyDescent="0.25">
      <c r="A9" s="19" t="s">
        <v>34</v>
      </c>
      <c r="B9" s="20">
        <v>467000</v>
      </c>
      <c r="C9" s="20">
        <v>593000</v>
      </c>
      <c r="D9" s="20">
        <v>598000</v>
      </c>
      <c r="E9" s="21">
        <f t="shared" si="0"/>
        <v>1658</v>
      </c>
      <c r="F9" s="6">
        <f t="shared" si="1"/>
        <v>7</v>
      </c>
      <c r="G9" s="21">
        <f t="shared" si="2"/>
        <v>552.66666666666663</v>
      </c>
      <c r="H9" s="18">
        <f t="shared" si="3"/>
        <v>8.1454188160157204E-2</v>
      </c>
    </row>
    <row r="10" spans="1:8" ht="14.4" x14ac:dyDescent="0.25">
      <c r="A10" s="19" t="s">
        <v>30</v>
      </c>
      <c r="B10" s="20">
        <v>1003000</v>
      </c>
      <c r="C10" s="20">
        <v>945000</v>
      </c>
      <c r="D10" s="20">
        <v>877000</v>
      </c>
      <c r="E10" s="21">
        <f t="shared" si="0"/>
        <v>2825</v>
      </c>
      <c r="F10" s="6">
        <f t="shared" si="1"/>
        <v>2</v>
      </c>
      <c r="G10" s="21">
        <f t="shared" si="2"/>
        <v>941.66666666666663</v>
      </c>
      <c r="H10" s="18">
        <f t="shared" si="3"/>
        <v>0.13878653893392287</v>
      </c>
    </row>
    <row r="11" spans="1:8" ht="14.4" x14ac:dyDescent="0.25">
      <c r="A11" s="19" t="s">
        <v>31</v>
      </c>
      <c r="B11" s="20">
        <v>545000</v>
      </c>
      <c r="C11" s="20">
        <v>567000</v>
      </c>
      <c r="D11" s="20">
        <v>653000</v>
      </c>
      <c r="E11" s="21">
        <f t="shared" si="0"/>
        <v>1765</v>
      </c>
      <c r="F11" s="6">
        <f t="shared" si="1"/>
        <v>6</v>
      </c>
      <c r="G11" s="21">
        <f t="shared" si="2"/>
        <v>588.33333333333337</v>
      </c>
      <c r="H11" s="18">
        <f t="shared" si="3"/>
        <v>8.6710881847211985E-2</v>
      </c>
    </row>
    <row r="12" spans="1:8" ht="14.4" x14ac:dyDescent="0.25">
      <c r="A12" s="19" t="s">
        <v>16</v>
      </c>
      <c r="B12" s="21">
        <f>SUM(B2:B11)/1000</f>
        <v>6746</v>
      </c>
      <c r="C12" s="21">
        <f t="shared" ref="C12:D12" si="4">SUM(C2:C11)/1000</f>
        <v>6733</v>
      </c>
      <c r="D12" s="21">
        <f t="shared" si="4"/>
        <v>6876</v>
      </c>
      <c r="E12" s="21">
        <f>SUM(E2:E11)</f>
        <v>20355</v>
      </c>
      <c r="F12" s="6"/>
      <c r="G12" s="17"/>
      <c r="H1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8E8DD-37EF-4ED0-8940-56F35064E284}">
  <dimension ref="A1:K36"/>
  <sheetViews>
    <sheetView tabSelected="1" topLeftCell="A17" workbookViewId="0">
      <selection activeCell="N43" sqref="N43"/>
    </sheetView>
  </sheetViews>
  <sheetFormatPr defaultRowHeight="13.8" x14ac:dyDescent="0.3"/>
  <cols>
    <col min="1" max="1" width="4.109375" style="22" customWidth="1"/>
    <col min="2" max="2" width="15.5546875" style="22" customWidth="1"/>
    <col min="3" max="3" width="17.44140625" style="22" customWidth="1"/>
    <col min="4" max="4" width="12.6640625" style="22" customWidth="1"/>
    <col min="5" max="5" width="12" style="22" customWidth="1"/>
    <col min="6" max="6" width="10.109375" style="22" customWidth="1"/>
    <col min="7" max="7" width="11.21875" style="22" customWidth="1"/>
    <col min="8" max="8" width="17.44140625" style="22" customWidth="1"/>
    <col min="9" max="9" width="12.44140625" style="22" customWidth="1"/>
    <col min="10" max="10" width="10.6640625" style="22" customWidth="1"/>
    <col min="11" max="11" width="17.44140625" style="22" customWidth="1"/>
    <col min="12" max="16384" width="8.88671875" style="22"/>
  </cols>
  <sheetData>
    <row r="1" spans="1:11" ht="14.4" x14ac:dyDescent="0.3">
      <c r="A1" s="31" t="s">
        <v>35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4.4" x14ac:dyDescent="0.3">
      <c r="A2" s="31" t="s">
        <v>36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29.4" customHeight="1" x14ac:dyDescent="0.3">
      <c r="A3" s="2" t="s">
        <v>65</v>
      </c>
      <c r="B3" s="2" t="s">
        <v>37</v>
      </c>
      <c r="C3" s="2" t="s">
        <v>38</v>
      </c>
      <c r="D3" s="2" t="s">
        <v>39</v>
      </c>
      <c r="E3" s="2" t="s">
        <v>41</v>
      </c>
      <c r="F3" s="2" t="s">
        <v>4</v>
      </c>
      <c r="G3" s="2" t="s">
        <v>40</v>
      </c>
      <c r="H3" s="2" t="s">
        <v>16</v>
      </c>
      <c r="I3" s="2" t="s">
        <v>42</v>
      </c>
      <c r="J3" s="2" t="s">
        <v>43</v>
      </c>
      <c r="K3" s="2" t="s">
        <v>44</v>
      </c>
    </row>
    <row r="4" spans="1:11" x14ac:dyDescent="0.3">
      <c r="A4" s="23">
        <v>1</v>
      </c>
      <c r="B4" s="23" t="s">
        <v>45</v>
      </c>
      <c r="C4" s="23" t="s">
        <v>46</v>
      </c>
      <c r="D4" s="24">
        <f>IF(C4="лаборант",15670,IF(C4="инженер",28500,IF(C4="мл.н.сотрудник",25700,IF(C4="ст.н.сотрудник",29700,IF(C4="зав.лабораторией",31500,0)))))</f>
        <v>15670</v>
      </c>
      <c r="E4" s="6">
        <v>2</v>
      </c>
      <c r="F4" s="6">
        <f>IF(E4&lt;=5,0.1,IF(AND(5&lt;E4,E4&lt;=7),0.15,IF(AND(7&lt;E4,E4&lt;=10),0.2,IF(AND(10&lt;E4,E4&lt;=15),0.25,IF(15&lt;E4,0.3,0)))))</f>
        <v>0.1</v>
      </c>
      <c r="G4" s="24">
        <f>D4*F4</f>
        <v>1567</v>
      </c>
      <c r="H4" s="24">
        <f>D4+G4</f>
        <v>17237</v>
      </c>
      <c r="I4" s="25">
        <f>IF(H4&lt;=20000,0.08,IF(AND(20000&lt;H4,H4&lt;=30000),0.11,IF(AND(30000&lt;H4,H4&lt;=35000),0.13,IF(H4&gt;35000,0.15,0))))</f>
        <v>0.08</v>
      </c>
      <c r="J4" s="24">
        <f>H4*I4</f>
        <v>1378.96</v>
      </c>
      <c r="K4" s="24">
        <f>H4-J4</f>
        <v>15858.04</v>
      </c>
    </row>
    <row r="5" spans="1:11" x14ac:dyDescent="0.3">
      <c r="A5" s="23">
        <v>2</v>
      </c>
      <c r="B5" s="23" t="s">
        <v>47</v>
      </c>
      <c r="C5" s="23" t="s">
        <v>48</v>
      </c>
      <c r="D5" s="24">
        <f t="shared" ref="D5:D18" si="0">IF(C5="лаборант",15670,IF(C5="инженер",28500,IF(C5="мл.н.сотрудник",25700,IF(C5="ст.н.сотрудник",29700,IF(C5="зав.лабораторией",31500,0)))))</f>
        <v>28500</v>
      </c>
      <c r="E5" s="6">
        <v>6</v>
      </c>
      <c r="F5" s="6">
        <f t="shared" ref="F5:F18" si="1">IF(E5&lt;=5,0.1,IF(AND(5&lt;E5,E5&lt;=7),0.15,IF(AND(7&lt;E5,E5&lt;=10),0.2,IF(AND(10&lt;E5,E5&lt;=15),0.25,IF(15&lt;E5,0.3,0)))))</f>
        <v>0.15</v>
      </c>
      <c r="G5" s="24">
        <f t="shared" ref="G5:G18" si="2">D5*F5</f>
        <v>4275</v>
      </c>
      <c r="H5" s="24">
        <f t="shared" ref="H5:H18" si="3">D5+G5</f>
        <v>32775</v>
      </c>
      <c r="I5" s="25">
        <f t="shared" ref="I5:I18" si="4">IF(H5&lt;=20000,0.08,IF(AND(20000&lt;H5,H5&lt;=30000),0.11,IF(AND(30000&lt;H5,H5&lt;=35000),0.13,IF(H5&gt;35000,0.15,0))))</f>
        <v>0.13</v>
      </c>
      <c r="J5" s="24">
        <f t="shared" ref="J5:J18" si="5">H5*I5</f>
        <v>4260.75</v>
      </c>
      <c r="K5" s="24">
        <f t="shared" ref="K5:K18" si="6">H5-J5</f>
        <v>28514.25</v>
      </c>
    </row>
    <row r="6" spans="1:11" x14ac:dyDescent="0.3">
      <c r="A6" s="23">
        <v>3</v>
      </c>
      <c r="B6" s="23" t="s">
        <v>49</v>
      </c>
      <c r="C6" s="23" t="s">
        <v>50</v>
      </c>
      <c r="D6" s="24">
        <f t="shared" si="0"/>
        <v>25700</v>
      </c>
      <c r="E6" s="6">
        <v>7</v>
      </c>
      <c r="F6" s="6">
        <f t="shared" si="1"/>
        <v>0.15</v>
      </c>
      <c r="G6" s="24">
        <f t="shared" si="2"/>
        <v>3855</v>
      </c>
      <c r="H6" s="24">
        <f t="shared" si="3"/>
        <v>29555</v>
      </c>
      <c r="I6" s="25">
        <f t="shared" si="4"/>
        <v>0.11</v>
      </c>
      <c r="J6" s="24">
        <f t="shared" si="5"/>
        <v>3251.05</v>
      </c>
      <c r="K6" s="24">
        <f t="shared" si="6"/>
        <v>26303.95</v>
      </c>
    </row>
    <row r="7" spans="1:11" x14ac:dyDescent="0.3">
      <c r="A7" s="23">
        <v>4</v>
      </c>
      <c r="B7" s="23" t="s">
        <v>51</v>
      </c>
      <c r="C7" s="23" t="s">
        <v>46</v>
      </c>
      <c r="D7" s="24">
        <f t="shared" si="0"/>
        <v>15670</v>
      </c>
      <c r="E7" s="6">
        <v>4</v>
      </c>
      <c r="F7" s="6">
        <f t="shared" si="1"/>
        <v>0.1</v>
      </c>
      <c r="G7" s="24">
        <f t="shared" si="2"/>
        <v>1567</v>
      </c>
      <c r="H7" s="24">
        <f t="shared" si="3"/>
        <v>17237</v>
      </c>
      <c r="I7" s="25">
        <f t="shared" si="4"/>
        <v>0.08</v>
      </c>
      <c r="J7" s="24">
        <f t="shared" si="5"/>
        <v>1378.96</v>
      </c>
      <c r="K7" s="24">
        <f t="shared" si="6"/>
        <v>15858.04</v>
      </c>
    </row>
    <row r="8" spans="1:11" x14ac:dyDescent="0.3">
      <c r="A8" s="23">
        <v>5</v>
      </c>
      <c r="B8" s="23" t="s">
        <v>52</v>
      </c>
      <c r="C8" s="23" t="s">
        <v>53</v>
      </c>
      <c r="D8" s="24">
        <f t="shared" si="0"/>
        <v>29700</v>
      </c>
      <c r="E8" s="6">
        <v>16</v>
      </c>
      <c r="F8" s="6">
        <f t="shared" si="1"/>
        <v>0.3</v>
      </c>
      <c r="G8" s="24">
        <f t="shared" si="2"/>
        <v>8910</v>
      </c>
      <c r="H8" s="24">
        <f t="shared" si="3"/>
        <v>38610</v>
      </c>
      <c r="I8" s="25">
        <f t="shared" si="4"/>
        <v>0.15</v>
      </c>
      <c r="J8" s="24">
        <f t="shared" si="5"/>
        <v>5791.5</v>
      </c>
      <c r="K8" s="24">
        <f t="shared" si="6"/>
        <v>32818.5</v>
      </c>
    </row>
    <row r="9" spans="1:11" x14ac:dyDescent="0.3">
      <c r="A9" s="23">
        <v>6</v>
      </c>
      <c r="B9" s="23" t="s">
        <v>54</v>
      </c>
      <c r="C9" s="23" t="s">
        <v>53</v>
      </c>
      <c r="D9" s="24">
        <f t="shared" si="0"/>
        <v>29700</v>
      </c>
      <c r="E9" s="6">
        <v>7</v>
      </c>
      <c r="F9" s="6">
        <f t="shared" si="1"/>
        <v>0.15</v>
      </c>
      <c r="G9" s="24">
        <f t="shared" si="2"/>
        <v>4455</v>
      </c>
      <c r="H9" s="24">
        <f t="shared" si="3"/>
        <v>34155</v>
      </c>
      <c r="I9" s="25">
        <f t="shared" si="4"/>
        <v>0.13</v>
      </c>
      <c r="J9" s="24">
        <f t="shared" si="5"/>
        <v>4440.1500000000005</v>
      </c>
      <c r="K9" s="24">
        <f t="shared" si="6"/>
        <v>29714.85</v>
      </c>
    </row>
    <row r="10" spans="1:11" x14ac:dyDescent="0.3">
      <c r="A10" s="23">
        <v>7</v>
      </c>
      <c r="B10" s="23" t="s">
        <v>55</v>
      </c>
      <c r="C10" s="23" t="s">
        <v>50</v>
      </c>
      <c r="D10" s="24">
        <f t="shared" si="0"/>
        <v>25700</v>
      </c>
      <c r="E10" s="6">
        <v>8</v>
      </c>
      <c r="F10" s="6">
        <f t="shared" si="1"/>
        <v>0.2</v>
      </c>
      <c r="G10" s="24">
        <f t="shared" si="2"/>
        <v>5140</v>
      </c>
      <c r="H10" s="24">
        <f t="shared" si="3"/>
        <v>30840</v>
      </c>
      <c r="I10" s="25">
        <f t="shared" si="4"/>
        <v>0.13</v>
      </c>
      <c r="J10" s="24">
        <f t="shared" si="5"/>
        <v>4009.2000000000003</v>
      </c>
      <c r="K10" s="24">
        <f t="shared" si="6"/>
        <v>26830.799999999999</v>
      </c>
    </row>
    <row r="11" spans="1:11" x14ac:dyDescent="0.3">
      <c r="A11" s="23">
        <v>8</v>
      </c>
      <c r="B11" s="23" t="s">
        <v>56</v>
      </c>
      <c r="C11" s="23" t="s">
        <v>50</v>
      </c>
      <c r="D11" s="24">
        <f t="shared" si="0"/>
        <v>25700</v>
      </c>
      <c r="E11" s="6">
        <v>3</v>
      </c>
      <c r="F11" s="6">
        <f t="shared" si="1"/>
        <v>0.1</v>
      </c>
      <c r="G11" s="24">
        <f t="shared" si="2"/>
        <v>2570</v>
      </c>
      <c r="H11" s="24">
        <f t="shared" si="3"/>
        <v>28270</v>
      </c>
      <c r="I11" s="25">
        <f t="shared" si="4"/>
        <v>0.11</v>
      </c>
      <c r="J11" s="24">
        <f t="shared" si="5"/>
        <v>3109.7</v>
      </c>
      <c r="K11" s="24">
        <f t="shared" si="6"/>
        <v>25160.3</v>
      </c>
    </row>
    <row r="12" spans="1:11" x14ac:dyDescent="0.3">
      <c r="A12" s="23">
        <v>9</v>
      </c>
      <c r="B12" s="23" t="s">
        <v>57</v>
      </c>
      <c r="C12" s="23" t="s">
        <v>66</v>
      </c>
      <c r="D12" s="24">
        <f t="shared" si="0"/>
        <v>31500</v>
      </c>
      <c r="E12" s="6">
        <v>10</v>
      </c>
      <c r="F12" s="6">
        <f t="shared" si="1"/>
        <v>0.2</v>
      </c>
      <c r="G12" s="24">
        <f t="shared" si="2"/>
        <v>6300</v>
      </c>
      <c r="H12" s="24">
        <f t="shared" si="3"/>
        <v>37800</v>
      </c>
      <c r="I12" s="25">
        <f t="shared" si="4"/>
        <v>0.15</v>
      </c>
      <c r="J12" s="24">
        <f t="shared" si="5"/>
        <v>5670</v>
      </c>
      <c r="K12" s="24">
        <f t="shared" si="6"/>
        <v>32130</v>
      </c>
    </row>
    <row r="13" spans="1:11" x14ac:dyDescent="0.3">
      <c r="A13" s="23">
        <v>10</v>
      </c>
      <c r="B13" s="23" t="s">
        <v>58</v>
      </c>
      <c r="C13" s="23" t="s">
        <v>53</v>
      </c>
      <c r="D13" s="24">
        <f t="shared" si="0"/>
        <v>29700</v>
      </c>
      <c r="E13" s="6">
        <v>12</v>
      </c>
      <c r="F13" s="6">
        <f t="shared" si="1"/>
        <v>0.25</v>
      </c>
      <c r="G13" s="24">
        <f t="shared" si="2"/>
        <v>7425</v>
      </c>
      <c r="H13" s="24">
        <f t="shared" si="3"/>
        <v>37125</v>
      </c>
      <c r="I13" s="25">
        <f t="shared" si="4"/>
        <v>0.15</v>
      </c>
      <c r="J13" s="24">
        <f t="shared" si="5"/>
        <v>5568.75</v>
      </c>
      <c r="K13" s="24">
        <f t="shared" si="6"/>
        <v>31556.25</v>
      </c>
    </row>
    <row r="14" spans="1:11" x14ac:dyDescent="0.3">
      <c r="A14" s="23">
        <v>11</v>
      </c>
      <c r="B14" s="23" t="s">
        <v>59</v>
      </c>
      <c r="C14" s="23" t="s">
        <v>48</v>
      </c>
      <c r="D14" s="24">
        <f t="shared" si="0"/>
        <v>28500</v>
      </c>
      <c r="E14" s="6">
        <v>6</v>
      </c>
      <c r="F14" s="6">
        <f t="shared" si="1"/>
        <v>0.15</v>
      </c>
      <c r="G14" s="24">
        <f t="shared" si="2"/>
        <v>4275</v>
      </c>
      <c r="H14" s="24">
        <f t="shared" si="3"/>
        <v>32775</v>
      </c>
      <c r="I14" s="25">
        <f t="shared" si="4"/>
        <v>0.13</v>
      </c>
      <c r="J14" s="24">
        <f t="shared" si="5"/>
        <v>4260.75</v>
      </c>
      <c r="K14" s="24">
        <f t="shared" si="6"/>
        <v>28514.25</v>
      </c>
    </row>
    <row r="15" spans="1:11" x14ac:dyDescent="0.3">
      <c r="A15" s="23">
        <v>12</v>
      </c>
      <c r="B15" s="23" t="s">
        <v>60</v>
      </c>
      <c r="C15" s="23" t="s">
        <v>46</v>
      </c>
      <c r="D15" s="24">
        <f t="shared" si="0"/>
        <v>15670</v>
      </c>
      <c r="E15" s="6">
        <v>8</v>
      </c>
      <c r="F15" s="6">
        <f t="shared" si="1"/>
        <v>0.2</v>
      </c>
      <c r="G15" s="24">
        <f t="shared" si="2"/>
        <v>3134</v>
      </c>
      <c r="H15" s="24">
        <f t="shared" si="3"/>
        <v>18804</v>
      </c>
      <c r="I15" s="25">
        <f t="shared" si="4"/>
        <v>0.08</v>
      </c>
      <c r="J15" s="24">
        <f t="shared" si="5"/>
        <v>1504.32</v>
      </c>
      <c r="K15" s="24">
        <f t="shared" si="6"/>
        <v>17299.68</v>
      </c>
    </row>
    <row r="16" spans="1:11" x14ac:dyDescent="0.3">
      <c r="A16" s="23">
        <v>13</v>
      </c>
      <c r="B16" s="23" t="s">
        <v>61</v>
      </c>
      <c r="C16" s="23" t="s">
        <v>53</v>
      </c>
      <c r="D16" s="24">
        <f t="shared" si="0"/>
        <v>29700</v>
      </c>
      <c r="E16" s="6">
        <v>7</v>
      </c>
      <c r="F16" s="6">
        <f t="shared" si="1"/>
        <v>0.15</v>
      </c>
      <c r="G16" s="24">
        <f t="shared" si="2"/>
        <v>4455</v>
      </c>
      <c r="H16" s="24">
        <f t="shared" si="3"/>
        <v>34155</v>
      </c>
      <c r="I16" s="25">
        <f t="shared" si="4"/>
        <v>0.13</v>
      </c>
      <c r="J16" s="24">
        <f t="shared" si="5"/>
        <v>4440.1500000000005</v>
      </c>
      <c r="K16" s="24">
        <f t="shared" si="6"/>
        <v>29714.85</v>
      </c>
    </row>
    <row r="17" spans="1:11" x14ac:dyDescent="0.3">
      <c r="A17" s="23">
        <v>14</v>
      </c>
      <c r="B17" s="23" t="s">
        <v>62</v>
      </c>
      <c r="C17" s="23" t="s">
        <v>50</v>
      </c>
      <c r="D17" s="24">
        <f t="shared" si="0"/>
        <v>25700</v>
      </c>
      <c r="E17" s="6">
        <v>2</v>
      </c>
      <c r="F17" s="6">
        <f t="shared" si="1"/>
        <v>0.1</v>
      </c>
      <c r="G17" s="24">
        <f t="shared" si="2"/>
        <v>2570</v>
      </c>
      <c r="H17" s="24">
        <f t="shared" si="3"/>
        <v>28270</v>
      </c>
      <c r="I17" s="25">
        <f t="shared" si="4"/>
        <v>0.11</v>
      </c>
      <c r="J17" s="24">
        <f t="shared" si="5"/>
        <v>3109.7</v>
      </c>
      <c r="K17" s="24">
        <f t="shared" si="6"/>
        <v>25160.3</v>
      </c>
    </row>
    <row r="18" spans="1:11" ht="14.4" thickBot="1" x14ac:dyDescent="0.35">
      <c r="A18" s="27">
        <v>15</v>
      </c>
      <c r="B18" s="27" t="s">
        <v>63</v>
      </c>
      <c r="C18" s="27" t="s">
        <v>48</v>
      </c>
      <c r="D18" s="28">
        <f t="shared" si="0"/>
        <v>28500</v>
      </c>
      <c r="E18" s="7">
        <v>14</v>
      </c>
      <c r="F18" s="7">
        <f t="shared" si="1"/>
        <v>0.25</v>
      </c>
      <c r="G18" s="28">
        <f t="shared" si="2"/>
        <v>7125</v>
      </c>
      <c r="H18" s="28">
        <f t="shared" si="3"/>
        <v>35625</v>
      </c>
      <c r="I18" s="29">
        <f t="shared" si="4"/>
        <v>0.15</v>
      </c>
      <c r="J18" s="28">
        <f t="shared" si="5"/>
        <v>5343.75</v>
      </c>
      <c r="K18" s="28">
        <f t="shared" si="6"/>
        <v>30281.25</v>
      </c>
    </row>
    <row r="19" spans="1:11" ht="14.4" x14ac:dyDescent="0.3">
      <c r="A19" s="32" t="s">
        <v>67</v>
      </c>
      <c r="B19" s="32"/>
      <c r="C19" s="32"/>
      <c r="D19" s="32"/>
      <c r="E19" s="32"/>
      <c r="F19" s="32"/>
      <c r="G19" s="32"/>
      <c r="H19" s="32"/>
      <c r="I19" s="32"/>
      <c r="J19" s="32"/>
      <c r="K19" s="26">
        <f>SUM(K4:K18)</f>
        <v>395715.30999999994</v>
      </c>
    </row>
    <row r="36" spans="6:6" x14ac:dyDescent="0.3">
      <c r="F36" s="22" t="s">
        <v>64</v>
      </c>
    </row>
  </sheetData>
  <mergeCells count="3">
    <mergeCell ref="A1:K1"/>
    <mergeCell ref="A2:K2"/>
    <mergeCell ref="A19:J19"/>
  </mergeCells>
  <conditionalFormatting sqref="E4:E18">
    <cfRule type="cellIs" dxfId="2" priority="1" operator="between">
      <formula>10</formula>
      <formula>15</formula>
    </cfRule>
    <cfRule type="cellIs" dxfId="1" priority="2" operator="between">
      <formula>5</formula>
      <formula>10</formula>
    </cfRule>
    <cfRule type="cellIs" dxfId="0" priority="3" operator="between">
      <formula>0</formula>
      <formula>5</formula>
    </cfRule>
  </conditionalFormatting>
  <dataValidations count="2">
    <dataValidation type="whole" operator="greaterThan" allowBlank="1" showInputMessage="1" showErrorMessage="1" error="СТАЖ НЕ МОЖЕТ БЫТЬ ОТРИЦАТЕЛЬНЫМ!!!_x000a_" sqref="E4:E18" xr:uid="{E31FA2F2-2FED-4FA2-B607-68565035DF65}">
      <formula1>0</formula1>
    </dataValidation>
    <dataValidation allowBlank="1" showInputMessage="1" showErrorMessage="1" promptTitle="Тарифная ставка" prompt="БУДЬТЕ ВНИМАТЕЛЬНЫ ПРИ ВВОДЕ ТАРИФНОЙ СТАВКИ!!!_x000a_" sqref="D4:D18" xr:uid="{3050FE4C-E695-44B2-868D-DC4BCB96689D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Ведомость</vt:lpstr>
      <vt:lpstr>Отчетная ведомость</vt:lpstr>
      <vt:lpstr>Ведомость зарплаты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VeX EveryOne</dc:creator>
  <cp:lastModifiedBy>VeX EveryOne</cp:lastModifiedBy>
  <dcterms:created xsi:type="dcterms:W3CDTF">2024-09-16T17:10:17Z</dcterms:created>
  <dcterms:modified xsi:type="dcterms:W3CDTF">2024-11-11T21:08:02Z</dcterms:modified>
</cp:coreProperties>
</file>