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ilalb\OneDrive\Рабочий стол\Эконом Культура\"/>
    </mc:Choice>
  </mc:AlternateContent>
  <xr:revisionPtr revIDLastSave="0" documentId="13_ncr:1_{BC4F1908-0A53-4D31-8CBB-9D9B2FF5DF46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Квартплата" sheetId="1" r:id="rId1"/>
    <sheet name="Распределение фонда зарплаты" sheetId="2" r:id="rId2"/>
    <sheet name="Сдельная зарплата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1" i="1"/>
  <c r="E12" i="3"/>
  <c r="F12" i="3"/>
  <c r="D12" i="3"/>
  <c r="F8" i="3"/>
  <c r="F9" i="3"/>
  <c r="F10" i="3"/>
  <c r="F11" i="3"/>
  <c r="E8" i="3"/>
  <c r="E9" i="3"/>
  <c r="E10" i="3"/>
  <c r="E11" i="3"/>
  <c r="D8" i="3"/>
  <c r="D9" i="3"/>
  <c r="D10" i="3"/>
  <c r="D11" i="3"/>
  <c r="D7" i="3"/>
  <c r="G17" i="2"/>
  <c r="F17" i="2"/>
  <c r="G7" i="2"/>
  <c r="F7" i="2"/>
  <c r="G14" i="2"/>
  <c r="F8" i="2"/>
  <c r="F9" i="2"/>
  <c r="F10" i="2"/>
  <c r="F11" i="2"/>
  <c r="F12" i="2"/>
  <c r="F13" i="2"/>
  <c r="F14" i="2"/>
  <c r="F15" i="2"/>
  <c r="F16" i="2"/>
  <c r="D17" i="2"/>
  <c r="E7" i="3" l="1"/>
  <c r="F7" i="3" s="1"/>
  <c r="H14" i="2"/>
  <c r="G8" i="2"/>
  <c r="H8" i="2" s="1"/>
  <c r="G13" i="2"/>
  <c r="H13" i="2" s="1"/>
  <c r="G12" i="2"/>
  <c r="H12" i="2" s="1"/>
  <c r="G9" i="2"/>
  <c r="H9" i="2" s="1"/>
  <c r="H7" i="2"/>
  <c r="G15" i="2"/>
  <c r="H15" i="2" s="1"/>
  <c r="G11" i="2"/>
  <c r="H11" i="2" s="1"/>
  <c r="G10" i="2"/>
  <c r="H10" i="2" s="1"/>
  <c r="G16" i="2"/>
  <c r="H16" i="2" s="1"/>
  <c r="H17" i="2" l="1"/>
  <c r="J12" i="1"/>
  <c r="J11" i="1"/>
  <c r="I16" i="1"/>
  <c r="G12" i="1"/>
  <c r="G13" i="1"/>
  <c r="J13" i="1" s="1"/>
  <c r="G14" i="1"/>
  <c r="G15" i="1"/>
  <c r="J15" i="1" s="1"/>
  <c r="H16" i="1"/>
  <c r="I12" i="1"/>
  <c r="I13" i="1"/>
  <c r="I14" i="1"/>
  <c r="I15" i="1"/>
  <c r="I11" i="1"/>
  <c r="G11" i="1"/>
  <c r="F16" i="1"/>
  <c r="E16" i="1"/>
  <c r="D16" i="1"/>
  <c r="J14" i="1" l="1"/>
  <c r="G16" i="1"/>
  <c r="J16" i="1" s="1"/>
</calcChain>
</file>

<file path=xl/sharedStrings.xml><?xml version="1.0" encoding="utf-8"?>
<sst xmlns="http://schemas.openxmlformats.org/spreadsheetml/2006/main" count="71" uniqueCount="59">
  <si>
    <t>ТАРИФЫ</t>
  </si>
  <si>
    <t>отдельн.</t>
  </si>
  <si>
    <t>Телефон</t>
  </si>
  <si>
    <t>спаренн.</t>
  </si>
  <si>
    <t>без колонки</t>
  </si>
  <si>
    <t>Газ</t>
  </si>
  <si>
    <t>с колонкой</t>
  </si>
  <si>
    <t>человек</t>
  </si>
  <si>
    <t>+</t>
  </si>
  <si>
    <t>ВСЕГО</t>
  </si>
  <si>
    <t>РАСЧЕТ КВАРТПЛАТЫ</t>
  </si>
  <si>
    <t>Удобства</t>
  </si>
  <si>
    <t>о</t>
  </si>
  <si>
    <t>Оплата</t>
  </si>
  <si>
    <t>Коммун.услуги</t>
  </si>
  <si>
    <t>№ квартиры</t>
  </si>
  <si>
    <r>
      <t>площадь, м</t>
    </r>
    <r>
      <rPr>
        <vertAlign val="superscript"/>
        <sz val="11"/>
        <color theme="1"/>
        <rFont val="Times New Roman"/>
        <family val="1"/>
      </rPr>
      <t>2</t>
    </r>
  </si>
  <si>
    <t>электрическая плита</t>
  </si>
  <si>
    <t>газовая колонка</t>
  </si>
  <si>
    <t>телефон (спар./отд.)</t>
  </si>
  <si>
    <t>коммунальные услуги</t>
  </si>
  <si>
    <t>газ</t>
  </si>
  <si>
    <t>телефон</t>
  </si>
  <si>
    <t>ИТОГО</t>
  </si>
  <si>
    <t>с</t>
  </si>
  <si>
    <t>Антонов Р.И.</t>
  </si>
  <si>
    <t>ДОХОД СОТРУДНИКОВ ЗА ОКТЯБРЬ</t>
  </si>
  <si>
    <t>Фонд заработной платы</t>
  </si>
  <si>
    <t>Разряд</t>
  </si>
  <si>
    <t>КТУ</t>
  </si>
  <si>
    <t>Борисов И.П.</t>
  </si>
  <si>
    <t>Иванов В.А.</t>
  </si>
  <si>
    <t>Крючков Н.Р.</t>
  </si>
  <si>
    <t>Новиков Л.Д.</t>
  </si>
  <si>
    <t>Огарев НИ</t>
  </si>
  <si>
    <t>Петров К.О.</t>
  </si>
  <si>
    <t>Сидоров И.Н.</t>
  </si>
  <si>
    <t>Тимофеев Н.Н.</t>
  </si>
  <si>
    <t>Федоров А.Н.</t>
  </si>
  <si>
    <t>Ф.И.О. работника</t>
  </si>
  <si>
    <t>Отработано дней</t>
  </si>
  <si>
    <t>Оклад</t>
  </si>
  <si>
    <t>Начислено</t>
  </si>
  <si>
    <t>Надбавки</t>
  </si>
  <si>
    <t>Новая зарплата</t>
  </si>
  <si>
    <t>Количество рабочих дней</t>
  </si>
  <si>
    <t>Налог до 15000 р.</t>
  </si>
  <si>
    <t>Стоимость работы</t>
  </si>
  <si>
    <t>Стоимость детали</t>
  </si>
  <si>
    <t>Налог от 15000 р.</t>
  </si>
  <si>
    <t>СДЕЛЬНАЯ ЗАРАБОТНАЯ ПЛАТА</t>
  </si>
  <si>
    <t>Работник</t>
  </si>
  <si>
    <t>Деталей брака</t>
  </si>
  <si>
    <t>Зарплата</t>
  </si>
  <si>
    <t>Обработано деталей</t>
  </si>
  <si>
    <t>Сумма налога</t>
  </si>
  <si>
    <t>Сумма на руки</t>
  </si>
  <si>
    <t>Ковалев И.Р.</t>
  </si>
  <si>
    <t>Федоров Г.Д.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</si>
</sst>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vertAlign val="superscript"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1" xfId="0" applyFont="1" applyBorder="1"/>
    <xf numFmtId="9" fontId="1" fillId="0" borderId="1" xfId="0" applyNumberFormat="1" applyFont="1" applyBorder="1"/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vertical="center" textRotation="90"/>
    </xf>
    <xf numFmtId="0" fontId="2" fillId="0" borderId="1" xfId="0" applyFont="1" applyBorder="1"/>
    <xf numFmtId="164" fontId="1" fillId="0" borderId="1" xfId="0" applyNumberFormat="1" applyFont="1" applyBorder="1"/>
    <xf numFmtId="0" fontId="2" fillId="0" borderId="0" xfId="0" applyFont="1"/>
    <xf numFmtId="164" fontId="2" fillId="0" borderId="2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 wrapText="1"/>
    </xf>
    <xf numFmtId="1" fontId="1" fillId="0" borderId="1" xfId="0" applyNumberFormat="1" applyFont="1" applyBorder="1"/>
    <xf numFmtId="1" fontId="2" fillId="0" borderId="1" xfId="0" applyNumberFormat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textRotation="90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Доход сотрудников за октябрь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B6-49A4-9F3C-624DA09D29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57B6-49A4-9F3C-624DA09D29E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B6-49A4-9F3C-624DA09D29E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7B6-49A4-9F3C-624DA09D29E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B6-49A4-9F3C-624DA09D29E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7B6-49A4-9F3C-624DA09D29E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B6-49A4-9F3C-624DA09D29E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8-57B6-49A4-9F3C-624DA09D29E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B6-49A4-9F3C-624DA09D29E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A-57B6-49A4-9F3C-624DA09D29E2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57B6-49A4-9F3C-624DA09D29E2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57B6-49A4-9F3C-624DA09D29E2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57B6-49A4-9F3C-624DA09D29E2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57B6-49A4-9F3C-624DA09D29E2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57B6-49A4-9F3C-624DA09D29E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6-57B6-49A4-9F3C-624DA09D29E2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57B6-49A4-9F3C-624DA09D29E2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57B6-49A4-9F3C-624DA09D29E2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57B6-49A4-9F3C-624DA09D29E2}"/>
                </c:ext>
              </c:extLst>
            </c:dLbl>
            <c:dLbl>
              <c:idx val="9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A-57B6-49A4-9F3C-624DA09D29E2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'Распределение фонда зарплаты'!$A$7:$A$16</c15:sqref>
                  </c15:fullRef>
                </c:ext>
              </c:extLst>
              <c:f>'Распределение фонда зарплаты'!$A$7:$A$16</c:f>
              <c:strCache>
                <c:ptCount val="10"/>
                <c:pt idx="0">
                  <c:v>Антонов Р.И.</c:v>
                </c:pt>
                <c:pt idx="1">
                  <c:v>Борисов И.П.</c:v>
                </c:pt>
                <c:pt idx="2">
                  <c:v>Иванов В.А.</c:v>
                </c:pt>
                <c:pt idx="3">
                  <c:v>Крючков Н.Р.</c:v>
                </c:pt>
                <c:pt idx="4">
                  <c:v>Новиков Л.Д.</c:v>
                </c:pt>
                <c:pt idx="5">
                  <c:v>Огарев НИ</c:v>
                </c:pt>
                <c:pt idx="6">
                  <c:v>Петров К.О.</c:v>
                </c:pt>
                <c:pt idx="7">
                  <c:v>Сидоров И.Н.</c:v>
                </c:pt>
                <c:pt idx="8">
                  <c:v>Тимофеев Н.Н.</c:v>
                </c:pt>
                <c:pt idx="9">
                  <c:v>Федоров А.Н.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'Распределение фонда зарплаты'!$H$7:$H$17</c15:sqref>
                  </c15:fullRef>
                </c:ext>
              </c:extLst>
              <c:f>'Распределение фонда зарплаты'!$H$7:$H$16</c:f>
              <c:numCache>
                <c:formatCode>#\ ##0.00\ "₽"</c:formatCode>
                <c:ptCount val="10"/>
                <c:pt idx="0">
                  <c:v>40882.016422129491</c:v>
                </c:pt>
                <c:pt idx="1">
                  <c:v>45134.607618791226</c:v>
                </c:pt>
                <c:pt idx="2">
                  <c:v>31072.486202719072</c:v>
                </c:pt>
                <c:pt idx="3">
                  <c:v>34890.294790685148</c:v>
                </c:pt>
                <c:pt idx="4">
                  <c:v>28450.329788666037</c:v>
                </c:pt>
                <c:pt idx="5">
                  <c:v>17657.154394938752</c:v>
                </c:pt>
                <c:pt idx="6">
                  <c:v>13627.338807376498</c:v>
                </c:pt>
                <c:pt idx="7">
                  <c:v>29428.590658231253</c:v>
                </c:pt>
                <c:pt idx="8">
                  <c:v>23966.886525777358</c:v>
                </c:pt>
                <c:pt idx="9">
                  <c:v>34890.294790685148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0-57B6-49A4-9F3C-624DA09D29E2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Сдельная заработная плата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5011503444881891"/>
          <c:y val="0.17171296296296296"/>
          <c:w val="0.77696829888451435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'Сдельная зарплата'!$D$6</c:f>
              <c:strCache>
                <c:ptCount val="1"/>
                <c:pt idx="0">
                  <c:v>Зарплата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'Сдельная зарплата'!$A$7:$A$11</c:f>
              <c:strCache>
                <c:ptCount val="5"/>
                <c:pt idx="0">
                  <c:v>Иванов В.А.</c:v>
                </c:pt>
                <c:pt idx="1">
                  <c:v>Ковалев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Г.Д.</c:v>
                </c:pt>
              </c:strCache>
            </c:strRef>
          </c:cat>
          <c:val>
            <c:numRef>
              <c:f>'Сдельная зарплата'!$D$7:$D$11</c:f>
              <c:numCache>
                <c:formatCode>#\ ##0.00\ "₽"</c:formatCode>
                <c:ptCount val="5"/>
                <c:pt idx="0">
                  <c:v>14525</c:v>
                </c:pt>
                <c:pt idx="1">
                  <c:v>15875</c:v>
                </c:pt>
                <c:pt idx="2">
                  <c:v>14850</c:v>
                </c:pt>
                <c:pt idx="3">
                  <c:v>17600</c:v>
                </c:pt>
                <c:pt idx="4">
                  <c:v>13150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7-4CF0-94E4-5EB83D71EA47}"/>
            </c:ext>
          </c:extLst>
        </c:ser>
        <c:ser>
          <c:idx val="1"/>
          <c:order val="1"/>
          <c:tx>
            <c:strRef>
              <c:f>'Сдельная зарплата'!$E$6</c:f>
              <c:strCache>
                <c:ptCount val="1"/>
                <c:pt idx="0">
                  <c:v>Сумма налога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'Сдельная зарплата'!$A$7:$A$11</c:f>
              <c:strCache>
                <c:ptCount val="5"/>
                <c:pt idx="0">
                  <c:v>Иванов В.А.</c:v>
                </c:pt>
                <c:pt idx="1">
                  <c:v>Ковалев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Г.Д.</c:v>
                </c:pt>
              </c:strCache>
            </c:strRef>
          </c:cat>
          <c:val>
            <c:numRef>
              <c:f>'Сдельная зарплата'!$E$7:$E$11</c:f>
              <c:numCache>
                <c:formatCode>#\ ##0.00\ "₽"</c:formatCode>
                <c:ptCount val="5"/>
                <c:pt idx="0">
                  <c:v>2905</c:v>
                </c:pt>
                <c:pt idx="1">
                  <c:v>3175</c:v>
                </c:pt>
                <c:pt idx="2">
                  <c:v>2970</c:v>
                </c:pt>
                <c:pt idx="3">
                  <c:v>3520</c:v>
                </c:pt>
                <c:pt idx="4">
                  <c:v>2630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B7-4CF0-94E4-5EB83D71EA47}"/>
            </c:ext>
          </c:extLst>
        </c:ser>
        <c:ser>
          <c:idx val="2"/>
          <c:order val="2"/>
          <c:tx>
            <c:strRef>
              <c:f>'Сдельная зарплата'!$F$6</c:f>
              <c:strCache>
                <c:ptCount val="1"/>
                <c:pt idx="0">
                  <c:v>Сумма на руки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'Сдельная зарплата'!$A$7:$A$11</c:f>
              <c:strCache>
                <c:ptCount val="5"/>
                <c:pt idx="0">
                  <c:v>Иванов В.А.</c:v>
                </c:pt>
                <c:pt idx="1">
                  <c:v>Ковалев И.Р.</c:v>
                </c:pt>
                <c:pt idx="2">
                  <c:v>Петров К.О.</c:v>
                </c:pt>
                <c:pt idx="3">
                  <c:v>Сидоров И.Н.</c:v>
                </c:pt>
                <c:pt idx="4">
                  <c:v>Федоров Г.Д.</c:v>
                </c:pt>
              </c:strCache>
            </c:strRef>
          </c:cat>
          <c:val>
            <c:numRef>
              <c:f>'Сдельная зарплата'!$F$7:$F$11</c:f>
              <c:numCache>
                <c:formatCode>#\ ##0.00\ "₽"</c:formatCode>
                <c:ptCount val="5"/>
                <c:pt idx="0">
                  <c:v>11620</c:v>
                </c:pt>
                <c:pt idx="1">
                  <c:v>12700</c:v>
                </c:pt>
                <c:pt idx="2">
                  <c:v>11880</c:v>
                </c:pt>
                <c:pt idx="3">
                  <c:v>14080</c:v>
                </c:pt>
                <c:pt idx="4">
                  <c:v>10520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B7-4CF0-94E4-5EB83D71E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47732815"/>
        <c:axId val="247735695"/>
      </c:barChart>
      <c:catAx>
        <c:axId val="2477328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735695"/>
        <c:crosses val="autoZero"/>
        <c:auto val="1"/>
        <c:lblAlgn val="ctr"/>
        <c:lblOffset val="100"/>
        <c:noMultiLvlLbl val="0"/>
      </c:catAx>
      <c:valAx>
        <c:axId val="247735695"/>
        <c:scaling>
          <c:orientation val="minMax"/>
        </c:scaling>
        <c:delete val="0"/>
        <c:axPos val="l"/>
        <c:numFmt formatCode="#\ ##0.00\ &quot;₽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7732815"/>
        <c:crosses val="autoZero"/>
        <c:crossBetween val="between"/>
        <c:majorUnit val="5000"/>
      </c:valAx>
      <c:spPr>
        <a:noFill/>
        <a:ln w="3175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350520</xdr:colOff>
      <xdr:row>5</xdr:row>
      <xdr:rowOff>41910</xdr:rowOff>
    </xdr:from>
    <xdr:to>
      <xdr:col>16</xdr:col>
      <xdr:colOff>45720</xdr:colOff>
      <xdr:row>16</xdr:row>
      <xdr:rowOff>11430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F21A091-413D-4705-8C4D-8B1D1AD291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358140</xdr:colOff>
      <xdr:row>0</xdr:row>
      <xdr:rowOff>87630</xdr:rowOff>
    </xdr:from>
    <xdr:to>
      <xdr:col>14</xdr:col>
      <xdr:colOff>358140</xdr:colOff>
      <xdr:row>14</xdr:row>
      <xdr:rowOff>76200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8184DB1-DD67-9E15-5FB5-3B620A7CD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workbookViewId="0">
      <selection activeCell="H12" sqref="H12"/>
    </sheetView>
  </sheetViews>
  <sheetFormatPr defaultRowHeight="13.8" x14ac:dyDescent="0.25"/>
  <cols>
    <col min="1" max="1" width="9.21875" style="1" customWidth="1"/>
    <col min="2" max="2" width="13.33203125" style="1" customWidth="1"/>
    <col min="3" max="6" width="8.88671875" style="1"/>
    <col min="7" max="7" width="10.6640625" style="1" bestFit="1" customWidth="1"/>
    <col min="8" max="8" width="10.5546875" style="1" customWidth="1"/>
    <col min="9" max="9" width="8.88671875" style="1"/>
    <col min="10" max="10" width="10.6640625" style="1" bestFit="1" customWidth="1"/>
    <col min="11" max="16384" width="8.88671875" style="1"/>
  </cols>
  <sheetData>
    <row r="1" spans="1:10" x14ac:dyDescent="0.25">
      <c r="A1" s="17" t="s">
        <v>0</v>
      </c>
      <c r="B1" s="17"/>
      <c r="C1" s="17"/>
    </row>
    <row r="2" spans="1:10" x14ac:dyDescent="0.25">
      <c r="A2" s="18" t="s">
        <v>2</v>
      </c>
      <c r="B2" s="2" t="s">
        <v>1</v>
      </c>
      <c r="C2" s="7">
        <v>300</v>
      </c>
    </row>
    <row r="3" spans="1:10" x14ac:dyDescent="0.25">
      <c r="A3" s="18"/>
      <c r="B3" s="2" t="s">
        <v>3</v>
      </c>
      <c r="C3" s="7">
        <v>250</v>
      </c>
    </row>
    <row r="4" spans="1:10" x14ac:dyDescent="0.25">
      <c r="A4" s="18" t="s">
        <v>5</v>
      </c>
      <c r="B4" s="2" t="s">
        <v>4</v>
      </c>
      <c r="C4" s="7">
        <v>70</v>
      </c>
    </row>
    <row r="5" spans="1:10" x14ac:dyDescent="0.25">
      <c r="A5" s="18"/>
      <c r="B5" s="2" t="s">
        <v>6</v>
      </c>
      <c r="C5" s="7">
        <v>95</v>
      </c>
    </row>
    <row r="6" spans="1:10" x14ac:dyDescent="0.25">
      <c r="A6" s="18" t="s">
        <v>14</v>
      </c>
      <c r="B6" s="2" t="s">
        <v>4</v>
      </c>
      <c r="C6" s="7">
        <v>50</v>
      </c>
    </row>
    <row r="7" spans="1:10" x14ac:dyDescent="0.25">
      <c r="A7" s="18"/>
      <c r="B7" s="2" t="s">
        <v>6</v>
      </c>
      <c r="C7" s="3">
        <v>-0.1</v>
      </c>
    </row>
    <row r="8" spans="1:10" x14ac:dyDescent="0.25">
      <c r="A8" s="19" t="s">
        <v>10</v>
      </c>
      <c r="B8" s="19"/>
      <c r="C8" s="19"/>
      <c r="D8" s="19"/>
      <c r="E8" s="19"/>
      <c r="F8" s="19"/>
      <c r="G8" s="19"/>
      <c r="H8" s="19"/>
      <c r="I8" s="19"/>
      <c r="J8" s="19"/>
    </row>
    <row r="9" spans="1:10" ht="16.8" customHeight="1" x14ac:dyDescent="0.25">
      <c r="A9" s="20" t="s">
        <v>15</v>
      </c>
      <c r="B9" s="21" t="s">
        <v>16</v>
      </c>
      <c r="C9" s="21" t="s">
        <v>7</v>
      </c>
      <c r="D9" s="21" t="s">
        <v>11</v>
      </c>
      <c r="E9" s="21"/>
      <c r="F9" s="21"/>
      <c r="G9" s="21" t="s">
        <v>13</v>
      </c>
      <c r="H9" s="21"/>
      <c r="I9" s="21"/>
      <c r="J9" s="16" t="s">
        <v>23</v>
      </c>
    </row>
    <row r="10" spans="1:10" ht="109.2" x14ac:dyDescent="0.25">
      <c r="A10" s="20"/>
      <c r="B10" s="21"/>
      <c r="C10" s="21"/>
      <c r="D10" s="5" t="s">
        <v>17</v>
      </c>
      <c r="E10" s="5" t="s">
        <v>18</v>
      </c>
      <c r="F10" s="5" t="s">
        <v>19</v>
      </c>
      <c r="G10" s="4" t="s">
        <v>20</v>
      </c>
      <c r="H10" s="4" t="s">
        <v>21</v>
      </c>
      <c r="I10" s="4" t="s">
        <v>22</v>
      </c>
      <c r="J10" s="16"/>
    </row>
    <row r="11" spans="1:10" x14ac:dyDescent="0.25">
      <c r="A11" s="2">
        <v>1</v>
      </c>
      <c r="B11" s="2">
        <v>100</v>
      </c>
      <c r="C11" s="2">
        <v>7</v>
      </c>
      <c r="D11" s="2"/>
      <c r="E11" s="2" t="s">
        <v>8</v>
      </c>
      <c r="F11" s="2" t="s">
        <v>12</v>
      </c>
      <c r="G11" s="7">
        <f>B11*$C$6*IF(E11="+",1+$C$7,1)</f>
        <v>4500</v>
      </c>
      <c r="H11" s="7">
        <f>IF(D11&lt;&gt;"+",1,0)*C11*IF(E11="+",$C$5,$C$4)</f>
        <v>665</v>
      </c>
      <c r="I11" s="7">
        <f xml:space="preserve"> IF(F11="о",$C$2,IF(F11="с",$C$3,0))</f>
        <v>300</v>
      </c>
      <c r="J11" s="7">
        <f>SUM(G11:I11)</f>
        <v>5465</v>
      </c>
    </row>
    <row r="12" spans="1:10" x14ac:dyDescent="0.25">
      <c r="A12" s="2">
        <v>2</v>
      </c>
      <c r="B12" s="2">
        <v>60</v>
      </c>
      <c r="C12" s="2">
        <v>3</v>
      </c>
      <c r="D12" s="2" t="s">
        <v>8</v>
      </c>
      <c r="E12" s="2"/>
      <c r="F12" s="2" t="s">
        <v>24</v>
      </c>
      <c r="G12" s="7">
        <f t="shared" ref="G12:G15" si="0">B12*$C$6*IF(E12="+",1+$C$7,1)</f>
        <v>3000</v>
      </c>
      <c r="H12" s="7">
        <f t="shared" ref="H12:H15" si="1">IF(D12&lt;&gt;"+",1,0)*C12*IF(E12="+",$C$5,$C$4)</f>
        <v>0</v>
      </c>
      <c r="I12" s="7">
        <f t="shared" ref="I12:I15" si="2" xml:space="preserve"> IF(F12="о",$C$2,IF(F12="с",$C$3,0))</f>
        <v>250</v>
      </c>
      <c r="J12" s="7">
        <f t="shared" ref="J12:J15" si="3">SUM(G12:I12)</f>
        <v>3250</v>
      </c>
    </row>
    <row r="13" spans="1:10" x14ac:dyDescent="0.25">
      <c r="A13" s="2">
        <v>3</v>
      </c>
      <c r="B13" s="2">
        <v>70</v>
      </c>
      <c r="C13" s="2">
        <v>4</v>
      </c>
      <c r="D13" s="2"/>
      <c r="E13" s="2" t="s">
        <v>8</v>
      </c>
      <c r="F13" s="2"/>
      <c r="G13" s="7">
        <f t="shared" si="0"/>
        <v>3150</v>
      </c>
      <c r="H13" s="7">
        <f t="shared" si="1"/>
        <v>380</v>
      </c>
      <c r="I13" s="7">
        <f t="shared" si="2"/>
        <v>0</v>
      </c>
      <c r="J13" s="7">
        <f t="shared" si="3"/>
        <v>3530</v>
      </c>
    </row>
    <row r="14" spans="1:10" x14ac:dyDescent="0.25">
      <c r="A14" s="2">
        <v>4</v>
      </c>
      <c r="B14" s="2">
        <v>80</v>
      </c>
      <c r="C14" s="2">
        <v>3</v>
      </c>
      <c r="D14" s="2"/>
      <c r="E14" s="2" t="s">
        <v>8</v>
      </c>
      <c r="F14" s="2" t="s">
        <v>12</v>
      </c>
      <c r="G14" s="7">
        <f t="shared" si="0"/>
        <v>3600</v>
      </c>
      <c r="H14" s="7">
        <f t="shared" si="1"/>
        <v>285</v>
      </c>
      <c r="I14" s="7">
        <f t="shared" si="2"/>
        <v>300</v>
      </c>
      <c r="J14" s="7">
        <f t="shared" si="3"/>
        <v>4185</v>
      </c>
    </row>
    <row r="15" spans="1:10" x14ac:dyDescent="0.25">
      <c r="A15" s="2">
        <v>5</v>
      </c>
      <c r="B15" s="2">
        <v>90</v>
      </c>
      <c r="C15" s="2">
        <v>8</v>
      </c>
      <c r="D15" s="2"/>
      <c r="E15" s="2" t="s">
        <v>8</v>
      </c>
      <c r="F15" s="2"/>
      <c r="G15" s="7">
        <f t="shared" si="0"/>
        <v>4050</v>
      </c>
      <c r="H15" s="7">
        <f t="shared" si="1"/>
        <v>760</v>
      </c>
      <c r="I15" s="7">
        <f t="shared" si="2"/>
        <v>0</v>
      </c>
      <c r="J15" s="7">
        <f t="shared" si="3"/>
        <v>4810</v>
      </c>
    </row>
    <row r="16" spans="1:10" x14ac:dyDescent="0.25">
      <c r="A16" s="6" t="s">
        <v>9</v>
      </c>
      <c r="B16" s="2"/>
      <c r="C16" s="2"/>
      <c r="D16" s="2">
        <f>COUNTIF(D11:D15,"+")</f>
        <v>1</v>
      </c>
      <c r="E16" s="2">
        <f>COUNTIF(E11:E15,"+")</f>
        <v>4</v>
      </c>
      <c r="F16" s="2">
        <f>COUNTA(F11:F15)</f>
        <v>3</v>
      </c>
      <c r="G16" s="7">
        <f>SUM(G11:G15)</f>
        <v>18300</v>
      </c>
      <c r="H16" s="7">
        <f>SUM(H11:H15)</f>
        <v>2090</v>
      </c>
      <c r="I16" s="7">
        <f>SUM(I11:I15)</f>
        <v>850</v>
      </c>
      <c r="J16" s="7">
        <f>SUM(G16:I16)</f>
        <v>21240</v>
      </c>
    </row>
  </sheetData>
  <mergeCells count="11">
    <mergeCell ref="J9:J10"/>
    <mergeCell ref="A1:C1"/>
    <mergeCell ref="A2:A3"/>
    <mergeCell ref="A4:A5"/>
    <mergeCell ref="A6:A7"/>
    <mergeCell ref="A8:J8"/>
    <mergeCell ref="A9:A10"/>
    <mergeCell ref="B9:B10"/>
    <mergeCell ref="C9:C10"/>
    <mergeCell ref="D9:F9"/>
    <mergeCell ref="G9:I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14AC3-18AA-4A47-8893-5EFCE47E8DA6}">
  <dimension ref="A1:H17"/>
  <sheetViews>
    <sheetView topLeftCell="A2" workbookViewId="0">
      <selection activeCell="J28" sqref="J28"/>
    </sheetView>
  </sheetViews>
  <sheetFormatPr defaultRowHeight="13.8" x14ac:dyDescent="0.25"/>
  <cols>
    <col min="1" max="1" width="12.6640625" style="1" customWidth="1"/>
    <col min="2" max="2" width="12.109375" style="1" customWidth="1"/>
    <col min="3" max="3" width="11.6640625" style="1" bestFit="1" customWidth="1"/>
    <col min="4" max="4" width="8.88671875" style="1"/>
    <col min="5" max="5" width="11.6640625" style="1" customWidth="1"/>
    <col min="6" max="6" width="14.77734375" style="1" customWidth="1"/>
    <col min="7" max="7" width="12.33203125" style="1" customWidth="1"/>
    <col min="8" max="8" width="18.44140625" style="1" customWidth="1"/>
    <col min="9" max="16384" width="8.88671875" style="1"/>
  </cols>
  <sheetData>
    <row r="1" spans="1:8" x14ac:dyDescent="0.25">
      <c r="A1" s="22" t="s">
        <v>26</v>
      </c>
      <c r="B1" s="22"/>
      <c r="C1" s="22"/>
      <c r="D1" s="22"/>
      <c r="E1" s="22"/>
      <c r="F1" s="22"/>
      <c r="G1" s="22"/>
      <c r="H1" s="22"/>
    </row>
    <row r="3" spans="1:8" x14ac:dyDescent="0.25">
      <c r="A3" s="17" t="s">
        <v>45</v>
      </c>
      <c r="B3" s="17"/>
      <c r="C3" s="13">
        <v>23</v>
      </c>
    </row>
    <row r="5" spans="1:8" x14ac:dyDescent="0.25">
      <c r="A5" s="23" t="s">
        <v>27</v>
      </c>
      <c r="B5" s="23"/>
      <c r="C5" s="9">
        <v>300000</v>
      </c>
    </row>
    <row r="6" spans="1:8" s="8" customFormat="1" ht="80.400000000000006" customHeight="1" x14ac:dyDescent="0.25">
      <c r="A6" s="10" t="s">
        <v>39</v>
      </c>
      <c r="B6" s="11" t="s">
        <v>40</v>
      </c>
      <c r="C6" s="11" t="s">
        <v>28</v>
      </c>
      <c r="D6" s="11" t="s">
        <v>29</v>
      </c>
      <c r="E6" s="11" t="s">
        <v>41</v>
      </c>
      <c r="F6" s="11" t="s">
        <v>42</v>
      </c>
      <c r="G6" s="11" t="s">
        <v>43</v>
      </c>
      <c r="H6" s="11" t="s">
        <v>44</v>
      </c>
    </row>
    <row r="7" spans="1:8" x14ac:dyDescent="0.25">
      <c r="A7" s="2" t="s">
        <v>25</v>
      </c>
      <c r="B7" s="2">
        <v>20</v>
      </c>
      <c r="C7" s="12">
        <v>5</v>
      </c>
      <c r="D7" s="12">
        <v>90</v>
      </c>
      <c r="E7" s="7">
        <v>30000</v>
      </c>
      <c r="F7" s="7">
        <f>E7*B7/$C$3</f>
        <v>26086.956521739132</v>
      </c>
      <c r="G7" s="7">
        <f>($C$5-$F$17)/$D$17*D7</f>
        <v>14795.059900390361</v>
      </c>
      <c r="H7" s="7">
        <f xml:space="preserve"> F7+G7</f>
        <v>40882.016422129491</v>
      </c>
    </row>
    <row r="8" spans="1:8" x14ac:dyDescent="0.25">
      <c r="A8" s="2" t="s">
        <v>30</v>
      </c>
      <c r="B8" s="12">
        <v>22</v>
      </c>
      <c r="C8" s="12">
        <v>5</v>
      </c>
      <c r="D8" s="12">
        <v>100</v>
      </c>
      <c r="E8" s="7">
        <v>30000</v>
      </c>
      <c r="F8" s="2">
        <f t="shared" ref="F8:F16" si="0">E8*(B8/$C$3)</f>
        <v>28695.652173913044</v>
      </c>
      <c r="G8" s="7">
        <f t="shared" ref="G8:G16" si="1" xml:space="preserve"> ($C$5-$F$17)/$D$17*D8</f>
        <v>16438.955444878178</v>
      </c>
      <c r="H8" s="7">
        <f t="shared" ref="H8:H16" si="2" xml:space="preserve"> F8+G8</f>
        <v>45134.607618791226</v>
      </c>
    </row>
    <row r="9" spans="1:8" x14ac:dyDescent="0.25">
      <c r="A9" s="2" t="s">
        <v>31</v>
      </c>
      <c r="B9" s="12">
        <v>18</v>
      </c>
      <c r="C9" s="12">
        <v>4</v>
      </c>
      <c r="D9" s="12">
        <v>70</v>
      </c>
      <c r="E9" s="7">
        <v>25000</v>
      </c>
      <c r="F9" s="2">
        <f t="shared" si="0"/>
        <v>19565.217391304348</v>
      </c>
      <c r="G9" s="7">
        <f t="shared" si="1"/>
        <v>11507.268811414724</v>
      </c>
      <c r="H9" s="7">
        <f t="shared" si="2"/>
        <v>31072.486202719072</v>
      </c>
    </row>
    <row r="10" spans="1:8" x14ac:dyDescent="0.25">
      <c r="A10" s="2" t="s">
        <v>32</v>
      </c>
      <c r="B10" s="12">
        <v>20</v>
      </c>
      <c r="C10" s="12">
        <v>4</v>
      </c>
      <c r="D10" s="12">
        <v>80</v>
      </c>
      <c r="E10" s="7">
        <v>25000</v>
      </c>
      <c r="F10" s="2">
        <f t="shared" si="0"/>
        <v>21739.130434782608</v>
      </c>
      <c r="G10" s="7">
        <f t="shared" si="1"/>
        <v>13151.164355902543</v>
      </c>
      <c r="H10" s="7">
        <f t="shared" si="2"/>
        <v>34890.294790685148</v>
      </c>
    </row>
    <row r="11" spans="1:8" x14ac:dyDescent="0.25">
      <c r="A11" s="2" t="s">
        <v>33</v>
      </c>
      <c r="B11" s="12">
        <v>19</v>
      </c>
      <c r="C11" s="12">
        <v>3</v>
      </c>
      <c r="D11" s="12">
        <v>60</v>
      </c>
      <c r="E11" s="7">
        <v>22500</v>
      </c>
      <c r="F11" s="2">
        <f t="shared" si="0"/>
        <v>18586.956521739132</v>
      </c>
      <c r="G11" s="7">
        <f t="shared" si="1"/>
        <v>9863.3732669269066</v>
      </c>
      <c r="H11" s="7">
        <f t="shared" si="2"/>
        <v>28450.329788666037</v>
      </c>
    </row>
    <row r="12" spans="1:8" x14ac:dyDescent="0.25">
      <c r="A12" s="2" t="s">
        <v>34</v>
      </c>
      <c r="B12" s="12">
        <v>12</v>
      </c>
      <c r="C12" s="12">
        <v>3</v>
      </c>
      <c r="D12" s="12">
        <v>36</v>
      </c>
      <c r="E12" s="7">
        <v>22500</v>
      </c>
      <c r="F12" s="2">
        <f t="shared" si="0"/>
        <v>11739.130434782608</v>
      </c>
      <c r="G12" s="7">
        <f t="shared" si="1"/>
        <v>5918.0239601561443</v>
      </c>
      <c r="H12" s="7">
        <f t="shared" si="2"/>
        <v>17657.154394938752</v>
      </c>
    </row>
    <row r="13" spans="1:8" x14ac:dyDescent="0.25">
      <c r="A13" s="2" t="s">
        <v>35</v>
      </c>
      <c r="B13" s="12">
        <v>10</v>
      </c>
      <c r="C13" s="12">
        <v>2</v>
      </c>
      <c r="D13" s="12">
        <v>30</v>
      </c>
      <c r="E13" s="7">
        <v>20000</v>
      </c>
      <c r="F13" s="2">
        <f t="shared" si="0"/>
        <v>8695.652173913044</v>
      </c>
      <c r="G13" s="7">
        <f t="shared" si="1"/>
        <v>4931.6866334634533</v>
      </c>
      <c r="H13" s="7">
        <f t="shared" si="2"/>
        <v>13627.338807376498</v>
      </c>
    </row>
    <row r="14" spans="1:8" x14ac:dyDescent="0.25">
      <c r="A14" s="2" t="s">
        <v>36</v>
      </c>
      <c r="B14" s="12">
        <v>20</v>
      </c>
      <c r="C14" s="12">
        <v>3</v>
      </c>
      <c r="D14" s="12">
        <v>60</v>
      </c>
      <c r="E14" s="7">
        <v>22500</v>
      </c>
      <c r="F14" s="2">
        <f t="shared" si="0"/>
        <v>19565.217391304348</v>
      </c>
      <c r="G14" s="7">
        <f t="shared" si="1"/>
        <v>9863.3732669269066</v>
      </c>
      <c r="H14" s="7">
        <f t="shared" si="2"/>
        <v>29428.590658231253</v>
      </c>
    </row>
    <row r="15" spans="1:8" x14ac:dyDescent="0.25">
      <c r="A15" s="2" t="s">
        <v>37</v>
      </c>
      <c r="B15" s="12">
        <v>20</v>
      </c>
      <c r="C15" s="12">
        <v>2</v>
      </c>
      <c r="D15" s="12">
        <v>40</v>
      </c>
      <c r="E15" s="7">
        <v>20000</v>
      </c>
      <c r="F15" s="2">
        <f t="shared" si="0"/>
        <v>17391.304347826088</v>
      </c>
      <c r="G15" s="7">
        <f t="shared" si="1"/>
        <v>6575.5821779512717</v>
      </c>
      <c r="H15" s="7">
        <f t="shared" si="2"/>
        <v>23966.886525777358</v>
      </c>
    </row>
    <row r="16" spans="1:8" x14ac:dyDescent="0.25">
      <c r="A16" s="2" t="s">
        <v>38</v>
      </c>
      <c r="B16" s="12">
        <v>20</v>
      </c>
      <c r="C16" s="12">
        <v>4</v>
      </c>
      <c r="D16" s="12">
        <v>80</v>
      </c>
      <c r="E16" s="7">
        <v>25000</v>
      </c>
      <c r="F16" s="2">
        <f t="shared" si="0"/>
        <v>21739.130434782608</v>
      </c>
      <c r="G16" s="7">
        <f t="shared" si="1"/>
        <v>13151.164355902543</v>
      </c>
      <c r="H16" s="7">
        <f t="shared" si="2"/>
        <v>34890.294790685148</v>
      </c>
    </row>
    <row r="17" spans="1:8" x14ac:dyDescent="0.25">
      <c r="A17" s="6" t="s">
        <v>9</v>
      </c>
      <c r="B17" s="2"/>
      <c r="C17" s="2"/>
      <c r="D17" s="2">
        <f xml:space="preserve"> SUM(D7:D16)</f>
        <v>646</v>
      </c>
      <c r="E17" s="2"/>
      <c r="F17" s="7">
        <f>SUM(F7:F16)</f>
        <v>193804.34782608697</v>
      </c>
      <c r="G17" s="7">
        <f>SUM(G7:G16)</f>
        <v>106195.65217391304</v>
      </c>
      <c r="H17" s="7">
        <f>SUM(H7:H16)</f>
        <v>300000</v>
      </c>
    </row>
  </sheetData>
  <mergeCells count="3">
    <mergeCell ref="A1:H1"/>
    <mergeCell ref="A3:B3"/>
    <mergeCell ref="A5:B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3F5F-FC6B-4E70-B158-75E7B4FBBEB5}">
  <dimension ref="A1:F12"/>
  <sheetViews>
    <sheetView tabSelected="1" workbookViewId="0">
      <selection activeCell="J23" sqref="J23"/>
    </sheetView>
  </sheetViews>
  <sheetFormatPr defaultRowHeight="13.8" x14ac:dyDescent="0.25"/>
  <cols>
    <col min="1" max="1" width="13.21875" style="1" customWidth="1"/>
    <col min="2" max="3" width="8.88671875" style="1"/>
    <col min="4" max="4" width="12.44140625" style="1" customWidth="1"/>
    <col min="5" max="5" width="11.5546875" style="1" customWidth="1"/>
    <col min="6" max="6" width="11.44140625" style="1" customWidth="1"/>
    <col min="7" max="16384" width="8.88671875" style="1"/>
  </cols>
  <sheetData>
    <row r="1" spans="1:6" x14ac:dyDescent="0.25">
      <c r="A1" s="17" t="s">
        <v>46</v>
      </c>
      <c r="B1" s="17"/>
      <c r="C1" s="3">
        <v>0.13</v>
      </c>
      <c r="D1" s="17" t="s">
        <v>49</v>
      </c>
      <c r="E1" s="17"/>
      <c r="F1" s="3">
        <v>0.2</v>
      </c>
    </row>
    <row r="2" spans="1:6" x14ac:dyDescent="0.25">
      <c r="A2" s="17" t="s">
        <v>47</v>
      </c>
      <c r="B2" s="17"/>
      <c r="C2" s="7">
        <v>125</v>
      </c>
    </row>
    <row r="3" spans="1:6" x14ac:dyDescent="0.25">
      <c r="A3" s="17" t="s">
        <v>48</v>
      </c>
      <c r="B3" s="17"/>
      <c r="C3" s="7">
        <v>200</v>
      </c>
    </row>
    <row r="5" spans="1:6" x14ac:dyDescent="0.25">
      <c r="A5" s="19" t="s">
        <v>50</v>
      </c>
      <c r="B5" s="19"/>
      <c r="C5" s="19"/>
      <c r="D5" s="19"/>
      <c r="E5" s="19"/>
      <c r="F5" s="19"/>
    </row>
    <row r="6" spans="1:6" s="14" customFormat="1" ht="60" customHeight="1" x14ac:dyDescent="0.3">
      <c r="A6" s="15" t="s">
        <v>51</v>
      </c>
      <c r="B6" s="11" t="s">
        <v>54</v>
      </c>
      <c r="C6" s="11" t="s">
        <v>52</v>
      </c>
      <c r="D6" s="11" t="s">
        <v>53</v>
      </c>
      <c r="E6" s="11" t="s">
        <v>55</v>
      </c>
      <c r="F6" s="11" t="s">
        <v>56</v>
      </c>
    </row>
    <row r="7" spans="1:6" x14ac:dyDescent="0.25">
      <c r="A7" s="2" t="s">
        <v>31</v>
      </c>
      <c r="B7" s="2">
        <v>145</v>
      </c>
      <c r="C7" s="2">
        <v>18</v>
      </c>
      <c r="D7" s="7">
        <f>B7*$C$2-C7*$C$3</f>
        <v>14525</v>
      </c>
      <c r="E7" s="7">
        <f>D7*IF(D7&gt;=5000,$F$1,$C$1)</f>
        <v>2905</v>
      </c>
      <c r="F7" s="7">
        <f>D7-E7</f>
        <v>11620</v>
      </c>
    </row>
    <row r="8" spans="1:6" x14ac:dyDescent="0.25">
      <c r="A8" s="2" t="s">
        <v>57</v>
      </c>
      <c r="B8" s="2">
        <v>135</v>
      </c>
      <c r="C8" s="2">
        <v>5</v>
      </c>
      <c r="D8" s="7">
        <f t="shared" ref="D8:D11" si="0">B8*$C$2-C8*$C$3</f>
        <v>15875</v>
      </c>
      <c r="E8" s="7">
        <f t="shared" ref="E8:E11" si="1">D8*IF(D8&gt;=5000,$F$1,$C$1)</f>
        <v>3175</v>
      </c>
      <c r="F8" s="7">
        <f t="shared" ref="F8:F12" si="2">D8-E8</f>
        <v>12700</v>
      </c>
    </row>
    <row r="9" spans="1:6" x14ac:dyDescent="0.25">
      <c r="A9" s="2" t="s">
        <v>35</v>
      </c>
      <c r="B9" s="2">
        <v>130</v>
      </c>
      <c r="C9" s="2">
        <v>7</v>
      </c>
      <c r="D9" s="7">
        <f t="shared" si="0"/>
        <v>14850</v>
      </c>
      <c r="E9" s="7">
        <f t="shared" si="1"/>
        <v>2970</v>
      </c>
      <c r="F9" s="7">
        <f t="shared" si="2"/>
        <v>11880</v>
      </c>
    </row>
    <row r="10" spans="1:6" x14ac:dyDescent="0.25">
      <c r="A10" s="2" t="s">
        <v>36</v>
      </c>
      <c r="B10" s="2">
        <v>160</v>
      </c>
      <c r="C10" s="2">
        <v>12</v>
      </c>
      <c r="D10" s="7">
        <f t="shared" si="0"/>
        <v>17600</v>
      </c>
      <c r="E10" s="7">
        <f t="shared" si="1"/>
        <v>3520</v>
      </c>
      <c r="F10" s="7">
        <f t="shared" si="2"/>
        <v>14080</v>
      </c>
    </row>
    <row r="11" spans="1:6" x14ac:dyDescent="0.25">
      <c r="A11" s="2" t="s">
        <v>58</v>
      </c>
      <c r="B11" s="2">
        <v>110</v>
      </c>
      <c r="C11" s="2">
        <v>3</v>
      </c>
      <c r="D11" s="7">
        <f t="shared" si="0"/>
        <v>13150</v>
      </c>
      <c r="E11" s="7">
        <f t="shared" si="1"/>
        <v>2630</v>
      </c>
      <c r="F11" s="7">
        <f t="shared" si="2"/>
        <v>10520</v>
      </c>
    </row>
    <row r="12" spans="1:6" x14ac:dyDescent="0.25">
      <c r="A12" s="6" t="s">
        <v>9</v>
      </c>
      <c r="B12" s="2"/>
      <c r="C12" s="2"/>
      <c r="D12" s="7">
        <f>SUM(D7:D11)</f>
        <v>76000</v>
      </c>
      <c r="E12" s="7">
        <f>SUM(E7:E11)</f>
        <v>15200</v>
      </c>
      <c r="F12" s="7">
        <f t="shared" si="2"/>
        <v>60800</v>
      </c>
    </row>
  </sheetData>
  <mergeCells count="5">
    <mergeCell ref="A1:B1"/>
    <mergeCell ref="A2:B2"/>
    <mergeCell ref="A3:B3"/>
    <mergeCell ref="D1:E1"/>
    <mergeCell ref="A5:F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Квартплата</vt:lpstr>
      <vt:lpstr>Распределение фонда зарплаты</vt:lpstr>
      <vt:lpstr>Сдельная зарплата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VeX EveryOne</dc:creator>
  <cp:lastModifiedBy>VeX EveryOne</cp:lastModifiedBy>
  <dcterms:created xsi:type="dcterms:W3CDTF">2015-06-05T18:17:20Z</dcterms:created>
  <dcterms:modified xsi:type="dcterms:W3CDTF">2024-11-11T21:13:52Z</dcterms:modified>
</cp:coreProperties>
</file>