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artemev/Desktop/Майнор 3/"/>
    </mc:Choice>
  </mc:AlternateContent>
  <xr:revisionPtr revIDLastSave="0" documentId="13_ncr:1_{8B5A7DCB-F00D-DF42-B43D-F82F5E807C76}" xr6:coauthVersionLast="47" xr6:coauthVersionMax="47" xr10:uidLastSave="{00000000-0000-0000-0000-000000000000}"/>
  <bookViews>
    <workbookView xWindow="0" yWindow="0" windowWidth="28800" windowHeight="18000" xr2:uid="{962FD102-B147-AA4C-889C-A61EDBB8C563}"/>
  </bookViews>
  <sheets>
    <sheet name="Основные расчеты" sheetId="1" r:id="rId1"/>
    <sheet name="Расчетный лист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C40" i="1"/>
  <c r="C39" i="1"/>
  <c r="C38" i="1"/>
  <c r="C37" i="1"/>
  <c r="G29" i="1"/>
  <c r="D29" i="1"/>
  <c r="D28" i="1"/>
  <c r="S18" i="1"/>
  <c r="D27" i="1" s="1"/>
  <c r="D31" i="1" l="1"/>
  <c r="B16" i="1" l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F6" i="1"/>
  <c r="F7" i="1"/>
  <c r="F18" i="1" s="1"/>
  <c r="F8" i="1"/>
  <c r="F19" i="1" s="1"/>
  <c r="F9" i="1"/>
  <c r="F20" i="1" s="1"/>
  <c r="F5" i="1"/>
  <c r="F16" i="1" s="1"/>
  <c r="C10" i="1"/>
  <c r="C21" i="1" s="1"/>
  <c r="D10" i="1"/>
  <c r="D21" i="1" s="1"/>
  <c r="E10" i="1"/>
  <c r="E21" i="1" s="1"/>
  <c r="B10" i="1"/>
  <c r="F21" i="1" l="1"/>
  <c r="P19" i="1"/>
  <c r="F10" i="1"/>
  <c r="G10" i="1" s="1"/>
  <c r="F17" i="1"/>
  <c r="G5" i="1"/>
  <c r="G9" i="1"/>
  <c r="B21" i="1"/>
  <c r="G8" i="1"/>
  <c r="G7" i="1"/>
  <c r="N19" i="1" l="1"/>
  <c r="L19" i="1"/>
  <c r="P6" i="1"/>
  <c r="Q23" i="1" s="1"/>
  <c r="Q28" i="1" s="1"/>
  <c r="B27" i="1" l="1"/>
  <c r="Q33" i="1"/>
  <c r="B29" i="1" s="1"/>
  <c r="E29" i="1" s="1"/>
  <c r="Q38" i="1"/>
  <c r="B28" i="1" s="1"/>
  <c r="E28" i="1" s="1"/>
  <c r="Q43" i="1" l="1"/>
  <c r="B31" i="1" s="1"/>
  <c r="E31" i="1" s="1"/>
  <c r="F29" i="1" s="1"/>
</calcChain>
</file>

<file path=xl/sharedStrings.xml><?xml version="1.0" encoding="utf-8"?>
<sst xmlns="http://schemas.openxmlformats.org/spreadsheetml/2006/main" count="106" uniqueCount="70">
  <si>
    <t>Варианты опыта</t>
  </si>
  <si>
    <t>Повторения</t>
  </si>
  <si>
    <t>Суммы</t>
  </si>
  <si>
    <t>V</t>
  </si>
  <si>
    <t>Средние</t>
  </si>
  <si>
    <t>x</t>
  </si>
  <si>
    <t>I</t>
  </si>
  <si>
    <t>II</t>
  </si>
  <si>
    <t>III</t>
  </si>
  <si>
    <t>IV</t>
  </si>
  <si>
    <t>1. Без препарата (st)</t>
  </si>
  <si>
    <t>2. Ризобакт -0,5 л/т</t>
  </si>
  <si>
    <t>3.Ризобакт- 1,0 л/т</t>
  </si>
  <si>
    <t>4. Ризобакт- 1,5 л/т</t>
  </si>
  <si>
    <t>5. Ризобакт- 2,5 л/т</t>
  </si>
  <si>
    <r>
      <t xml:space="preserve">Суммы </t>
    </r>
    <r>
      <rPr>
        <i/>
        <sz val="16"/>
        <color theme="1"/>
        <rFont val="Times New Roman"/>
        <family val="1"/>
      </rPr>
      <t>П</t>
    </r>
  </si>
  <si>
    <t>Двухфакторный дисперсионный анализ без повторений</t>
  </si>
  <si>
    <t>ИТОГИ</t>
  </si>
  <si>
    <t>Счет</t>
  </si>
  <si>
    <t>Сумма</t>
  </si>
  <si>
    <t>Среднее</t>
  </si>
  <si>
    <t>Дисперсия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</si>
  <si>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</si>
  <si>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</si>
  <si>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</si>
  <si>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</si>
  <si>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</si>
  <si>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</si>
  <si>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</si>
  <si>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</si>
  <si>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Строки</t>
  </si>
  <si>
    <t>Столбцы</t>
  </si>
  <si>
    <t>Погрешность</t>
  </si>
  <si>
    <t>Итого</t>
  </si>
  <si>
    <t>v</t>
  </si>
  <si>
    <t>n</t>
  </si>
  <si>
    <t>N</t>
  </si>
  <si>
    <t>C</t>
  </si>
  <si>
    <t>CKV</t>
  </si>
  <si>
    <t>CKП</t>
  </si>
  <si>
    <t>СКЕ</t>
  </si>
  <si>
    <t>П</t>
  </si>
  <si>
    <t>Исходные данные (Вариант 3)</t>
  </si>
  <si>
    <t>Вспомогательная таблица квадратов</t>
  </si>
  <si>
    <t>2. Следующим шагом, строим вспомогательную таблицу квадратов для расчета поправки и в дальнейшем расчета: СКО, CKV, CKП, СКЕ</t>
  </si>
  <si>
    <t xml:space="preserve">Суммы </t>
  </si>
  <si>
    <t>CKO</t>
  </si>
  <si>
    <t>Таблица дисперсионного анализа</t>
  </si>
  <si>
    <t>Суммы квадратов</t>
  </si>
  <si>
    <t>Доля вариации</t>
  </si>
  <si>
    <t>Степени свободы</t>
  </si>
  <si>
    <t>Средний квадрат</t>
  </si>
  <si>
    <t>(дисперсия)</t>
  </si>
  <si>
    <t>факт</t>
  </si>
  <si>
    <t>Общая СКО</t>
  </si>
  <si>
    <t>–</t>
  </si>
  <si>
    <t>Повторений СКП</t>
  </si>
  <si>
    <t>СКП/СКО</t>
  </si>
  <si>
    <t>Вариантов СКV</t>
  </si>
  <si>
    <t>СКV/CКО</t>
  </si>
  <si>
    <t>Остаточная СКЕ</t>
  </si>
  <si>
    <t>СКЕ/СКО</t>
  </si>
  <si>
    <r>
      <t xml:space="preserve">Критерий </t>
    </r>
    <r>
      <rPr>
        <i/>
        <sz val="16"/>
        <color theme="1"/>
        <rFont val="Times New Roman"/>
        <family val="1"/>
      </rPr>
      <t>F</t>
    </r>
  </si>
  <si>
    <t>3. Теперь мы можем заполнить таблицу диспресионного анализа и рассчиать F критерий фактический и критический для уровня значимости 0,05</t>
  </si>
  <si>
    <t>Таблица сравнения средних</t>
  </si>
  <si>
    <t>Отклонения</t>
  </si>
  <si>
    <t>4. Так как фактическое значение = 79,326 значительно первышает соответсвующие критическое = 3,259. Мы отвергаем нулевую гипотезу, и это означает, что влияние различных доз препарата Ризобакт на урожайность картофеля статистически значимо. Поэтому необходимо рассчитать наименьшую существенную разницу HCP</t>
  </si>
  <si>
    <t>5. Составляем итоговую таблицу сравнения средних.</t>
  </si>
  <si>
    <t>1. Для однофакторного дисперсионного анализа сначала рассчитываем суммы по вариантам и повторениям в основной таблице</t>
  </si>
  <si>
    <t>Вывод: Разница между средними вариантами 3, 4, 5 по сравнению с первым контрольным вариантом превышает наименьшую существенную разницу = 0,876, что указывает на статистически значимые различия. Обработка клубней картофеля биотехнологическим препаратом Ризобакт в дозах 1,0 л/т и выше приводит к существенной прибавке урожайности картофеля по сравнению с контролем. Однако вариант под номером 2 с отклонением = |-0,375|&lt; HCP не показывает значимых отличий от контрольного варианта.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</si>
</sst>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9" x14ac:knownFonts="1">
    <font>
      <sz val="12"/>
      <color theme="1"/>
      <name val="Calibri"/>
      <family val="2"/>
      <charset val="204"/>
      <scheme val="minor"/>
    </font>
    <font>
      <sz val="16"/>
      <color theme="1"/>
      <name val="Times New Roman"/>
      <family val="1"/>
    </font>
    <font>
      <i/>
      <sz val="16"/>
      <color theme="1"/>
      <name val="Times New Roman"/>
      <family val="1"/>
    </font>
    <font>
      <i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name val="Calibri"/>
      <family val="2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59C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rgb="FF98EDF8"/>
        <bgColor rgb="FF98EDF8"/>
      </patternFill>
    </fill>
    <fill>
      <patternFill patternType="solid">
        <fgColor rgb="FFB695D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BFEA6"/>
        <bgColor indexed="64"/>
      </patternFill>
    </fill>
    <fill>
      <patternFill patternType="solid">
        <fgColor rgb="FF6BFEA6"/>
        <bgColor rgb="FFF7CAAC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29" xfId="0" applyFont="1" applyFill="1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5" xfId="0" applyFill="1" applyBorder="1" applyAlignment="1"/>
    <xf numFmtId="0" fontId="0" fillId="0" borderId="0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4" fillId="0" borderId="0" xfId="0" applyFont="1" applyAlignment="1">
      <alignment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4" borderId="6" xfId="0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7" fillId="5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9" fontId="2" fillId="0" borderId="15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8" fontId="2" fillId="0" borderId="6" xfId="0" applyNumberFormat="1" applyFont="1" applyBorder="1" applyAlignment="1">
      <alignment horizontal="center" vertical="center" wrapText="1"/>
    </xf>
    <xf numFmtId="168" fontId="1" fillId="0" borderId="6" xfId="0" applyNumberFormat="1" applyFont="1" applyBorder="1" applyAlignment="1">
      <alignment horizontal="center" vertical="center" wrapText="1"/>
    </xf>
    <xf numFmtId="168" fontId="1" fillId="0" borderId="11" xfId="0" applyNumberFormat="1" applyFont="1" applyBorder="1" applyAlignment="1">
      <alignment horizontal="center" vertical="center" wrapText="1"/>
    </xf>
    <xf numFmtId="168" fontId="2" fillId="0" borderId="6" xfId="0" applyNumberFormat="1" applyFont="1" applyBorder="1" applyAlignment="1">
      <alignment horizontal="center" vertical="center" wrapText="1"/>
    </xf>
    <xf numFmtId="168" fontId="1" fillId="0" borderId="6" xfId="0" applyNumberFormat="1" applyFont="1" applyBorder="1" applyAlignment="1">
      <alignment horizontal="center" vertical="center" wrapText="1"/>
    </xf>
    <xf numFmtId="168" fontId="2" fillId="0" borderId="11" xfId="0" applyNumberFormat="1" applyFont="1" applyBorder="1" applyAlignment="1">
      <alignment horizontal="center" vertical="center" wrapText="1"/>
    </xf>
    <xf numFmtId="168" fontId="2" fillId="0" borderId="13" xfId="0" applyNumberFormat="1" applyFont="1" applyBorder="1" applyAlignment="1">
      <alignment horizontal="center" vertical="center" wrapText="1"/>
    </xf>
    <xf numFmtId="168" fontId="1" fillId="0" borderId="13" xfId="0" applyNumberFormat="1" applyFont="1" applyBorder="1" applyAlignment="1">
      <alignment horizontal="center" vertical="center" wrapText="1"/>
    </xf>
    <xf numFmtId="168" fontId="1" fillId="0" borderId="14" xfId="0" applyNumberFormat="1" applyFont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/>
    </xf>
    <xf numFmtId="0" fontId="7" fillId="6" borderId="35" xfId="0" applyFont="1" applyFill="1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5" fillId="0" borderId="1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BFEA6"/>
      <color rgb="FFFF95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</xdr:colOff>
      <xdr:row>4</xdr:row>
      <xdr:rowOff>15521</xdr:rowOff>
    </xdr:from>
    <xdr:ext cx="888999" cy="5348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8885326-28D7-B340-80EC-B76EC16AFDED}"/>
                </a:ext>
              </a:extLst>
            </xdr:cNvPr>
            <xdr:cNvSpPr txBox="1"/>
          </xdr:nvSpPr>
          <xdr:spPr>
            <a:xfrm>
              <a:off x="14280445" y="1483077"/>
              <a:ext cx="888999" cy="5348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2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Σ</m:t>
                    </m:r>
                  </m:oMath>
                </m:oMathPara>
              </a14:m>
              <a:endParaRPr lang="ru-RU" sz="32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8885326-28D7-B340-80EC-B76EC16AFDED}"/>
                </a:ext>
              </a:extLst>
            </xdr:cNvPr>
            <xdr:cNvSpPr txBox="1"/>
          </xdr:nvSpPr>
          <xdr:spPr>
            <a:xfrm>
              <a:off x="14280445" y="1483077"/>
              <a:ext cx="888999" cy="5348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l-GR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endParaRPr lang="ru-RU" sz="3200"/>
            </a:p>
          </xdr:txBody>
        </xdr:sp>
      </mc:Fallback>
    </mc:AlternateContent>
    <xdr:clientData/>
  </xdr:oneCellAnchor>
  <xdr:oneCellAnchor>
    <xdr:from>
      <xdr:col>11</xdr:col>
      <xdr:colOff>14110</xdr:colOff>
      <xdr:row>16</xdr:row>
      <xdr:rowOff>28222</xdr:rowOff>
    </xdr:from>
    <xdr:ext cx="874889" cy="5503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3D926C3-B674-0343-B0E1-CD1E300DB3F5}"/>
                </a:ext>
              </a:extLst>
            </xdr:cNvPr>
            <xdr:cNvSpPr txBox="1"/>
          </xdr:nvSpPr>
          <xdr:spPr>
            <a:xfrm>
              <a:off x="11006666" y="4868333"/>
              <a:ext cx="874889" cy="550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ru-RU" sz="18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3D926C3-B674-0343-B0E1-CD1E300DB3F5}"/>
                </a:ext>
              </a:extLst>
            </xdr:cNvPr>
            <xdr:cNvSpPr txBox="1"/>
          </xdr:nvSpPr>
          <xdr:spPr>
            <a:xfrm>
              <a:off x="11006666" y="4868333"/>
              <a:ext cx="874889" cy="550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ru-RU" sz="1800" i="0">
                  <a:latin typeface="Cambria Math" panose="02040503050406030204" pitchFamily="18" charset="0"/>
                </a:rPr>
                <a:t>∑▒</a:t>
              </a:r>
              <a:r>
                <a:rPr lang="en-US" sz="1800" b="0" i="0">
                  <a:latin typeface="Cambria Math" panose="02040503050406030204" pitchFamily="18" charset="0"/>
                </a:rPr>
                <a:t>𝑉</a:t>
              </a:r>
              <a:r>
                <a:rPr lang="ru-RU" sz="1800" b="0" i="0">
                  <a:latin typeface="Cambria Math" panose="02040503050406030204" pitchFamily="18" charset="0"/>
                </a:rPr>
                <a:t>^</a:t>
              </a:r>
              <a:r>
                <a:rPr lang="en-US" sz="1800" b="0" i="0">
                  <a:latin typeface="Cambria Math" panose="02040503050406030204" pitchFamily="18" charset="0"/>
                </a:rPr>
                <a:t>2</a:t>
              </a:r>
              <a:r>
                <a:rPr lang="ru-RU" sz="1800" b="0" i="0">
                  <a:latin typeface="Cambria Math" panose="02040503050406030204" pitchFamily="18" charset="0"/>
                </a:rPr>
                <a:t> </a:t>
              </a:r>
              <a:endParaRPr lang="ru-RU" sz="1800"/>
            </a:p>
          </xdr:txBody>
        </xdr:sp>
      </mc:Fallback>
    </mc:AlternateContent>
    <xdr:clientData/>
  </xdr:oneCellAnchor>
  <xdr:oneCellAnchor>
    <xdr:from>
      <xdr:col>13</xdr:col>
      <xdr:colOff>14111</xdr:colOff>
      <xdr:row>16</xdr:row>
      <xdr:rowOff>0</xdr:rowOff>
    </xdr:from>
    <xdr:ext cx="889001" cy="5785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6B2EF95-1412-A64E-AC41-EF6D5D3AEE56}"/>
                </a:ext>
              </a:extLst>
            </xdr:cNvPr>
            <xdr:cNvSpPr txBox="1"/>
          </xdr:nvSpPr>
          <xdr:spPr>
            <a:xfrm>
              <a:off x="12643555" y="4840111"/>
              <a:ext cx="889001" cy="578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П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ru-RU" sz="18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6B2EF95-1412-A64E-AC41-EF6D5D3AEE56}"/>
                </a:ext>
              </a:extLst>
            </xdr:cNvPr>
            <xdr:cNvSpPr txBox="1"/>
          </xdr:nvSpPr>
          <xdr:spPr>
            <a:xfrm>
              <a:off x="12643555" y="4840111"/>
              <a:ext cx="889001" cy="578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ru-RU" sz="1800" i="0">
                  <a:latin typeface="Cambria Math" panose="02040503050406030204" pitchFamily="18" charset="0"/>
                </a:rPr>
                <a:t>∑▒</a:t>
              </a:r>
              <a:r>
                <a:rPr lang="ru-RU" sz="1800" b="0" i="0">
                  <a:latin typeface="Cambria Math" panose="02040503050406030204" pitchFamily="18" charset="0"/>
                </a:rPr>
                <a:t>П^</a:t>
              </a:r>
              <a:r>
                <a:rPr lang="en-US" sz="1800" b="0" i="0">
                  <a:latin typeface="Cambria Math" panose="02040503050406030204" pitchFamily="18" charset="0"/>
                </a:rPr>
                <a:t>2</a:t>
              </a:r>
              <a:r>
                <a:rPr lang="ru-RU" sz="1800" b="0" i="0">
                  <a:latin typeface="Cambria Math" panose="02040503050406030204" pitchFamily="18" charset="0"/>
                </a:rPr>
                <a:t> </a:t>
              </a:r>
              <a:endParaRPr lang="ru-RU" sz="1800"/>
            </a:p>
          </xdr:txBody>
        </xdr:sp>
      </mc:Fallback>
    </mc:AlternateContent>
    <xdr:clientData/>
  </xdr:oneCellAnchor>
  <xdr:oneCellAnchor>
    <xdr:from>
      <xdr:col>5</xdr:col>
      <xdr:colOff>0</xdr:colOff>
      <xdr:row>14</xdr:row>
      <xdr:rowOff>14111</xdr:rowOff>
    </xdr:from>
    <xdr:ext cx="1157111" cy="2681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6D7A607-0A57-CA43-AB4D-9270EC65F9C9}"/>
                </a:ext>
              </a:extLst>
            </xdr:cNvPr>
            <xdr:cNvSpPr txBox="1"/>
          </xdr:nvSpPr>
          <xdr:spPr>
            <a:xfrm>
              <a:off x="5672667" y="4303889"/>
              <a:ext cx="1157111" cy="268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8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6D7A607-0A57-CA43-AB4D-9270EC65F9C9}"/>
                </a:ext>
              </a:extLst>
            </xdr:cNvPr>
            <xdr:cNvSpPr txBox="1"/>
          </xdr:nvSpPr>
          <xdr:spPr>
            <a:xfrm>
              <a:off x="5672667" y="4303889"/>
              <a:ext cx="1157111" cy="268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𝑉</a:t>
              </a:r>
              <a:r>
                <a:rPr lang="ru-RU" sz="1800" b="0" i="0">
                  <a:latin typeface="Cambria Math" panose="02040503050406030204" pitchFamily="18" charset="0"/>
                </a:rPr>
                <a:t>^</a:t>
              </a:r>
              <a:r>
                <a:rPr lang="en-US" sz="1800" b="0" i="0">
                  <a:latin typeface="Cambria Math" panose="02040503050406030204" pitchFamily="18" charset="0"/>
                </a:rPr>
                <a:t>2</a:t>
              </a:r>
              <a:endParaRPr lang="ru-RU" sz="1800"/>
            </a:p>
          </xdr:txBody>
        </xdr:sp>
      </mc:Fallback>
    </mc:AlternateContent>
    <xdr:clientData/>
  </xdr:oneCellAnchor>
  <xdr:oneCellAnchor>
    <xdr:from>
      <xdr:col>0</xdr:col>
      <xdr:colOff>268111</xdr:colOff>
      <xdr:row>20</xdr:row>
      <xdr:rowOff>14111</xdr:rowOff>
    </xdr:from>
    <xdr:ext cx="1157111" cy="2681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0410121-1CF3-6747-9414-08882D5B01A4}"/>
                </a:ext>
              </a:extLst>
            </xdr:cNvPr>
            <xdr:cNvSpPr txBox="1"/>
          </xdr:nvSpPr>
          <xdr:spPr>
            <a:xfrm>
              <a:off x="268111" y="5969000"/>
              <a:ext cx="1157111" cy="268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П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8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0410121-1CF3-6747-9414-08882D5B01A4}"/>
                </a:ext>
              </a:extLst>
            </xdr:cNvPr>
            <xdr:cNvSpPr txBox="1"/>
          </xdr:nvSpPr>
          <xdr:spPr>
            <a:xfrm>
              <a:off x="268111" y="5969000"/>
              <a:ext cx="1157111" cy="268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ru-RU" sz="1800" b="0" i="0">
                  <a:latin typeface="Cambria Math" panose="02040503050406030204" pitchFamily="18" charset="0"/>
                </a:rPr>
                <a:t>П^</a:t>
              </a:r>
              <a:r>
                <a:rPr lang="en-US" sz="1800" b="0" i="0">
                  <a:latin typeface="Cambria Math" panose="02040503050406030204" pitchFamily="18" charset="0"/>
                </a:rPr>
                <a:t>2</a:t>
              </a:r>
              <a:endParaRPr lang="ru-RU" sz="1800"/>
            </a:p>
          </xdr:txBody>
        </xdr:sp>
      </mc:Fallback>
    </mc:AlternateContent>
    <xdr:clientData/>
  </xdr:oneCellAnchor>
  <xdr:oneCellAnchor>
    <xdr:from>
      <xdr:col>15</xdr:col>
      <xdr:colOff>14111</xdr:colOff>
      <xdr:row>16</xdr:row>
      <xdr:rowOff>0</xdr:rowOff>
    </xdr:from>
    <xdr:ext cx="889002" cy="5785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4755F9C-BC0A-844B-9E8F-99A7CA9239DF}"/>
                </a:ext>
              </a:extLst>
            </xdr:cNvPr>
            <xdr:cNvSpPr txBox="1"/>
          </xdr:nvSpPr>
          <xdr:spPr>
            <a:xfrm>
              <a:off x="14294555" y="4840111"/>
              <a:ext cx="889002" cy="578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ru-RU" sz="18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4755F9C-BC0A-844B-9E8F-99A7CA9239DF}"/>
                </a:ext>
              </a:extLst>
            </xdr:cNvPr>
            <xdr:cNvSpPr txBox="1"/>
          </xdr:nvSpPr>
          <xdr:spPr>
            <a:xfrm>
              <a:off x="14294555" y="4840111"/>
              <a:ext cx="889002" cy="578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ru-RU" sz="1800" i="0">
                  <a:latin typeface="Cambria Math" panose="02040503050406030204" pitchFamily="18" charset="0"/>
                </a:rPr>
                <a:t>∑▒</a:t>
              </a:r>
              <a:r>
                <a:rPr lang="en-US" sz="1800" b="0" i="0">
                  <a:latin typeface="Cambria Math" panose="02040503050406030204" pitchFamily="18" charset="0"/>
                </a:rPr>
                <a:t>𝑋</a:t>
              </a:r>
              <a:r>
                <a:rPr lang="ru-RU" sz="1800" b="0" i="0">
                  <a:latin typeface="Cambria Math" panose="02040503050406030204" pitchFamily="18" charset="0"/>
                </a:rPr>
                <a:t>^</a:t>
              </a:r>
              <a:r>
                <a:rPr lang="en-US" sz="1800" b="0" i="0">
                  <a:latin typeface="Cambria Math" panose="02040503050406030204" pitchFamily="18" charset="0"/>
                </a:rPr>
                <a:t>2</a:t>
              </a:r>
              <a:r>
                <a:rPr lang="ru-RU" sz="1800" b="0" i="0">
                  <a:latin typeface="Cambria Math" panose="02040503050406030204" pitchFamily="18" charset="0"/>
                </a:rPr>
                <a:t> </a:t>
              </a:r>
              <a:endParaRPr lang="ru-RU" sz="1800"/>
            </a:p>
          </xdr:txBody>
        </xdr:sp>
      </mc:Fallback>
    </mc:AlternateContent>
    <xdr:clientData/>
  </xdr:oneCellAnchor>
  <xdr:oneCellAnchor>
    <xdr:from>
      <xdr:col>12</xdr:col>
      <xdr:colOff>14112</xdr:colOff>
      <xdr:row>21</xdr:row>
      <xdr:rowOff>14110</xdr:rowOff>
    </xdr:from>
    <xdr:ext cx="2398888" cy="7196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49A87FE-739D-A54B-BA42-1DAAD8F07FD2}"/>
                </a:ext>
              </a:extLst>
            </xdr:cNvPr>
            <xdr:cNvSpPr txBox="1"/>
          </xdr:nvSpPr>
          <xdr:spPr>
            <a:xfrm>
              <a:off x="12643556" y="6279443"/>
              <a:ext cx="2398888" cy="7196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ru-RU" sz="18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nary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ru-RU" sz="18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49A87FE-739D-A54B-BA42-1DAAD8F07FD2}"/>
                </a:ext>
              </a:extLst>
            </xdr:cNvPr>
            <xdr:cNvSpPr txBox="1"/>
          </xdr:nvSpPr>
          <xdr:spPr>
            <a:xfrm>
              <a:off x="12643556" y="6279443"/>
              <a:ext cx="2398888" cy="7196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ru-RU" sz="1800" i="0">
                  <a:latin typeface="Cambria Math" panose="02040503050406030204" pitchFamily="18" charset="0"/>
                </a:rPr>
                <a:t>(</a:t>
              </a:r>
              <a:r>
                <a:rPr lang="en-US" sz="1800" b="0" i="0">
                  <a:latin typeface="Cambria Math" panose="02040503050406030204" pitchFamily="18" charset="0"/>
                </a:rPr>
                <a:t>(</a:t>
              </a:r>
              <a:r>
                <a:rPr lang="ru-RU" sz="1800" b="0" i="0">
                  <a:latin typeface="Cambria Math" panose="02040503050406030204" pitchFamily="18" charset="0"/>
                </a:rPr>
                <a:t>〖∑</a:t>
              </a:r>
              <a:r>
                <a:rPr lang="en-US" sz="1800" b="0" i="0">
                  <a:latin typeface="Cambria Math" panose="02040503050406030204" pitchFamily="18" charset="0"/>
                </a:rPr>
                <a:t>▒𝑋)</a:t>
              </a:r>
              <a:r>
                <a:rPr lang="ru-RU" sz="1800" b="0" i="0">
                  <a:latin typeface="Cambria Math" panose="02040503050406030204" pitchFamily="18" charset="0"/>
                </a:rPr>
                <a:t>〗^</a:t>
              </a:r>
              <a:r>
                <a:rPr lang="en-US" sz="1800" b="0" i="0">
                  <a:latin typeface="Cambria Math" panose="02040503050406030204" pitchFamily="18" charset="0"/>
                </a:rPr>
                <a:t>2</a:t>
              </a:r>
              <a:r>
                <a:rPr lang="ru-RU" sz="1800" b="0" i="0">
                  <a:latin typeface="Cambria Math" panose="02040503050406030204" pitchFamily="18" charset="0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</a:rPr>
                <a:t>𝑁</a:t>
              </a:r>
              <a:endParaRPr lang="ru-RU" sz="1800"/>
            </a:p>
          </xdr:txBody>
        </xdr:sp>
      </mc:Fallback>
    </mc:AlternateContent>
    <xdr:clientData/>
  </xdr:oneCellAnchor>
  <xdr:oneCellAnchor>
    <xdr:from>
      <xdr:col>12</xdr:col>
      <xdr:colOff>14112</xdr:colOff>
      <xdr:row>26</xdr:row>
      <xdr:rowOff>14110</xdr:rowOff>
    </xdr:from>
    <xdr:ext cx="2398888" cy="10018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6679495-9DA7-EF4A-8FFA-DD0E4C856BEA}"/>
                </a:ext>
              </a:extLst>
            </xdr:cNvPr>
            <xdr:cNvSpPr txBox="1"/>
          </xdr:nvSpPr>
          <xdr:spPr>
            <a:xfrm>
              <a:off x="12516556" y="7859888"/>
              <a:ext cx="2398888" cy="1001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Σ</m:t>
                    </m:r>
                    <m:sSup>
                      <m:sSupPr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8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lang="en-US" sz="1800" b="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6679495-9DA7-EF4A-8FFA-DD0E4C856BEA}"/>
                </a:ext>
              </a:extLst>
            </xdr:cNvPr>
            <xdr:cNvSpPr txBox="1"/>
          </xdr:nvSpPr>
          <xdr:spPr>
            <a:xfrm>
              <a:off x="12516556" y="7859888"/>
              <a:ext cx="2398888" cy="1001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l-G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n-US" sz="1800" b="0" i="0">
                  <a:latin typeface="Cambria Math" panose="02040503050406030204" pitchFamily="18" charset="0"/>
                </a:rPr>
                <a:t>𝑥</a:t>
              </a:r>
              <a:r>
                <a:rPr lang="ru-RU" sz="1800" b="0" i="0">
                  <a:latin typeface="Cambria Math" panose="02040503050406030204" pitchFamily="18" charset="0"/>
                </a:rPr>
                <a:t>^</a:t>
              </a:r>
              <a:r>
                <a:rPr lang="en-US" sz="1800" b="0" i="0">
                  <a:latin typeface="Cambria Math" panose="02040503050406030204" pitchFamily="18" charset="0"/>
                </a:rPr>
                <a:t>2−𝐶</a:t>
              </a:r>
              <a:endParaRPr lang="en-US" sz="1800" b="0"/>
            </a:p>
          </xdr:txBody>
        </xdr:sp>
      </mc:Fallback>
    </mc:AlternateContent>
    <xdr:clientData/>
  </xdr:oneCellAnchor>
  <xdr:oneCellAnchor>
    <xdr:from>
      <xdr:col>12</xdr:col>
      <xdr:colOff>14112</xdr:colOff>
      <xdr:row>31</xdr:row>
      <xdr:rowOff>14109</xdr:rowOff>
    </xdr:from>
    <xdr:ext cx="2398888" cy="7055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D308130-49B8-3040-ACF8-84B6E1D19996}"/>
                </a:ext>
              </a:extLst>
            </xdr:cNvPr>
            <xdr:cNvSpPr txBox="1"/>
          </xdr:nvSpPr>
          <xdr:spPr>
            <a:xfrm>
              <a:off x="11881556" y="8283220"/>
              <a:ext cx="2398888" cy="7055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ru-RU" sz="18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</m:nary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lang="ru-RU" sz="18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D308130-49B8-3040-ACF8-84B6E1D19996}"/>
                </a:ext>
              </a:extLst>
            </xdr:cNvPr>
            <xdr:cNvSpPr txBox="1"/>
          </xdr:nvSpPr>
          <xdr:spPr>
            <a:xfrm>
              <a:off x="11881556" y="8283220"/>
              <a:ext cx="2398888" cy="7055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ru-RU" sz="1800" i="0">
                  <a:latin typeface="Cambria Math" panose="02040503050406030204" pitchFamily="18" charset="0"/>
                </a:rPr>
                <a:t>∑</a:t>
              </a:r>
              <a:r>
                <a:rPr lang="en-US" sz="1800" b="0" i="0">
                  <a:latin typeface="Cambria Math" panose="02040503050406030204" pitchFamily="18" charset="0"/>
                </a:rPr>
                <a:t>▒𝑉</a:t>
              </a:r>
              <a:r>
                <a:rPr lang="ru-RU" sz="1800" b="0" i="0">
                  <a:latin typeface="Cambria Math" panose="02040503050406030204" pitchFamily="18" charset="0"/>
                </a:rPr>
                <a:t>^</a:t>
              </a:r>
              <a:r>
                <a:rPr lang="en-US" sz="1800" b="0" i="0">
                  <a:latin typeface="Cambria Math" panose="02040503050406030204" pitchFamily="18" charset="0"/>
                </a:rPr>
                <a:t>2</a:t>
              </a:r>
              <a:r>
                <a:rPr lang="ru-RU" sz="1800" b="0" i="0">
                  <a:latin typeface="Cambria Math" panose="02040503050406030204" pitchFamily="18" charset="0"/>
                </a:rPr>
                <a:t>/</a:t>
              </a:r>
              <a:r>
                <a:rPr lang="en-US" sz="1800" b="0" i="0">
                  <a:latin typeface="Cambria Math" panose="02040503050406030204" pitchFamily="18" charset="0"/>
                </a:rPr>
                <a:t>𝑛−𝐶</a:t>
              </a:r>
              <a:endParaRPr lang="ru-RU" sz="1800"/>
            </a:p>
          </xdr:txBody>
        </xdr:sp>
      </mc:Fallback>
    </mc:AlternateContent>
    <xdr:clientData/>
  </xdr:oneCellAnchor>
  <xdr:oneCellAnchor>
    <xdr:from>
      <xdr:col>12</xdr:col>
      <xdr:colOff>14112</xdr:colOff>
      <xdr:row>36</xdr:row>
      <xdr:rowOff>14110</xdr:rowOff>
    </xdr:from>
    <xdr:ext cx="2398888" cy="8043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7E1BA14-6E5A-2649-99E3-3125D2169EDD}"/>
                </a:ext>
              </a:extLst>
            </xdr:cNvPr>
            <xdr:cNvSpPr txBox="1"/>
          </xdr:nvSpPr>
          <xdr:spPr>
            <a:xfrm>
              <a:off x="12643556" y="10710332"/>
              <a:ext cx="2398888" cy="80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ru-RU" sz="18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</m:t>
                                </m:r>
                              </m:e>
                            </m:nary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𝑣</m:t>
                        </m:r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lang="ru-RU" sz="18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7E1BA14-6E5A-2649-99E3-3125D2169EDD}"/>
                </a:ext>
              </a:extLst>
            </xdr:cNvPr>
            <xdr:cNvSpPr txBox="1"/>
          </xdr:nvSpPr>
          <xdr:spPr>
            <a:xfrm>
              <a:off x="12643556" y="10710332"/>
              <a:ext cx="2398888" cy="80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ru-RU" sz="1800" i="0">
                  <a:latin typeface="Cambria Math" panose="02040503050406030204" pitchFamily="18" charset="0"/>
                </a:rPr>
                <a:t>∑</a:t>
              </a:r>
              <a:r>
                <a:rPr lang="en-US" sz="1800" b="0" i="0">
                  <a:latin typeface="Cambria Math" panose="02040503050406030204" pitchFamily="18" charset="0"/>
                </a:rPr>
                <a:t>▒</a:t>
              </a:r>
              <a:r>
                <a:rPr lang="ru-RU" sz="1800" b="0" i="0">
                  <a:latin typeface="Cambria Math" panose="02040503050406030204" pitchFamily="18" charset="0"/>
                </a:rPr>
                <a:t>П^</a:t>
              </a:r>
              <a:r>
                <a:rPr lang="en-US" sz="1800" b="0" i="0">
                  <a:latin typeface="Cambria Math" panose="02040503050406030204" pitchFamily="18" charset="0"/>
                </a:rPr>
                <a:t>2</a:t>
              </a:r>
              <a:r>
                <a:rPr lang="ru-RU" sz="1800" b="0" i="0">
                  <a:latin typeface="Cambria Math" panose="02040503050406030204" pitchFamily="18" charset="0"/>
                </a:rPr>
                <a:t>/</a:t>
              </a:r>
              <a:r>
                <a:rPr lang="en-US" sz="1800" b="0" i="0">
                  <a:latin typeface="Cambria Math" panose="02040503050406030204" pitchFamily="18" charset="0"/>
                </a:rPr>
                <a:t>𝑣−𝐶</a:t>
              </a:r>
              <a:endParaRPr lang="ru-RU" sz="1800"/>
            </a:p>
          </xdr:txBody>
        </xdr:sp>
      </mc:Fallback>
    </mc:AlternateContent>
    <xdr:clientData/>
  </xdr:oneCellAnchor>
  <xdr:oneCellAnchor>
    <xdr:from>
      <xdr:col>12</xdr:col>
      <xdr:colOff>14112</xdr:colOff>
      <xdr:row>41</xdr:row>
      <xdr:rowOff>14110</xdr:rowOff>
    </xdr:from>
    <xdr:ext cx="2398888" cy="5926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E20BF93-CFCE-C94A-A231-C61B52F50B9F}"/>
                </a:ext>
              </a:extLst>
            </xdr:cNvPr>
            <xdr:cNvSpPr txBox="1"/>
          </xdr:nvSpPr>
          <xdr:spPr>
            <a:xfrm>
              <a:off x="11881556" y="6251221"/>
              <a:ext cx="2398888" cy="592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𝐾𝑂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𝐶𝐾𝑉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𝐶𝐾</m:t>
                    </m:r>
                    <m:r>
                      <a:rPr lang="ru-RU" sz="1800" b="0" i="1">
                        <a:latin typeface="Cambria Math" panose="02040503050406030204" pitchFamily="18" charset="0"/>
                      </a:rPr>
                      <m:t>П</m:t>
                    </m:r>
                  </m:oMath>
                </m:oMathPara>
              </a14:m>
              <a:endParaRPr lang="ru-RU" sz="1800" b="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E20BF93-CFCE-C94A-A231-C61B52F50B9F}"/>
                </a:ext>
              </a:extLst>
            </xdr:cNvPr>
            <xdr:cNvSpPr txBox="1"/>
          </xdr:nvSpPr>
          <xdr:spPr>
            <a:xfrm>
              <a:off x="11881556" y="6251221"/>
              <a:ext cx="2398888" cy="592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800" i="0">
                  <a:latin typeface="Cambria Math" panose="02040503050406030204" pitchFamily="18" charset="0"/>
                </a:rPr>
                <a:t>𝐶</a:t>
              </a:r>
              <a:r>
                <a:rPr lang="en-US" sz="1800" b="0" i="0">
                  <a:latin typeface="Cambria Math" panose="02040503050406030204" pitchFamily="18" charset="0"/>
                </a:rPr>
                <a:t>𝐾𝑂−𝐶𝐾𝑉−𝐶𝐾</a:t>
              </a:r>
              <a:r>
                <a:rPr lang="ru-RU" sz="1800" b="0" i="0">
                  <a:latin typeface="Cambria Math" panose="02040503050406030204" pitchFamily="18" charset="0"/>
                </a:rPr>
                <a:t>П</a:t>
              </a:r>
              <a:endParaRPr lang="ru-RU" sz="1800" b="0"/>
            </a:p>
          </xdr:txBody>
        </xdr:sp>
      </mc:Fallback>
    </mc:AlternateContent>
    <xdr:clientData/>
  </xdr:oneCellAnchor>
  <xdr:oneCellAnchor>
    <xdr:from>
      <xdr:col>11</xdr:col>
      <xdr:colOff>0</xdr:colOff>
      <xdr:row>58</xdr:row>
      <xdr:rowOff>1</xdr:rowOff>
    </xdr:from>
    <xdr:ext cx="5009444" cy="8184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D7B5F4F-5A85-6042-8CBF-0098D07AE3E8}"/>
                </a:ext>
              </a:extLst>
            </xdr:cNvPr>
            <xdr:cNvSpPr txBox="1"/>
          </xdr:nvSpPr>
          <xdr:spPr>
            <a:xfrm>
              <a:off x="11627556" y="15014223"/>
              <a:ext cx="5009444" cy="81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sSubSup>
                              <m:sSubSup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  <m:sup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0,323/2</m:t>
                        </m:r>
                      </m:e>
                    </m:rad>
                    <m:r>
                      <a:rPr lang="en-US" sz="1800" b="0" i="1">
                        <a:latin typeface="Cambria Math" panose="02040503050406030204" pitchFamily="18" charset="0"/>
                      </a:rPr>
                      <m:t>=0,4</m:t>
                    </m:r>
                  </m:oMath>
                </m:oMathPara>
              </a14:m>
              <a:endParaRPr lang="ru-RU" sz="18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D7B5F4F-5A85-6042-8CBF-0098D07AE3E8}"/>
                </a:ext>
              </a:extLst>
            </xdr:cNvPr>
            <xdr:cNvSpPr txBox="1"/>
          </xdr:nvSpPr>
          <xdr:spPr>
            <a:xfrm>
              <a:off x="11627556" y="15014223"/>
              <a:ext cx="5009444" cy="81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𝑆</a:t>
              </a:r>
              <a:r>
                <a:rPr lang="ru-RU" sz="1800" b="0" i="0">
                  <a:latin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</a:rPr>
                <a:t>𝑑=√((2𝑆_𝑒^2)/𝑛)=√(0,323/2)=0,4</a:t>
              </a:r>
              <a:endParaRPr lang="ru-RU" sz="1800"/>
            </a:p>
          </xdr:txBody>
        </xdr:sp>
      </mc:Fallback>
    </mc:AlternateContent>
    <xdr:clientData/>
  </xdr:oneCellAnchor>
  <xdr:oneCellAnchor>
    <xdr:from>
      <xdr:col>11</xdr:col>
      <xdr:colOff>0</xdr:colOff>
      <xdr:row>63</xdr:row>
      <xdr:rowOff>1</xdr:rowOff>
    </xdr:from>
    <xdr:ext cx="5037666" cy="6067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3CB385ED-507A-1D42-A356-EF5FBD1E9689}"/>
                </a:ext>
              </a:extLst>
            </xdr:cNvPr>
            <xdr:cNvSpPr txBox="1"/>
          </xdr:nvSpPr>
          <xdr:spPr>
            <a:xfrm>
              <a:off x="11627556" y="16002001"/>
              <a:ext cx="5037666" cy="6067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ru-RU" sz="18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𝐻𝐶𝑃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</a:rPr>
                        <m:t>0.5</m:t>
                      </m:r>
                    </m:sub>
                  </m:sSub>
                  <m:r>
                    <a:rPr lang="en-US" sz="18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</a:rPr>
                        <m:t>0.5</m:t>
                      </m:r>
                    </m:sub>
                  </m:sSub>
                  <m:sSub>
                    <m:sSub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𝑆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𝑑</m:t>
                      </m:r>
                    </m:sub>
                  </m:sSub>
                  <m:r>
                    <a:rPr lang="en-US" sz="1800" b="0" i="1">
                      <a:latin typeface="Cambria Math" panose="02040503050406030204" pitchFamily="18" charset="0"/>
                    </a:rPr>
                    <m:t>=0,4∗2,18=</m:t>
                  </m:r>
                </m:oMath>
              </a14:m>
              <a:r>
                <a:rPr lang="en-US" sz="1800"/>
                <a:t> 0,876</a:t>
              </a:r>
              <a:endParaRPr lang="ru-RU" sz="18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3CB385ED-507A-1D42-A356-EF5FBD1E9689}"/>
                </a:ext>
              </a:extLst>
            </xdr:cNvPr>
            <xdr:cNvSpPr txBox="1"/>
          </xdr:nvSpPr>
          <xdr:spPr>
            <a:xfrm>
              <a:off x="11627556" y="16002001"/>
              <a:ext cx="5037666" cy="6067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ru-RU" sz="1800" i="0">
                  <a:latin typeface="Cambria Math" panose="02040503050406030204" pitchFamily="18" charset="0"/>
                </a:rPr>
                <a:t>〖</a:t>
              </a:r>
              <a:r>
                <a:rPr lang="en-US" sz="1800" b="0" i="0">
                  <a:latin typeface="Cambria Math" panose="02040503050406030204" pitchFamily="18" charset="0"/>
                </a:rPr>
                <a:t>𝐻𝐶𝑃</a:t>
              </a:r>
              <a:r>
                <a:rPr lang="ru-RU" sz="1800" b="0" i="0">
                  <a:latin typeface="Cambria Math" panose="02040503050406030204" pitchFamily="18" charset="0"/>
                </a:rPr>
                <a:t>〗_</a:t>
              </a:r>
              <a:r>
                <a:rPr lang="en-US" sz="1800" b="0" i="0">
                  <a:latin typeface="Cambria Math" panose="02040503050406030204" pitchFamily="18" charset="0"/>
                </a:rPr>
                <a:t>0.5=𝑡_0.5 𝑆_𝑑=0,4∗2,18=</a:t>
              </a:r>
              <a:r>
                <a:rPr lang="en-US" sz="1800"/>
                <a:t> 0,876</a:t>
              </a:r>
              <a:endParaRPr lang="ru-RU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FE19-764C-8D49-96FA-745454647610}">
  <dimension ref="A1:U74"/>
  <sheetViews>
    <sheetView tabSelected="1" topLeftCell="A17" zoomScale="90" workbookViewId="0">
      <selection activeCell="J37" sqref="J37"/>
    </sheetView>
  </sheetViews>
  <sheetFormatPr baseColWidth="10" defaultRowHeight="16" x14ac:dyDescent="0.2"/>
  <cols>
    <col min="1" max="1" width="27.83203125" customWidth="1"/>
    <col min="2" max="2" width="13.83203125" customWidth="1"/>
    <col min="3" max="3" width="14.83203125" bestFit="1" customWidth="1"/>
    <col min="4" max="4" width="10.83203125" customWidth="1"/>
    <col min="5" max="5" width="15.5" customWidth="1"/>
    <col min="6" max="6" width="15.1640625" bestFit="1" customWidth="1"/>
    <col min="7" max="7" width="12.33203125" customWidth="1"/>
    <col min="12" max="12" width="11.5" customWidth="1"/>
    <col min="13" max="13" width="10" customWidth="1"/>
    <col min="14" max="14" width="11.6640625" customWidth="1"/>
    <col min="15" max="15" width="10" customWidth="1"/>
    <col min="16" max="16" width="11.6640625" customWidth="1"/>
  </cols>
  <sheetData>
    <row r="1" spans="1:16" ht="21" x14ac:dyDescent="0.25">
      <c r="A1" s="37" t="s">
        <v>42</v>
      </c>
      <c r="B1" s="37"/>
      <c r="C1" s="37"/>
      <c r="D1" s="37"/>
      <c r="E1" s="37"/>
      <c r="F1" s="37"/>
      <c r="G1" s="37"/>
    </row>
    <row r="2" spans="1:16" ht="17" thickBot="1" x14ac:dyDescent="0.25"/>
    <row r="3" spans="1:16" ht="55" customHeight="1" x14ac:dyDescent="0.2">
      <c r="A3" s="27" t="s">
        <v>0</v>
      </c>
      <c r="B3" s="12" t="s">
        <v>1</v>
      </c>
      <c r="C3" s="2"/>
      <c r="D3" s="2"/>
      <c r="E3" s="13"/>
      <c r="F3" s="11" t="s">
        <v>2</v>
      </c>
      <c r="G3" s="4" t="s">
        <v>4</v>
      </c>
      <c r="L3" s="39" t="s">
        <v>68</v>
      </c>
      <c r="M3" s="39"/>
      <c r="N3" s="39"/>
      <c r="O3" s="39"/>
      <c r="P3" s="39"/>
    </row>
    <row r="4" spans="1:16" ht="22" thickBot="1" x14ac:dyDescent="0.25">
      <c r="A4" s="28"/>
      <c r="B4" s="14" t="s">
        <v>6</v>
      </c>
      <c r="C4" s="5" t="s">
        <v>7</v>
      </c>
      <c r="D4" s="5" t="s">
        <v>8</v>
      </c>
      <c r="E4" s="15" t="s">
        <v>9</v>
      </c>
      <c r="F4" s="42" t="s">
        <v>3</v>
      </c>
      <c r="G4" s="7" t="s">
        <v>5</v>
      </c>
    </row>
    <row r="5" spans="1:16" ht="42" customHeight="1" x14ac:dyDescent="0.2">
      <c r="A5" s="8" t="s">
        <v>10</v>
      </c>
      <c r="B5" s="18">
        <v>14.9</v>
      </c>
      <c r="C5" s="3">
        <v>13.9</v>
      </c>
      <c r="D5" s="3">
        <v>14.2</v>
      </c>
      <c r="E5" s="4">
        <v>14.3</v>
      </c>
      <c r="F5" s="18">
        <f>SUM(B5:E5)</f>
        <v>57.3</v>
      </c>
      <c r="G5" s="4">
        <f>F5/4</f>
        <v>14.324999999999999</v>
      </c>
      <c r="L5" s="41" t="s">
        <v>3</v>
      </c>
      <c r="N5" s="44" t="s">
        <v>41</v>
      </c>
      <c r="P5" s="45"/>
    </row>
    <row r="6" spans="1:16" ht="21" x14ac:dyDescent="0.2">
      <c r="A6" s="9" t="s">
        <v>11</v>
      </c>
      <c r="B6" s="19">
        <v>13.2</v>
      </c>
      <c r="C6" s="20">
        <v>14.2</v>
      </c>
      <c r="D6" s="20">
        <v>14.1</v>
      </c>
      <c r="E6" s="21">
        <v>14.3</v>
      </c>
      <c r="F6" s="19">
        <f>SUM(B6:E6)</f>
        <v>55.8</v>
      </c>
      <c r="G6" s="21">
        <f>F6/4</f>
        <v>13.95</v>
      </c>
      <c r="L6" s="40">
        <v>57.3</v>
      </c>
      <c r="N6" s="40">
        <v>80.599999999999994</v>
      </c>
      <c r="P6" s="40">
        <f>F10</f>
        <v>326.10000000000002</v>
      </c>
    </row>
    <row r="7" spans="1:16" ht="21" x14ac:dyDescent="0.2">
      <c r="A7" s="9" t="s">
        <v>12</v>
      </c>
      <c r="B7" s="19">
        <v>15.4</v>
      </c>
      <c r="C7" s="20">
        <v>15.3</v>
      </c>
      <c r="D7" s="20">
        <v>15.1</v>
      </c>
      <c r="E7" s="21">
        <v>16.2</v>
      </c>
      <c r="F7" s="19">
        <f>SUM(B7:E7)</f>
        <v>62</v>
      </c>
      <c r="G7" s="21">
        <f t="shared" ref="G6:G10" si="0">F7/4</f>
        <v>15.5</v>
      </c>
      <c r="L7" s="40">
        <v>55.8</v>
      </c>
      <c r="N7" s="40">
        <v>81.200000000000017</v>
      </c>
    </row>
    <row r="8" spans="1:16" ht="21" x14ac:dyDescent="0.2">
      <c r="A8" s="9" t="s">
        <v>13</v>
      </c>
      <c r="B8" s="19">
        <v>18.2</v>
      </c>
      <c r="C8" s="20">
        <v>17.7</v>
      </c>
      <c r="D8" s="20">
        <v>16.8</v>
      </c>
      <c r="E8" s="21">
        <v>18.5</v>
      </c>
      <c r="F8" s="19">
        <f>SUM(B8:E8)</f>
        <v>71.2</v>
      </c>
      <c r="G8" s="21">
        <f t="shared" si="0"/>
        <v>17.8</v>
      </c>
      <c r="L8" s="40">
        <v>62</v>
      </c>
      <c r="N8" s="40">
        <v>80.599999999999994</v>
      </c>
    </row>
    <row r="9" spans="1:16" ht="22" thickBot="1" x14ac:dyDescent="0.25">
      <c r="A9" s="10" t="s">
        <v>14</v>
      </c>
      <c r="B9" s="14">
        <v>18.899999999999999</v>
      </c>
      <c r="C9" s="5">
        <v>20.100000000000001</v>
      </c>
      <c r="D9" s="5">
        <v>20.399999999999999</v>
      </c>
      <c r="E9" s="15">
        <v>20.399999999999999</v>
      </c>
      <c r="F9" s="14">
        <f>SUM(B9:E9)</f>
        <v>79.8</v>
      </c>
      <c r="G9" s="15">
        <f t="shared" si="0"/>
        <v>19.95</v>
      </c>
      <c r="L9" s="40">
        <v>71.2</v>
      </c>
      <c r="N9" s="40">
        <v>83.699999999999989</v>
      </c>
    </row>
    <row r="10" spans="1:16" ht="22" thickBot="1" x14ac:dyDescent="0.25">
      <c r="A10" s="43" t="s">
        <v>15</v>
      </c>
      <c r="B10" s="50">
        <f>SUM(B5:B9)</f>
        <v>80.599999999999994</v>
      </c>
      <c r="C10" s="51">
        <f>SUM(C5:C9)</f>
        <v>81.200000000000017</v>
      </c>
      <c r="D10" s="51">
        <f>SUM(D5:D9)</f>
        <v>80.599999999999994</v>
      </c>
      <c r="E10" s="52">
        <f>SUM(E5:E9)</f>
        <v>83.699999999999989</v>
      </c>
      <c r="F10" s="53">
        <f>SUM(B10:E10)</f>
        <v>326.10000000000002</v>
      </c>
      <c r="G10" s="54">
        <f t="shared" si="0"/>
        <v>81.525000000000006</v>
      </c>
      <c r="L10" s="40">
        <v>79.8</v>
      </c>
    </row>
    <row r="12" spans="1:16" ht="19" customHeight="1" x14ac:dyDescent="0.25">
      <c r="A12" s="37" t="s">
        <v>43</v>
      </c>
      <c r="B12" s="37"/>
      <c r="C12" s="37"/>
      <c r="D12" s="37"/>
      <c r="E12" s="37"/>
      <c r="F12" s="37"/>
      <c r="G12" s="37"/>
      <c r="L12" s="39" t="s">
        <v>44</v>
      </c>
      <c r="M12" s="39"/>
      <c r="N12" s="39"/>
      <c r="O12" s="39"/>
      <c r="P12" s="39"/>
    </row>
    <row r="13" spans="1:16" ht="17" thickBot="1" x14ac:dyDescent="0.25">
      <c r="A13" s="35"/>
      <c r="B13" s="35"/>
      <c r="C13" s="35"/>
      <c r="D13" s="35"/>
      <c r="E13" s="35"/>
      <c r="F13" s="35"/>
      <c r="G13" s="35"/>
      <c r="L13" s="39"/>
      <c r="M13" s="39"/>
      <c r="N13" s="39"/>
      <c r="O13" s="39"/>
      <c r="P13" s="39"/>
    </row>
    <row r="14" spans="1:16" ht="21" x14ac:dyDescent="0.2">
      <c r="A14" s="27" t="s">
        <v>0</v>
      </c>
      <c r="B14" s="47" t="s">
        <v>1</v>
      </c>
      <c r="C14" s="48"/>
      <c r="D14" s="48"/>
      <c r="E14" s="49"/>
      <c r="F14" s="57" t="s">
        <v>2</v>
      </c>
      <c r="G14" s="55"/>
      <c r="L14" s="39"/>
      <c r="M14" s="39"/>
      <c r="N14" s="39"/>
      <c r="O14" s="39"/>
      <c r="P14" s="39"/>
    </row>
    <row r="15" spans="1:16" ht="22" thickBot="1" x14ac:dyDescent="0.25">
      <c r="A15" s="28"/>
      <c r="B15" s="14" t="s">
        <v>6</v>
      </c>
      <c r="C15" s="5" t="s">
        <v>7</v>
      </c>
      <c r="D15" s="5" t="s">
        <v>8</v>
      </c>
      <c r="E15" s="15" t="s">
        <v>9</v>
      </c>
      <c r="F15" s="59"/>
      <c r="G15" s="56"/>
      <c r="L15" s="39"/>
      <c r="M15" s="39"/>
      <c r="N15" s="39"/>
      <c r="O15" s="39"/>
      <c r="P15" s="39"/>
    </row>
    <row r="16" spans="1:16" ht="22" thickBot="1" x14ac:dyDescent="0.25">
      <c r="A16" s="8" t="s">
        <v>10</v>
      </c>
      <c r="B16" s="18">
        <f>B5*B5</f>
        <v>222.01000000000002</v>
      </c>
      <c r="C16" s="3">
        <f>C5*C5</f>
        <v>193.21</v>
      </c>
      <c r="D16" s="3">
        <f>D5*D5</f>
        <v>201.64</v>
      </c>
      <c r="E16" s="4">
        <f>E5*E5</f>
        <v>204.49</v>
      </c>
      <c r="F16" s="22">
        <f>F5^2</f>
        <v>3283.2899999999995</v>
      </c>
      <c r="G16" s="55"/>
    </row>
    <row r="17" spans="1:21" ht="23" customHeight="1" x14ac:dyDescent="0.2">
      <c r="A17" s="9" t="s">
        <v>11</v>
      </c>
      <c r="B17" s="19">
        <f>B6*B6</f>
        <v>174.23999999999998</v>
      </c>
      <c r="C17" s="20">
        <f>C6*C6</f>
        <v>201.64</v>
      </c>
      <c r="D17" s="20">
        <f>D6*D6</f>
        <v>198.81</v>
      </c>
      <c r="E17" s="21">
        <f>E6*E6</f>
        <v>204.49</v>
      </c>
      <c r="F17" s="58">
        <f>F6^2</f>
        <v>3113.64</v>
      </c>
      <c r="G17" s="55"/>
      <c r="L17" s="62"/>
      <c r="M17" s="65"/>
      <c r="N17" s="64"/>
      <c r="P17" s="67"/>
      <c r="S17" s="71" t="s">
        <v>36</v>
      </c>
      <c r="T17" s="72" t="s">
        <v>35</v>
      </c>
      <c r="U17" s="73" t="s">
        <v>34</v>
      </c>
    </row>
    <row r="18" spans="1:21" ht="22" thickBot="1" x14ac:dyDescent="0.25">
      <c r="A18" s="9" t="s">
        <v>12</v>
      </c>
      <c r="B18" s="19">
        <f>B7*B7</f>
        <v>237.16000000000003</v>
      </c>
      <c r="C18" s="20">
        <f>C7*C7</f>
        <v>234.09000000000003</v>
      </c>
      <c r="D18" s="20">
        <f>D7*D7</f>
        <v>228.01</v>
      </c>
      <c r="E18" s="21">
        <f>E7*E7</f>
        <v>262.44</v>
      </c>
      <c r="F18" s="58">
        <f>F7^2</f>
        <v>3844</v>
      </c>
      <c r="G18" s="55"/>
      <c r="L18" s="62"/>
      <c r="M18" s="65"/>
      <c r="N18" s="64"/>
      <c r="P18" s="67"/>
      <c r="S18" s="74">
        <f>T18*U18</f>
        <v>20</v>
      </c>
      <c r="T18" s="75">
        <v>4</v>
      </c>
      <c r="U18" s="76">
        <v>5</v>
      </c>
    </row>
    <row r="19" spans="1:21" ht="21" x14ac:dyDescent="0.2">
      <c r="A19" s="9" t="s">
        <v>13</v>
      </c>
      <c r="B19" s="19">
        <f>B8*B8</f>
        <v>331.23999999999995</v>
      </c>
      <c r="C19" s="20">
        <f>C8*C8</f>
        <v>313.28999999999996</v>
      </c>
      <c r="D19" s="20">
        <f>D8*D8</f>
        <v>282.24</v>
      </c>
      <c r="E19" s="21">
        <f>E8*E8</f>
        <v>342.25</v>
      </c>
      <c r="F19" s="58">
        <f>F8^2</f>
        <v>5069.4400000000005</v>
      </c>
      <c r="G19" s="55"/>
      <c r="L19" s="60">
        <f>SUM(F16:F20)</f>
        <v>21678.41</v>
      </c>
      <c r="M19" s="66"/>
      <c r="N19" s="60">
        <f>SUM(B21:E21)</f>
        <v>26591.85</v>
      </c>
      <c r="P19" s="60">
        <f>SUM(B16:E20)</f>
        <v>5424.79</v>
      </c>
    </row>
    <row r="20" spans="1:21" ht="22" thickBot="1" x14ac:dyDescent="0.25">
      <c r="A20" s="10" t="s">
        <v>14</v>
      </c>
      <c r="B20" s="14">
        <f>B9*B9</f>
        <v>357.20999999999992</v>
      </c>
      <c r="C20" s="5">
        <f>C9*C9</f>
        <v>404.01000000000005</v>
      </c>
      <c r="D20" s="5">
        <f>D9*D9</f>
        <v>416.15999999999997</v>
      </c>
      <c r="E20" s="15">
        <f>E9*E9</f>
        <v>416.15999999999997</v>
      </c>
      <c r="F20" s="23">
        <f>F9^2</f>
        <v>6368.04</v>
      </c>
      <c r="G20" s="55"/>
      <c r="L20" s="60"/>
      <c r="M20" s="66"/>
      <c r="N20" s="60"/>
      <c r="P20" s="60"/>
    </row>
    <row r="21" spans="1:21" ht="22" thickBot="1" x14ac:dyDescent="0.25">
      <c r="A21" s="43" t="s">
        <v>45</v>
      </c>
      <c r="B21" s="50">
        <f>B10^2</f>
        <v>6496.3599999999988</v>
      </c>
      <c r="C21" s="51">
        <f>C10^2</f>
        <v>6593.4400000000023</v>
      </c>
      <c r="D21" s="51">
        <f>D10^2</f>
        <v>6496.3599999999988</v>
      </c>
      <c r="E21" s="52">
        <f>E10^2</f>
        <v>7005.6899999999978</v>
      </c>
      <c r="F21" s="68">
        <f>SUM(B16:E20)</f>
        <v>5424.79</v>
      </c>
      <c r="G21" s="55"/>
    </row>
    <row r="22" spans="1:21" ht="23" customHeight="1" x14ac:dyDescent="0.2">
      <c r="L22" s="70" t="s">
        <v>37</v>
      </c>
      <c r="M22" s="63"/>
      <c r="N22" s="63"/>
      <c r="O22" s="63"/>
    </row>
    <row r="23" spans="1:21" s="81" customFormat="1" ht="16" customHeight="1" x14ac:dyDescent="0.2">
      <c r="A23" s="61" t="s">
        <v>47</v>
      </c>
      <c r="B23" s="61"/>
      <c r="C23" s="61"/>
      <c r="D23" s="61"/>
      <c r="E23" s="61"/>
      <c r="F23" s="61"/>
      <c r="G23" s="61"/>
      <c r="L23" s="70"/>
      <c r="M23" s="63"/>
      <c r="N23" s="63"/>
      <c r="O23" s="63"/>
      <c r="Q23" s="70">
        <f>P6*P6/S18</f>
        <v>5317.0605000000014</v>
      </c>
    </row>
    <row r="24" spans="1:21" ht="18" customHeight="1" thickBot="1" x14ac:dyDescent="0.25">
      <c r="A24" s="24"/>
      <c r="B24" s="24"/>
      <c r="C24" s="24"/>
      <c r="D24" s="24"/>
      <c r="E24" s="24"/>
      <c r="F24" s="35"/>
      <c r="G24" s="35"/>
      <c r="L24" s="70"/>
      <c r="M24" s="63"/>
      <c r="N24" s="63"/>
      <c r="O24" s="63"/>
      <c r="Q24" s="70"/>
    </row>
    <row r="25" spans="1:21" ht="42" x14ac:dyDescent="0.2">
      <c r="A25" s="16" t="s">
        <v>23</v>
      </c>
      <c r="B25" s="1" t="s">
        <v>48</v>
      </c>
      <c r="C25" s="2" t="s">
        <v>49</v>
      </c>
      <c r="D25" s="2" t="s">
        <v>50</v>
      </c>
      <c r="E25" s="3" t="s">
        <v>51</v>
      </c>
      <c r="F25" s="2" t="s">
        <v>62</v>
      </c>
      <c r="G25" s="13"/>
      <c r="L25" s="69"/>
    </row>
    <row r="26" spans="1:21" ht="26" customHeight="1" thickBot="1" x14ac:dyDescent="0.25">
      <c r="A26" s="17"/>
      <c r="B26" s="88"/>
      <c r="C26" s="87"/>
      <c r="D26" s="87"/>
      <c r="E26" s="5" t="s">
        <v>52</v>
      </c>
      <c r="F26" s="5" t="s">
        <v>53</v>
      </c>
      <c r="G26" s="15">
        <v>0.05</v>
      </c>
    </row>
    <row r="27" spans="1:21" ht="21" x14ac:dyDescent="0.2">
      <c r="A27" s="89" t="s">
        <v>54</v>
      </c>
      <c r="B27" s="104">
        <f>Q28</f>
        <v>107.72949999999855</v>
      </c>
      <c r="C27" s="85">
        <v>1</v>
      </c>
      <c r="D27" s="86">
        <f>S18-1</f>
        <v>19</v>
      </c>
      <c r="E27" s="86" t="s">
        <v>55</v>
      </c>
      <c r="F27" s="84" t="s">
        <v>55</v>
      </c>
      <c r="G27" s="91" t="s">
        <v>55</v>
      </c>
      <c r="L27" s="77" t="s">
        <v>46</v>
      </c>
      <c r="M27" s="63"/>
      <c r="N27" s="63"/>
      <c r="O27" s="63"/>
    </row>
    <row r="28" spans="1:21" ht="42" x14ac:dyDescent="0.2">
      <c r="A28" s="58" t="s">
        <v>56</v>
      </c>
      <c r="B28" s="101">
        <f>Q38</f>
        <v>1.3094999999984793</v>
      </c>
      <c r="C28" s="82" t="s">
        <v>57</v>
      </c>
      <c r="D28" s="82">
        <f>T18-1</f>
        <v>3</v>
      </c>
      <c r="E28" s="92">
        <f>B28/(D28)</f>
        <v>0.43649999999949313</v>
      </c>
      <c r="F28" s="93" t="s">
        <v>55</v>
      </c>
      <c r="G28" s="94" t="s">
        <v>55</v>
      </c>
      <c r="L28" s="77"/>
      <c r="M28" s="63"/>
      <c r="N28" s="63"/>
      <c r="O28" s="63"/>
      <c r="Q28" s="77">
        <f>P19-Q23</f>
        <v>107.72949999999855</v>
      </c>
    </row>
    <row r="29" spans="1:21" ht="16" customHeight="1" x14ac:dyDescent="0.2">
      <c r="A29" s="90" t="s">
        <v>58</v>
      </c>
      <c r="B29" s="102">
        <f>Q33</f>
        <v>102.54199999999855</v>
      </c>
      <c r="C29" s="83" t="s">
        <v>59</v>
      </c>
      <c r="D29" s="83">
        <f>U18-1</f>
        <v>4</v>
      </c>
      <c r="E29" s="95">
        <f>B29/(D29)</f>
        <v>25.635499999999638</v>
      </c>
      <c r="F29" s="96">
        <f>E29/E31</f>
        <v>79.325941206775411</v>
      </c>
      <c r="G29" s="97">
        <f>FINV(0.05,4,12)</f>
        <v>3.2591667269012499</v>
      </c>
      <c r="L29" s="77"/>
      <c r="M29" s="63"/>
      <c r="N29" s="63"/>
      <c r="O29" s="63"/>
      <c r="Q29" s="77"/>
    </row>
    <row r="30" spans="1:21" ht="25" customHeight="1" x14ac:dyDescent="0.2">
      <c r="A30" s="90"/>
      <c r="B30" s="103"/>
      <c r="C30" s="83"/>
      <c r="D30" s="83"/>
      <c r="E30" s="95"/>
      <c r="F30" s="96"/>
      <c r="G30" s="97"/>
    </row>
    <row r="31" spans="1:21" ht="22" thickBot="1" x14ac:dyDescent="0.25">
      <c r="A31" s="23" t="s">
        <v>60</v>
      </c>
      <c r="B31" s="105">
        <f>Q43</f>
        <v>3.8780000000015207</v>
      </c>
      <c r="C31" s="6" t="s">
        <v>61</v>
      </c>
      <c r="D31" s="6">
        <f>D27-D28-D29</f>
        <v>12</v>
      </c>
      <c r="E31" s="98">
        <f>B31/D31</f>
        <v>0.32316666666679339</v>
      </c>
      <c r="F31" s="99" t="s">
        <v>55</v>
      </c>
      <c r="G31" s="100" t="s">
        <v>55</v>
      </c>
    </row>
    <row r="32" spans="1:21" ht="16" customHeight="1" x14ac:dyDescent="0.2">
      <c r="A32" s="24"/>
      <c r="B32" s="24"/>
      <c r="C32" s="24"/>
      <c r="D32" s="24"/>
      <c r="E32" s="24"/>
      <c r="F32" s="24"/>
      <c r="G32" s="35"/>
      <c r="H32" s="106"/>
      <c r="L32" s="78" t="s">
        <v>38</v>
      </c>
      <c r="M32" s="63"/>
      <c r="N32" s="63"/>
      <c r="O32" s="63"/>
    </row>
    <row r="33" spans="1:18" ht="16" customHeight="1" x14ac:dyDescent="0.2">
      <c r="A33" s="61" t="s">
        <v>64</v>
      </c>
      <c r="B33" s="61"/>
      <c r="C33" s="61"/>
      <c r="D33" s="61"/>
      <c r="E33" s="61"/>
      <c r="F33" s="61"/>
      <c r="G33" s="61"/>
      <c r="H33" s="107"/>
      <c r="L33" s="78"/>
      <c r="M33" s="63"/>
      <c r="N33" s="63"/>
      <c r="O33" s="63"/>
      <c r="Q33" s="78">
        <f>L19/T18-Q23</f>
        <v>102.54199999999855</v>
      </c>
    </row>
    <row r="34" spans="1:18" ht="24" customHeight="1" thickBot="1" x14ac:dyDescent="0.25">
      <c r="H34" s="107"/>
      <c r="L34" s="78"/>
      <c r="M34" s="63"/>
      <c r="N34" s="63"/>
      <c r="O34" s="63"/>
      <c r="Q34" s="78"/>
    </row>
    <row r="35" spans="1:18" ht="21" x14ac:dyDescent="0.2">
      <c r="A35" s="71" t="s">
        <v>0</v>
      </c>
      <c r="B35" s="72" t="s">
        <v>4</v>
      </c>
      <c r="C35" s="73" t="s">
        <v>65</v>
      </c>
      <c r="H35" s="106"/>
    </row>
    <row r="36" spans="1:18" ht="21" x14ac:dyDescent="0.2">
      <c r="A36" s="19" t="s">
        <v>10</v>
      </c>
      <c r="B36" s="40">
        <v>14.324999999999999</v>
      </c>
      <c r="C36" s="110">
        <v>0</v>
      </c>
      <c r="G36" s="35"/>
      <c r="H36" s="106"/>
    </row>
    <row r="37" spans="1:18" ht="21" x14ac:dyDescent="0.2">
      <c r="A37" s="19" t="s">
        <v>11</v>
      </c>
      <c r="B37" s="40">
        <v>13.95</v>
      </c>
      <c r="C37" s="110">
        <f>B37-B36</f>
        <v>-0.375</v>
      </c>
      <c r="G37" s="35"/>
      <c r="H37" s="108"/>
      <c r="L37" s="79" t="s">
        <v>39</v>
      </c>
      <c r="M37" s="63"/>
      <c r="N37" s="63"/>
      <c r="O37" s="63"/>
    </row>
    <row r="38" spans="1:18" ht="21" x14ac:dyDescent="0.2">
      <c r="A38" s="19" t="s">
        <v>12</v>
      </c>
      <c r="B38" s="40">
        <v>15.5</v>
      </c>
      <c r="C38" s="110">
        <f>B38-B36</f>
        <v>1.1750000000000007</v>
      </c>
      <c r="H38" s="108"/>
      <c r="L38" s="79"/>
      <c r="M38" s="63"/>
      <c r="N38" s="63"/>
      <c r="O38" s="63"/>
      <c r="Q38" s="79">
        <f>N19/U18-Q23</f>
        <v>1.3094999999984793</v>
      </c>
    </row>
    <row r="39" spans="1:18" ht="21" x14ac:dyDescent="0.2">
      <c r="A39" s="19" t="s">
        <v>13</v>
      </c>
      <c r="B39" s="40">
        <v>17.8</v>
      </c>
      <c r="C39" s="110">
        <f>B39-B36</f>
        <v>3.4750000000000014</v>
      </c>
      <c r="H39" s="109"/>
      <c r="L39" s="79"/>
      <c r="M39" s="63"/>
      <c r="N39" s="63"/>
      <c r="O39" s="63"/>
      <c r="Q39" s="79"/>
    </row>
    <row r="40" spans="1:18" ht="22" thickBot="1" x14ac:dyDescent="0.25">
      <c r="A40" s="14" t="s">
        <v>14</v>
      </c>
      <c r="B40" s="75">
        <v>19.95</v>
      </c>
      <c r="C40" s="76">
        <f>B40-B36</f>
        <v>5.625</v>
      </c>
      <c r="H40" s="109"/>
    </row>
    <row r="42" spans="1:18" ht="16" customHeight="1" x14ac:dyDescent="0.2">
      <c r="A42" s="38" t="s">
        <v>69</v>
      </c>
      <c r="B42" s="38"/>
      <c r="C42" s="38"/>
      <c r="D42" s="38"/>
      <c r="E42" s="38"/>
      <c r="F42" s="38"/>
      <c r="G42" s="38"/>
      <c r="H42" s="38"/>
      <c r="L42" s="80" t="s">
        <v>40</v>
      </c>
      <c r="M42" s="63"/>
      <c r="N42" s="63"/>
      <c r="O42" s="63"/>
    </row>
    <row r="43" spans="1:18" ht="16" customHeight="1" x14ac:dyDescent="0.2">
      <c r="A43" s="38"/>
      <c r="B43" s="38"/>
      <c r="C43" s="38"/>
      <c r="D43" s="38"/>
      <c r="E43" s="38"/>
      <c r="F43" s="38"/>
      <c r="G43" s="38"/>
      <c r="H43" s="38"/>
      <c r="L43" s="80"/>
      <c r="M43" s="63"/>
      <c r="N43" s="63"/>
      <c r="O43" s="63"/>
      <c r="Q43" s="80">
        <f>Q28-Q33-Q38</f>
        <v>3.8780000000015207</v>
      </c>
    </row>
    <row r="44" spans="1:18" ht="16" customHeight="1" x14ac:dyDescent="0.2">
      <c r="A44" s="38"/>
      <c r="B44" s="38"/>
      <c r="C44" s="38"/>
      <c r="D44" s="38"/>
      <c r="E44" s="38"/>
      <c r="F44" s="38"/>
      <c r="G44" s="38"/>
      <c r="H44" s="38"/>
      <c r="L44" s="80"/>
      <c r="M44" s="63"/>
      <c r="N44" s="63"/>
      <c r="O44" s="63"/>
      <c r="Q44" s="80"/>
    </row>
    <row r="45" spans="1:18" x14ac:dyDescent="0.2">
      <c r="A45" s="38"/>
      <c r="B45" s="38"/>
      <c r="C45" s="38"/>
      <c r="D45" s="38"/>
      <c r="E45" s="38"/>
      <c r="F45" s="38"/>
      <c r="G45" s="38"/>
      <c r="H45" s="38"/>
    </row>
    <row r="46" spans="1:18" ht="16" customHeight="1" x14ac:dyDescent="0.2">
      <c r="A46" s="38"/>
      <c r="B46" s="38"/>
      <c r="C46" s="38"/>
      <c r="D46" s="38"/>
      <c r="E46" s="38"/>
      <c r="F46" s="38"/>
      <c r="G46" s="38"/>
      <c r="H46" s="38"/>
      <c r="L46" s="38" t="s">
        <v>63</v>
      </c>
      <c r="M46" s="38"/>
      <c r="N46" s="38"/>
      <c r="O46" s="38"/>
      <c r="P46" s="38"/>
      <c r="Q46" s="38"/>
      <c r="R46" s="38"/>
    </row>
    <row r="47" spans="1:18" ht="16" customHeight="1" x14ac:dyDescent="0.2">
      <c r="A47" s="38"/>
      <c r="B47" s="38"/>
      <c r="C47" s="38"/>
      <c r="D47" s="38"/>
      <c r="E47" s="38"/>
      <c r="F47" s="38"/>
      <c r="G47" s="38"/>
      <c r="H47" s="38"/>
      <c r="L47" s="38"/>
      <c r="M47" s="38"/>
      <c r="N47" s="38"/>
      <c r="O47" s="38"/>
      <c r="P47" s="38"/>
      <c r="Q47" s="38"/>
      <c r="R47" s="38"/>
    </row>
    <row r="48" spans="1:18" ht="16" customHeight="1" x14ac:dyDescent="0.2">
      <c r="A48" s="38"/>
      <c r="B48" s="38"/>
      <c r="C48" s="38"/>
      <c r="D48" s="38"/>
      <c r="E48" s="38"/>
      <c r="F48" s="38"/>
      <c r="G48" s="38"/>
      <c r="H48" s="38"/>
      <c r="L48" s="38"/>
      <c r="M48" s="38"/>
      <c r="N48" s="38"/>
      <c r="O48" s="38"/>
      <c r="P48" s="38"/>
      <c r="Q48" s="38"/>
      <c r="R48" s="38"/>
    </row>
    <row r="49" spans="12:19" ht="16" customHeight="1" x14ac:dyDescent="0.2">
      <c r="L49" s="38"/>
      <c r="M49" s="38"/>
      <c r="N49" s="38"/>
      <c r="O49" s="38"/>
      <c r="P49" s="38"/>
      <c r="Q49" s="38"/>
      <c r="R49" s="38"/>
    </row>
    <row r="51" spans="12:19" ht="16" customHeight="1" x14ac:dyDescent="0.2">
      <c r="L51" s="38" t="s">
        <v>66</v>
      </c>
      <c r="M51" s="38"/>
      <c r="N51" s="38"/>
      <c r="O51" s="38"/>
      <c r="P51" s="38"/>
      <c r="Q51" s="38"/>
      <c r="R51" s="38"/>
      <c r="S51" s="38"/>
    </row>
    <row r="52" spans="12:19" ht="16" customHeight="1" x14ac:dyDescent="0.2">
      <c r="L52" s="38"/>
      <c r="M52" s="38"/>
      <c r="N52" s="38"/>
      <c r="O52" s="38"/>
      <c r="P52" s="38"/>
      <c r="Q52" s="38"/>
      <c r="R52" s="38"/>
      <c r="S52" s="38"/>
    </row>
    <row r="53" spans="12:19" ht="16" customHeight="1" x14ac:dyDescent="0.2">
      <c r="L53" s="38"/>
      <c r="M53" s="38"/>
      <c r="N53" s="38"/>
      <c r="O53" s="38"/>
      <c r="P53" s="38"/>
      <c r="Q53" s="38"/>
      <c r="R53" s="38"/>
      <c r="S53" s="38"/>
    </row>
    <row r="54" spans="12:19" ht="16" customHeight="1" x14ac:dyDescent="0.2">
      <c r="L54" s="38"/>
      <c r="M54" s="38"/>
      <c r="N54" s="38"/>
      <c r="O54" s="38"/>
      <c r="P54" s="38"/>
      <c r="Q54" s="38"/>
      <c r="R54" s="38"/>
      <c r="S54" s="38"/>
    </row>
    <row r="55" spans="12:19" x14ac:dyDescent="0.2">
      <c r="L55" s="38"/>
      <c r="M55" s="38"/>
      <c r="N55" s="38"/>
      <c r="O55" s="38"/>
      <c r="P55" s="38"/>
      <c r="Q55" s="38"/>
      <c r="R55" s="38"/>
      <c r="S55" s="38"/>
    </row>
    <row r="56" spans="12:19" x14ac:dyDescent="0.2">
      <c r="L56" s="38"/>
      <c r="M56" s="38"/>
      <c r="N56" s="38"/>
      <c r="O56" s="38"/>
      <c r="P56" s="38"/>
      <c r="Q56" s="38"/>
      <c r="R56" s="38"/>
      <c r="S56" s="38"/>
    </row>
    <row r="57" spans="12:19" x14ac:dyDescent="0.2">
      <c r="L57" s="38"/>
      <c r="M57" s="38"/>
      <c r="N57" s="38"/>
      <c r="O57" s="38"/>
      <c r="P57" s="38"/>
      <c r="Q57" s="38"/>
      <c r="R57" s="38"/>
      <c r="S57" s="38"/>
    </row>
    <row r="59" spans="12:19" x14ac:dyDescent="0.2">
      <c r="L59" s="36"/>
      <c r="M59" s="36"/>
      <c r="N59" s="36"/>
      <c r="O59" s="36"/>
      <c r="P59" s="36"/>
      <c r="Q59" s="36"/>
    </row>
    <row r="60" spans="12:19" x14ac:dyDescent="0.2">
      <c r="L60" s="36"/>
      <c r="M60" s="36"/>
      <c r="N60" s="36"/>
      <c r="O60" s="36"/>
      <c r="P60" s="36"/>
      <c r="Q60" s="36"/>
    </row>
    <row r="61" spans="12:19" x14ac:dyDescent="0.2">
      <c r="L61" s="36"/>
      <c r="M61" s="36"/>
      <c r="N61" s="36"/>
      <c r="O61" s="36"/>
      <c r="P61" s="36"/>
      <c r="Q61" s="36"/>
    </row>
    <row r="62" spans="12:19" x14ac:dyDescent="0.2">
      <c r="L62" s="36"/>
      <c r="M62" s="36"/>
      <c r="N62" s="36"/>
      <c r="O62" s="36"/>
      <c r="P62" s="36"/>
      <c r="Q62" s="36"/>
    </row>
    <row r="64" spans="12:19" x14ac:dyDescent="0.2">
      <c r="L64" s="36"/>
      <c r="M64" s="36"/>
      <c r="N64" s="36"/>
      <c r="O64" s="36"/>
      <c r="P64" s="36"/>
      <c r="Q64" s="36"/>
    </row>
    <row r="65" spans="12:19" x14ac:dyDescent="0.2">
      <c r="L65" s="36"/>
      <c r="M65" s="36"/>
      <c r="N65" s="36"/>
      <c r="O65" s="36"/>
      <c r="P65" s="36"/>
      <c r="Q65" s="36"/>
    </row>
    <row r="66" spans="12:19" x14ac:dyDescent="0.2">
      <c r="L66" s="36"/>
      <c r="M66" s="36"/>
      <c r="N66" s="36"/>
      <c r="O66" s="36"/>
      <c r="P66" s="36"/>
      <c r="Q66" s="36"/>
    </row>
    <row r="68" spans="12:19" ht="16" customHeight="1" x14ac:dyDescent="0.2">
      <c r="L68" s="39" t="s">
        <v>67</v>
      </c>
      <c r="M68" s="39"/>
      <c r="N68" s="39"/>
      <c r="O68" s="39"/>
      <c r="P68" s="39"/>
      <c r="Q68" s="39"/>
      <c r="R68" s="39"/>
      <c r="S68" s="39"/>
    </row>
    <row r="69" spans="12:19" ht="16" customHeight="1" x14ac:dyDescent="0.2">
      <c r="L69" s="39"/>
      <c r="M69" s="39"/>
      <c r="N69" s="39"/>
      <c r="O69" s="39"/>
      <c r="P69" s="39"/>
      <c r="Q69" s="39"/>
      <c r="R69" s="39"/>
      <c r="S69" s="39"/>
    </row>
    <row r="70" spans="12:19" ht="16" customHeight="1" x14ac:dyDescent="0.2">
      <c r="L70" s="46"/>
      <c r="M70" s="46"/>
      <c r="N70" s="46"/>
      <c r="O70" s="46"/>
      <c r="P70" s="46"/>
      <c r="Q70" s="46"/>
      <c r="R70" s="46"/>
      <c r="S70" s="46"/>
    </row>
    <row r="71" spans="12:19" ht="16" customHeight="1" x14ac:dyDescent="0.2">
      <c r="L71" s="46"/>
      <c r="M71" s="46"/>
      <c r="N71" s="46"/>
      <c r="O71" s="46"/>
      <c r="P71" s="46"/>
      <c r="Q71" s="46"/>
      <c r="R71" s="46"/>
      <c r="S71" s="46"/>
    </row>
    <row r="72" spans="12:19" ht="16" customHeight="1" x14ac:dyDescent="0.2">
      <c r="L72" s="46"/>
      <c r="M72" s="46"/>
      <c r="N72" s="46"/>
      <c r="O72" s="46"/>
      <c r="P72" s="46"/>
      <c r="Q72" s="46"/>
      <c r="R72" s="46"/>
      <c r="S72" s="46"/>
    </row>
    <row r="73" spans="12:19" ht="16" customHeight="1" x14ac:dyDescent="0.2">
      <c r="L73" s="46"/>
      <c r="M73" s="46"/>
      <c r="N73" s="46"/>
      <c r="O73" s="46"/>
      <c r="P73" s="46"/>
      <c r="Q73" s="46"/>
      <c r="R73" s="46"/>
      <c r="S73" s="46"/>
    </row>
    <row r="74" spans="12:19" ht="16" customHeight="1" x14ac:dyDescent="0.2">
      <c r="L74" s="46"/>
      <c r="M74" s="46"/>
      <c r="N74" s="46"/>
      <c r="O74" s="46"/>
      <c r="P74" s="46"/>
      <c r="Q74" s="46"/>
      <c r="R74" s="46"/>
      <c r="S74" s="46"/>
    </row>
  </sheetData>
  <mergeCells count="49">
    <mergeCell ref="L51:S57"/>
    <mergeCell ref="L59:Q62"/>
    <mergeCell ref="L64:Q66"/>
    <mergeCell ref="L68:S69"/>
    <mergeCell ref="G29:G30"/>
    <mergeCell ref="L46:R49"/>
    <mergeCell ref="A33:G33"/>
    <mergeCell ref="A42:H48"/>
    <mergeCell ref="A25:A26"/>
    <mergeCell ref="B25:B26"/>
    <mergeCell ref="C25:C26"/>
    <mergeCell ref="D25:D26"/>
    <mergeCell ref="F25:G25"/>
    <mergeCell ref="A29:A30"/>
    <mergeCell ref="B29:B30"/>
    <mergeCell ref="C29:C30"/>
    <mergeCell ref="D29:D30"/>
    <mergeCell ref="E29:E30"/>
    <mergeCell ref="F29:F30"/>
    <mergeCell ref="M37:O39"/>
    <mergeCell ref="Q38:Q39"/>
    <mergeCell ref="L42:L44"/>
    <mergeCell ref="M42:O44"/>
    <mergeCell ref="Q43:Q44"/>
    <mergeCell ref="M22:O24"/>
    <mergeCell ref="Q23:Q24"/>
    <mergeCell ref="L27:L29"/>
    <mergeCell ref="M27:O29"/>
    <mergeCell ref="Q28:Q29"/>
    <mergeCell ref="L32:L34"/>
    <mergeCell ref="M32:O34"/>
    <mergeCell ref="Q33:Q34"/>
    <mergeCell ref="L22:L24"/>
    <mergeCell ref="L37:L39"/>
    <mergeCell ref="A23:G23"/>
    <mergeCell ref="P17:P18"/>
    <mergeCell ref="P19:P20"/>
    <mergeCell ref="L19:L20"/>
    <mergeCell ref="L17:L18"/>
    <mergeCell ref="A1:G1"/>
    <mergeCell ref="A12:G12"/>
    <mergeCell ref="N17:N18"/>
    <mergeCell ref="N19:N20"/>
    <mergeCell ref="A14:A15"/>
    <mergeCell ref="B14:E14"/>
    <mergeCell ref="L3:P3"/>
    <mergeCell ref="L12:P15"/>
    <mergeCell ref="A3:A4"/>
    <mergeCell ref="B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E170-6E71-1141-89CC-7C91A057CA09}">
  <dimension ref="A1:G22"/>
  <sheetViews>
    <sheetView workbookViewId="0">
      <selection activeCell="A36" sqref="A36"/>
    </sheetView>
  </sheetViews>
  <sheetFormatPr baseColWidth="10" defaultRowHeight="16" x14ac:dyDescent="0.2"/>
  <cols>
    <col min="1" max="1" width="50.33203125" bestFit="1" customWidth="1"/>
    <col min="2" max="2" width="9.1640625" bestFit="1" customWidth="1"/>
    <col min="6" max="6" width="12.1640625" bestFit="1" customWidth="1"/>
    <col min="7" max="7" width="14.5" bestFit="1" customWidth="1"/>
  </cols>
  <sheetData>
    <row r="1" spans="1:5" x14ac:dyDescent="0.2">
      <c r="A1" t="s">
        <v>16</v>
      </c>
    </row>
    <row r="2" spans="1:5" ht="17" thickBot="1" x14ac:dyDescent="0.25"/>
    <row r="3" spans="1:5" x14ac:dyDescent="0.2">
      <c r="A3" s="29" t="s">
        <v>17</v>
      </c>
      <c r="B3" s="26" t="s">
        <v>18</v>
      </c>
      <c r="C3" s="26" t="s">
        <v>19</v>
      </c>
      <c r="D3" s="26" t="s">
        <v>20</v>
      </c>
      <c r="E3" s="30" t="s">
        <v>21</v>
      </c>
    </row>
    <row r="4" spans="1:5" x14ac:dyDescent="0.2">
      <c r="A4" s="31" t="s">
        <v>10</v>
      </c>
      <c r="B4" s="24">
        <v>4</v>
      </c>
      <c r="C4" s="24">
        <v>57.3</v>
      </c>
      <c r="D4" s="24">
        <v>14.324999999999999</v>
      </c>
      <c r="E4" s="32">
        <v>0.1758333333333334</v>
      </c>
    </row>
    <row r="5" spans="1:5" x14ac:dyDescent="0.2">
      <c r="A5" s="31" t="s">
        <v>11</v>
      </c>
      <c r="B5" s="24">
        <v>4</v>
      </c>
      <c r="C5" s="24">
        <v>55.8</v>
      </c>
      <c r="D5" s="24">
        <v>13.95</v>
      </c>
      <c r="E5" s="32">
        <v>0.25666666666666704</v>
      </c>
    </row>
    <row r="6" spans="1:5" x14ac:dyDescent="0.2">
      <c r="A6" s="31" t="s">
        <v>12</v>
      </c>
      <c r="B6" s="24">
        <v>4</v>
      </c>
      <c r="C6" s="24">
        <v>62</v>
      </c>
      <c r="D6" s="24">
        <v>15.5</v>
      </c>
      <c r="E6" s="32">
        <v>0.23333333333333295</v>
      </c>
    </row>
    <row r="7" spans="1:5" x14ac:dyDescent="0.2">
      <c r="A7" s="31" t="s">
        <v>13</v>
      </c>
      <c r="B7" s="24">
        <v>4</v>
      </c>
      <c r="C7" s="24">
        <v>71.2</v>
      </c>
      <c r="D7" s="24">
        <v>17.8</v>
      </c>
      <c r="E7" s="32">
        <v>0.55333333333333268</v>
      </c>
    </row>
    <row r="8" spans="1:5" x14ac:dyDescent="0.2">
      <c r="A8" s="31" t="s">
        <v>14</v>
      </c>
      <c r="B8" s="24">
        <v>4</v>
      </c>
      <c r="C8" s="24">
        <v>79.8</v>
      </c>
      <c r="D8" s="24">
        <v>19.95</v>
      </c>
      <c r="E8" s="32">
        <v>0.51000000000000023</v>
      </c>
    </row>
    <row r="9" spans="1:5" x14ac:dyDescent="0.2">
      <c r="A9" s="31"/>
      <c r="B9" s="24"/>
      <c r="C9" s="24"/>
      <c r="D9" s="24"/>
      <c r="E9" s="32"/>
    </row>
    <row r="10" spans="1:5" x14ac:dyDescent="0.2">
      <c r="A10" s="31" t="s">
        <v>6</v>
      </c>
      <c r="B10" s="24">
        <v>5</v>
      </c>
      <c r="C10" s="24">
        <v>80.599999999999994</v>
      </c>
      <c r="D10" s="24">
        <v>16.119999999999997</v>
      </c>
      <c r="E10" s="32">
        <v>5.647000000000105</v>
      </c>
    </row>
    <row r="11" spans="1:5" x14ac:dyDescent="0.2">
      <c r="A11" s="31" t="s">
        <v>7</v>
      </c>
      <c r="B11" s="24">
        <v>5</v>
      </c>
      <c r="C11" s="24">
        <v>81.200000000000017</v>
      </c>
      <c r="D11" s="24">
        <v>16.240000000000002</v>
      </c>
      <c r="E11" s="32">
        <v>6.8879999999998631</v>
      </c>
    </row>
    <row r="12" spans="1:5" x14ac:dyDescent="0.2">
      <c r="A12" s="31" t="s">
        <v>8</v>
      </c>
      <c r="B12" s="24">
        <v>5</v>
      </c>
      <c r="C12" s="24">
        <v>80.599999999999994</v>
      </c>
      <c r="D12" s="24">
        <v>16.119999999999997</v>
      </c>
      <c r="E12" s="32">
        <v>6.897000000000105</v>
      </c>
    </row>
    <row r="13" spans="1:5" ht="17" thickBot="1" x14ac:dyDescent="0.25">
      <c r="A13" s="33" t="s">
        <v>9</v>
      </c>
      <c r="B13" s="25">
        <v>5</v>
      </c>
      <c r="C13" s="25">
        <v>83.699999999999989</v>
      </c>
      <c r="D13" s="25">
        <v>16.739999999999998</v>
      </c>
      <c r="E13" s="34">
        <v>7.1730000000001155</v>
      </c>
    </row>
    <row r="16" spans="1:5" ht="17" thickBot="1" x14ac:dyDescent="0.25">
      <c r="A16" t="s">
        <v>22</v>
      </c>
    </row>
    <row r="17" spans="1:7" x14ac:dyDescent="0.2">
      <c r="A17" s="29" t="s">
        <v>23</v>
      </c>
      <c r="B17" s="26" t="s">
        <v>24</v>
      </c>
      <c r="C17" s="26" t="s">
        <v>25</v>
      </c>
      <c r="D17" s="26" t="s">
        <v>26</v>
      </c>
      <c r="E17" s="26" t="s">
        <v>27</v>
      </c>
      <c r="F17" s="26" t="s">
        <v>28</v>
      </c>
      <c r="G17" s="30" t="s">
        <v>29</v>
      </c>
    </row>
    <row r="18" spans="1:7" x14ac:dyDescent="0.2">
      <c r="A18" s="31" t="s">
        <v>30</v>
      </c>
      <c r="B18" s="24">
        <v>102.542</v>
      </c>
      <c r="C18" s="24">
        <v>4</v>
      </c>
      <c r="D18" s="24">
        <v>25.6355</v>
      </c>
      <c r="E18" s="24">
        <v>79.325941206807926</v>
      </c>
      <c r="F18" s="24">
        <v>1.5879027537211491E-8</v>
      </c>
      <c r="G18" s="32">
        <v>3.2591667269012499</v>
      </c>
    </row>
    <row r="19" spans="1:7" x14ac:dyDescent="0.2">
      <c r="A19" s="31" t="s">
        <v>31</v>
      </c>
      <c r="B19" s="24">
        <v>1.3095000000000141</v>
      </c>
      <c r="C19" s="24">
        <v>3</v>
      </c>
      <c r="D19" s="24">
        <v>0.43650000000000472</v>
      </c>
      <c r="E19" s="24">
        <v>1.3506962351727889</v>
      </c>
      <c r="F19" s="24">
        <v>0.30449946257434324</v>
      </c>
      <c r="G19" s="32">
        <v>3.4902948194976045</v>
      </c>
    </row>
    <row r="20" spans="1:7" x14ac:dyDescent="0.2">
      <c r="A20" s="31" t="s">
        <v>32</v>
      </c>
      <c r="B20" s="24">
        <v>3.8779999999999859</v>
      </c>
      <c r="C20" s="24">
        <v>12</v>
      </c>
      <c r="D20" s="24">
        <v>0.32316666666666549</v>
      </c>
      <c r="E20" s="24"/>
      <c r="F20" s="24"/>
      <c r="G20" s="32"/>
    </row>
    <row r="21" spans="1:7" x14ac:dyDescent="0.2">
      <c r="A21" s="31"/>
      <c r="B21" s="24"/>
      <c r="C21" s="24"/>
      <c r="D21" s="24"/>
      <c r="E21" s="24"/>
      <c r="F21" s="24"/>
      <c r="G21" s="32"/>
    </row>
    <row r="22" spans="1:7" ht="17" thickBot="1" x14ac:dyDescent="0.25">
      <c r="A22" s="33" t="s">
        <v>33</v>
      </c>
      <c r="B22" s="25">
        <v>107.7295</v>
      </c>
      <c r="C22" s="25">
        <v>19</v>
      </c>
      <c r="D22" s="25"/>
      <c r="E22" s="25"/>
      <c r="F22" s="25"/>
      <c r="G22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Основные расчеты</vt:lpstr>
      <vt:lpstr>Расчетный 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2024-09-25T08:14:50Z</dcterms:created>
  <dcterms:modified xsi:type="dcterms:W3CDTF">2024-09-25T11:02:29Z</dcterms:modified>
</cp:coreProperties>
</file>