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filterPrivacy="1" defaultThemeVersion="124226"/>
  <xr:revisionPtr revIDLastSave="0" documentId="13_ncr:1_{498747A1-681E-674A-9E24-FC006E4EF75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i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4" l="1"/>
  <c r="E42" i="4"/>
  <c r="D42" i="4"/>
  <c r="E26" i="4"/>
  <c r="D26" i="4"/>
  <c r="C26" i="4"/>
  <c r="M22" i="4"/>
  <c r="O22" i="4"/>
  <c r="Q22" i="4"/>
  <c r="O9" i="4"/>
  <c r="Q9" i="4"/>
  <c r="M7" i="4"/>
  <c r="M6" i="4"/>
  <c r="P19" i="4"/>
  <c r="P8" i="4"/>
  <c r="N13" i="4"/>
  <c r="N7" i="4"/>
  <c r="L16" i="4"/>
  <c r="L6" i="4"/>
  <c r="K12" i="4"/>
  <c r="K6" i="4"/>
  <c r="B23" i="4"/>
  <c r="B22" i="4"/>
  <c r="I6" i="4"/>
  <c r="H6" i="4"/>
  <c r="G7" i="4"/>
  <c r="G6" i="4"/>
  <c r="F7" i="4"/>
  <c r="F6" i="4"/>
  <c r="K9" i="4"/>
  <c r="H10" i="4"/>
  <c r="I10" i="4" s="1"/>
  <c r="H17" i="4"/>
  <c r="I17" i="4" s="1"/>
  <c r="F14" i="4"/>
  <c r="G14" i="4" s="1"/>
  <c r="D12" i="4"/>
  <c r="D16" i="4"/>
  <c r="E17" i="4" s="1"/>
  <c r="P17" i="4" s="1"/>
  <c r="D20" i="4"/>
  <c r="C7" i="4"/>
  <c r="C8" i="4"/>
  <c r="H8" i="4" s="1"/>
  <c r="I8" i="4" s="1"/>
  <c r="C9" i="4"/>
  <c r="C10" i="4"/>
  <c r="F10" i="4" s="1"/>
  <c r="G10" i="4" s="1"/>
  <c r="C11" i="4"/>
  <c r="C12" i="4"/>
  <c r="C13" i="4"/>
  <c r="C14" i="4"/>
  <c r="C15" i="4"/>
  <c r="C16" i="4"/>
  <c r="C17" i="4"/>
  <c r="C18" i="4"/>
  <c r="H18" i="4" s="1"/>
  <c r="I18" i="4" s="1"/>
  <c r="C19" i="4"/>
  <c r="C20" i="4"/>
  <c r="C21" i="4"/>
  <c r="H21" i="4" s="1"/>
  <c r="I21" i="4" s="1"/>
  <c r="C6" i="4"/>
  <c r="D11" i="4" l="1"/>
  <c r="N11" i="4" s="1"/>
  <c r="L15" i="4"/>
  <c r="N20" i="4"/>
  <c r="L12" i="4"/>
  <c r="N16" i="4"/>
  <c r="L17" i="4"/>
  <c r="L9" i="4"/>
  <c r="M9" i="4" s="1"/>
  <c r="N12" i="4"/>
  <c r="H9" i="4"/>
  <c r="I9" i="4" s="1"/>
  <c r="L14" i="4"/>
  <c r="D9" i="4"/>
  <c r="L21" i="4"/>
  <c r="L13" i="4"/>
  <c r="M13" i="4" s="1"/>
  <c r="D19" i="4"/>
  <c r="N19" i="4" s="1"/>
  <c r="D8" i="4"/>
  <c r="F13" i="4"/>
  <c r="G13" i="4" s="1"/>
  <c r="L20" i="4"/>
  <c r="D18" i="4"/>
  <c r="L19" i="4"/>
  <c r="L11" i="4"/>
  <c r="D17" i="4"/>
  <c r="H19" i="4"/>
  <c r="I19" i="4" s="1"/>
  <c r="D10" i="4"/>
  <c r="H12" i="4"/>
  <c r="I12" i="4" s="1"/>
  <c r="H20" i="4"/>
  <c r="I20" i="4" s="1"/>
  <c r="F11" i="4"/>
  <c r="G11" i="4" s="1"/>
  <c r="F20" i="4"/>
  <c r="G20" i="4" s="1"/>
  <c r="F18" i="4"/>
  <c r="G18" i="4" s="1"/>
  <c r="H16" i="4"/>
  <c r="I16" i="4" s="1"/>
  <c r="H11" i="4"/>
  <c r="I11" i="4" s="1"/>
  <c r="F21" i="4"/>
  <c r="G21" i="4" s="1"/>
  <c r="K16" i="4"/>
  <c r="K8" i="4"/>
  <c r="L18" i="4"/>
  <c r="L10" i="4"/>
  <c r="F19" i="4"/>
  <c r="G19" i="4" s="1"/>
  <c r="F9" i="4"/>
  <c r="G9" i="4" s="1"/>
  <c r="D15" i="4"/>
  <c r="F17" i="4"/>
  <c r="G17" i="4" s="1"/>
  <c r="H15" i="4"/>
  <c r="I15" i="4" s="1"/>
  <c r="F8" i="4"/>
  <c r="G8" i="4" s="1"/>
  <c r="K15" i="4"/>
  <c r="D7" i="4"/>
  <c r="D14" i="4"/>
  <c r="E21" i="4"/>
  <c r="P21" i="4" s="1"/>
  <c r="E13" i="4"/>
  <c r="P13" i="4" s="1"/>
  <c r="F16" i="4"/>
  <c r="G16" i="4" s="1"/>
  <c r="H14" i="4"/>
  <c r="I14" i="4" s="1"/>
  <c r="K14" i="4"/>
  <c r="K7" i="4"/>
  <c r="L8" i="4"/>
  <c r="D21" i="4"/>
  <c r="N21" i="4" s="1"/>
  <c r="D13" i="4"/>
  <c r="E12" i="4"/>
  <c r="P12" i="4" s="1"/>
  <c r="F15" i="4"/>
  <c r="G15" i="4" s="1"/>
  <c r="H13" i="4"/>
  <c r="I13" i="4" s="1"/>
  <c r="H7" i="4"/>
  <c r="I7" i="4" s="1"/>
  <c r="K13" i="4"/>
  <c r="K18" i="4"/>
  <c r="L7" i="4"/>
  <c r="F12" i="4"/>
  <c r="G12" i="4" s="1"/>
  <c r="K21" i="4"/>
  <c r="K20" i="4"/>
  <c r="K11" i="4"/>
  <c r="K19" i="4"/>
  <c r="K10" i="4"/>
  <c r="K17" i="4"/>
  <c r="M11" i="4"/>
  <c r="M18" i="4" l="1"/>
  <c r="M10" i="4"/>
  <c r="N10" i="4"/>
  <c r="E11" i="4"/>
  <c r="P11" i="4" s="1"/>
  <c r="N8" i="4"/>
  <c r="E9" i="4"/>
  <c r="P9" i="4" s="1"/>
  <c r="N18" i="4"/>
  <c r="O18" i="4" s="1"/>
  <c r="E19" i="4"/>
  <c r="Q19" i="4" s="1"/>
  <c r="N17" i="4"/>
  <c r="O17" i="4" s="1"/>
  <c r="E18" i="4"/>
  <c r="P18" i="4" s="1"/>
  <c r="Q18" i="4" s="1"/>
  <c r="N9" i="4"/>
  <c r="E10" i="4"/>
  <c r="P10" i="4" s="1"/>
  <c r="E20" i="4"/>
  <c r="P20" i="4" s="1"/>
  <c r="M20" i="4"/>
  <c r="Q20" i="4"/>
  <c r="O20" i="4"/>
  <c r="M12" i="4"/>
  <c r="Q12" i="4"/>
  <c r="O12" i="4"/>
  <c r="Q21" i="4"/>
  <c r="O21" i="4"/>
  <c r="M21" i="4"/>
  <c r="E8" i="4"/>
  <c r="Q8" i="4" s="1"/>
  <c r="O7" i="4"/>
  <c r="M15" i="4"/>
  <c r="M14" i="4"/>
  <c r="O8" i="4"/>
  <c r="M8" i="4"/>
  <c r="M17" i="4"/>
  <c r="Q17" i="4"/>
  <c r="M16" i="4"/>
  <c r="O16" i="4"/>
  <c r="O10" i="4"/>
  <c r="Q10" i="4"/>
  <c r="M19" i="4"/>
  <c r="O19" i="4"/>
  <c r="O13" i="4"/>
  <c r="E14" i="4"/>
  <c r="P14" i="4" s="1"/>
  <c r="Q14" i="4" s="1"/>
  <c r="N15" i="4"/>
  <c r="O15" i="4" s="1"/>
  <c r="E16" i="4"/>
  <c r="P16" i="4" s="1"/>
  <c r="Q16" i="4" s="1"/>
  <c r="O11" i="4"/>
  <c r="Q11" i="4"/>
  <c r="Q13" i="4"/>
  <c r="N14" i="4"/>
  <c r="O14" i="4" s="1"/>
  <c r="E15" i="4"/>
  <c r="P15" i="4" s="1"/>
  <c r="Q15" i="4" s="1"/>
</calcChain>
</file>

<file path=xl/sharedStrings.xml><?xml version="1.0" encoding="utf-8"?>
<sst xmlns="http://schemas.openxmlformats.org/spreadsheetml/2006/main" count="55" uniqueCount="28">
  <si>
    <t>t</t>
  </si>
  <si>
    <t>yt</t>
  </si>
  <si>
    <t>yt-1</t>
  </si>
  <si>
    <t>yt-2</t>
  </si>
  <si>
    <t>yt-3</t>
  </si>
  <si>
    <t>-</t>
  </si>
  <si>
    <t>yt-сред</t>
  </si>
  <si>
    <t>yt-1 - средн</t>
  </si>
  <si>
    <t>произвед</t>
  </si>
  <si>
    <t>лаг</t>
  </si>
  <si>
    <r>
      <rPr>
        <sz val="14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k</t>
    </r>
  </si>
  <si>
    <t>r1</t>
  </si>
  <si>
    <t>r2</t>
  </si>
  <si>
    <t>yt-2 - средн</t>
  </si>
  <si>
    <t>yt-3 - средн</t>
  </si>
  <si>
    <t>r3</t>
  </si>
  <si>
    <t>ACF</t>
  </si>
  <si>
    <t>График ACF</t>
  </si>
  <si>
    <t>лаги</t>
  </si>
  <si>
    <t>РACF</t>
  </si>
  <si>
    <t>Прирост</t>
  </si>
  <si>
    <t>Темп Прироста</t>
  </si>
  <si>
    <t>Лог разность</t>
  </si>
  <si>
    <t>Лог разность * 100 %</t>
  </si>
  <si>
    <t>Среднее</t>
  </si>
  <si>
    <t>Диспресия</t>
  </si>
  <si>
    <t>Сумма</t>
  </si>
  <si>
    <t>График PACF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</si>
</sst>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D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8" xfId="0" applyNumberFormat="1" applyBorder="1"/>
    <xf numFmtId="2" fontId="0" fillId="0" borderId="0" xfId="0" applyNumberFormat="1" applyBorder="1" applyAlignment="1"/>
    <xf numFmtId="0" fontId="0" fillId="0" borderId="0" xfId="0" applyBorder="1"/>
    <xf numFmtId="0" fontId="1" fillId="0" borderId="6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28" xfId="0" applyBorder="1"/>
    <xf numFmtId="0" fontId="0" fillId="0" borderId="0" xfId="0" applyFill="1" applyBorder="1"/>
    <xf numFmtId="0" fontId="0" fillId="0" borderId="4" xfId="0" applyFill="1" applyBorder="1"/>
    <xf numFmtId="0" fontId="0" fillId="2" borderId="27" xfId="0" applyFill="1" applyBorder="1"/>
    <xf numFmtId="0" fontId="0" fillId="2" borderId="29" xfId="0" applyFill="1" applyBorder="1"/>
    <xf numFmtId="0" fontId="0" fillId="2" borderId="20" xfId="0" applyFill="1" applyBorder="1"/>
    <xf numFmtId="0" fontId="0" fillId="0" borderId="0" xfId="0" applyAlignment="1"/>
    <xf numFmtId="2" fontId="0" fillId="2" borderId="2" xfId="0" applyNumberFormat="1" applyFill="1" applyBorder="1"/>
    <xf numFmtId="2" fontId="0" fillId="2" borderId="5" xfId="0" applyNumberFormat="1" applyFill="1" applyBorder="1"/>
    <xf numFmtId="0" fontId="0" fillId="0" borderId="26" xfId="0" applyBorder="1"/>
    <xf numFmtId="2" fontId="0" fillId="0" borderId="12" xfId="0" applyNumberFormat="1" applyBorder="1"/>
    <xf numFmtId="2" fontId="0" fillId="0" borderId="15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B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76BE-EC08-7049-BB3F-AE28BAAD8CA1}">
  <dimension ref="A3:X67"/>
  <sheetViews>
    <sheetView tabSelected="1" workbookViewId="0">
      <selection activeCell="D42" sqref="C42:E42"/>
    </sheetView>
  </sheetViews>
  <sheetFormatPr baseColWidth="10" defaultRowHeight="15" x14ac:dyDescent="0.2"/>
  <cols>
    <col min="2" max="4" width="10.33203125" customWidth="1"/>
    <col min="7" max="7" width="13" bestFit="1" customWidth="1"/>
    <col min="8" max="8" width="11.6640625" customWidth="1"/>
    <col min="9" max="9" width="17.6640625" customWidth="1"/>
  </cols>
  <sheetData>
    <row r="3" spans="1:17" ht="20" thickBot="1" x14ac:dyDescent="0.3">
      <c r="M3" s="34" t="s">
        <v>11</v>
      </c>
      <c r="O3" s="34" t="s">
        <v>12</v>
      </c>
      <c r="Q3" s="34" t="s">
        <v>15</v>
      </c>
    </row>
    <row r="4" spans="1:17" ht="16" thickBot="1" x14ac:dyDescent="0.25">
      <c r="A4" s="16" t="s">
        <v>0</v>
      </c>
      <c r="B4" s="17" t="s">
        <v>1</v>
      </c>
      <c r="C4" s="18" t="s">
        <v>2</v>
      </c>
      <c r="D4" s="18" t="s">
        <v>3</v>
      </c>
      <c r="E4" s="18" t="s">
        <v>4</v>
      </c>
      <c r="F4" s="18" t="s">
        <v>20</v>
      </c>
      <c r="G4" s="18" t="s">
        <v>21</v>
      </c>
      <c r="H4" s="18" t="s">
        <v>22</v>
      </c>
      <c r="I4" s="19" t="s">
        <v>23</v>
      </c>
      <c r="K4" s="40" t="s">
        <v>6</v>
      </c>
      <c r="L4" s="41" t="s">
        <v>7</v>
      </c>
      <c r="M4" s="41" t="s">
        <v>8</v>
      </c>
      <c r="N4" s="41" t="s">
        <v>13</v>
      </c>
      <c r="O4" s="41" t="s">
        <v>8</v>
      </c>
      <c r="P4" s="41" t="s">
        <v>14</v>
      </c>
      <c r="Q4" s="42" t="s">
        <v>8</v>
      </c>
    </row>
    <row r="5" spans="1:17" x14ac:dyDescent="0.2">
      <c r="A5" s="20">
        <v>2005</v>
      </c>
      <c r="B5" s="21">
        <v>16.660868447798268</v>
      </c>
      <c r="C5" s="22" t="s">
        <v>5</v>
      </c>
      <c r="D5" s="22" t="s">
        <v>5</v>
      </c>
      <c r="E5" s="22" t="s">
        <v>5</v>
      </c>
      <c r="F5" s="22" t="s">
        <v>5</v>
      </c>
      <c r="G5" s="22" t="s">
        <v>5</v>
      </c>
      <c r="H5" s="22" t="s">
        <v>5</v>
      </c>
      <c r="I5" s="23" t="s">
        <v>5</v>
      </c>
      <c r="J5">
        <v>17</v>
      </c>
      <c r="K5" s="35" t="s">
        <v>5</v>
      </c>
      <c r="L5" s="1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36" t="s">
        <v>5</v>
      </c>
    </row>
    <row r="6" spans="1:17" x14ac:dyDescent="0.2">
      <c r="A6" s="24">
        <v>2006</v>
      </c>
      <c r="B6" s="25">
        <v>9.8910728604674638</v>
      </c>
      <c r="C6" s="15">
        <f>B5</f>
        <v>16.660868447798268</v>
      </c>
      <c r="D6" s="14" t="s">
        <v>5</v>
      </c>
      <c r="E6" s="14" t="s">
        <v>5</v>
      </c>
      <c r="F6" s="15">
        <f>B6-C6</f>
        <v>-6.7697955873308047</v>
      </c>
      <c r="G6" s="15">
        <f>F6/C6 * 100</f>
        <v>-40.632909434114353</v>
      </c>
      <c r="H6" s="15">
        <f>LN(B6)-LN(C6)</f>
        <v>-0.52143014402865484</v>
      </c>
      <c r="I6" s="26">
        <f>H6*100</f>
        <v>-52.143014402865482</v>
      </c>
      <c r="J6">
        <v>16</v>
      </c>
      <c r="K6" s="37">
        <f>B6-$B$22</f>
        <v>-2.8705098769787156</v>
      </c>
      <c r="L6" s="3">
        <f>C6-$B$22</f>
        <v>3.899285710352089</v>
      </c>
      <c r="M6" s="3">
        <f>K6*L6</f>
        <v>-11.192938144727639</v>
      </c>
      <c r="N6" s="2" t="s">
        <v>5</v>
      </c>
      <c r="O6" s="2" t="s">
        <v>5</v>
      </c>
      <c r="P6" s="2" t="s">
        <v>5</v>
      </c>
      <c r="Q6" s="36" t="s">
        <v>5</v>
      </c>
    </row>
    <row r="7" spans="1:17" x14ac:dyDescent="0.2">
      <c r="A7" s="24">
        <v>2007</v>
      </c>
      <c r="B7" s="25">
        <v>7.1584301165840438</v>
      </c>
      <c r="C7" s="15">
        <f t="shared" ref="C7:E21" si="0">B6</f>
        <v>9.8910728604674638</v>
      </c>
      <c r="D7" s="15">
        <f>C6</f>
        <v>16.660868447798268</v>
      </c>
      <c r="E7" s="14" t="s">
        <v>5</v>
      </c>
      <c r="F7" s="15">
        <f>B7-C7</f>
        <v>-2.73264274388342</v>
      </c>
      <c r="G7" s="15">
        <f>F7/C7 * 100</f>
        <v>-27.627364416707696</v>
      </c>
      <c r="H7" s="15">
        <f>LN(B7)-LN(C7)</f>
        <v>-0.32334191959862912</v>
      </c>
      <c r="I7" s="26">
        <f t="shared" ref="I7:I21" si="1">H7*100</f>
        <v>-32.334191959862913</v>
      </c>
      <c r="J7">
        <v>15</v>
      </c>
      <c r="K7" s="37">
        <f>B7-$B$22</f>
        <v>-5.6031526208621356</v>
      </c>
      <c r="L7" s="3">
        <f t="shared" ref="L7:L21" si="2">C7-$B$22</f>
        <v>-2.8705098769787156</v>
      </c>
      <c r="M7" s="3">
        <f>K7*L7</f>
        <v>16.083904940403936</v>
      </c>
      <c r="N7" s="3">
        <f>D7-$B$22</f>
        <v>3.899285710352089</v>
      </c>
      <c r="O7" s="3">
        <f>K7*N7</f>
        <v>-21.848292947449583</v>
      </c>
      <c r="P7" s="2" t="s">
        <v>5</v>
      </c>
      <c r="Q7" s="36" t="s">
        <v>5</v>
      </c>
    </row>
    <row r="8" spans="1:17" x14ac:dyDescent="0.2">
      <c r="A8" s="24">
        <v>2008</v>
      </c>
      <c r="B8" s="25">
        <v>6.4952874378899725</v>
      </c>
      <c r="C8" s="15">
        <f t="shared" si="0"/>
        <v>7.1584301165840438</v>
      </c>
      <c r="D8" s="15">
        <f t="shared" si="0"/>
        <v>9.8910728604674638</v>
      </c>
      <c r="E8" s="15">
        <f>D7</f>
        <v>16.660868447798268</v>
      </c>
      <c r="F8" s="15">
        <f>B8-C8</f>
        <v>-0.66314267869407129</v>
      </c>
      <c r="G8" s="15">
        <f t="shared" ref="G8:G21" si="3">F8/C8 * 100</f>
        <v>-9.2638004128553071</v>
      </c>
      <c r="H8" s="15">
        <f>LN(B8)-LN(C8)</f>
        <v>-9.7213795072119469E-2</v>
      </c>
      <c r="I8" s="26">
        <f t="shared" si="1"/>
        <v>-9.721379507211946</v>
      </c>
      <c r="J8">
        <v>14</v>
      </c>
      <c r="K8" s="37">
        <f t="shared" ref="K8:K21" si="4">B8-$B$22</f>
        <v>-6.2662952995562069</v>
      </c>
      <c r="L8" s="3">
        <f t="shared" si="2"/>
        <v>-5.6031526208621356</v>
      </c>
      <c r="M8" s="3">
        <f t="shared" ref="M7:M20" si="5">K8*L8</f>
        <v>35.111008930804445</v>
      </c>
      <c r="N8" s="3">
        <f t="shared" ref="N8:N21" si="6">D8-$B$22</f>
        <v>-2.8705098769787156</v>
      </c>
      <c r="O8" s="3">
        <f t="shared" ref="O8:O20" si="7">K8*N8</f>
        <v>17.987462549441393</v>
      </c>
      <c r="P8" s="3">
        <f>E8-$B$22</f>
        <v>3.899285710352089</v>
      </c>
      <c r="Q8" s="53">
        <f>K8*P8</f>
        <v>-24.434075718405982</v>
      </c>
    </row>
    <row r="9" spans="1:17" x14ac:dyDescent="0.2">
      <c r="A9" s="24">
        <v>2009</v>
      </c>
      <c r="B9" s="25">
        <v>8.6978663350391887</v>
      </c>
      <c r="C9" s="15">
        <f t="shared" si="0"/>
        <v>6.4952874378899725</v>
      </c>
      <c r="D9" s="15">
        <f t="shared" si="0"/>
        <v>7.1584301165840438</v>
      </c>
      <c r="E9" s="15">
        <f t="shared" si="0"/>
        <v>9.8910728604674638</v>
      </c>
      <c r="F9" s="15">
        <f t="shared" ref="F9:F20" si="8">B9-C9</f>
        <v>2.2025788971492162</v>
      </c>
      <c r="G9" s="15">
        <f t="shared" si="3"/>
        <v>33.910414561495301</v>
      </c>
      <c r="H9" s="15">
        <f>LN(B9)-LN(C9)</f>
        <v>0.29200084233637691</v>
      </c>
      <c r="I9" s="26">
        <f t="shared" si="1"/>
        <v>29.200084233637689</v>
      </c>
      <c r="J9">
        <v>13</v>
      </c>
      <c r="K9" s="37">
        <f t="shared" si="4"/>
        <v>-4.0637164024069907</v>
      </c>
      <c r="L9" s="3">
        <f t="shared" si="2"/>
        <v>-6.2662952995562069</v>
      </c>
      <c r="M9" s="3">
        <f t="shared" si="5"/>
        <v>25.464446991132384</v>
      </c>
      <c r="N9" s="3">
        <f>D9-$B$22</f>
        <v>-5.6031526208621356</v>
      </c>
      <c r="O9" s="3">
        <f>K9*N9</f>
        <v>22.769623210587181</v>
      </c>
      <c r="P9" s="3">
        <f t="shared" ref="P9:P21" si="9">E9-$B$22</f>
        <v>-2.8705098769787156</v>
      </c>
      <c r="Q9" s="53">
        <f>K9*P9</f>
        <v>11.664938070349679</v>
      </c>
    </row>
    <row r="10" spans="1:17" x14ac:dyDescent="0.2">
      <c r="A10" s="24">
        <v>2010</v>
      </c>
      <c r="B10" s="25">
        <v>9.0981056447310635</v>
      </c>
      <c r="C10" s="15">
        <f t="shared" si="0"/>
        <v>8.6978663350391887</v>
      </c>
      <c r="D10" s="15">
        <f t="shared" si="0"/>
        <v>6.4952874378899725</v>
      </c>
      <c r="E10" s="15">
        <f t="shared" si="0"/>
        <v>7.1584301165840438</v>
      </c>
      <c r="F10" s="15">
        <f>B10-C10</f>
        <v>0.40023930969187482</v>
      </c>
      <c r="G10" s="15">
        <f t="shared" si="3"/>
        <v>4.6015803678140967</v>
      </c>
      <c r="H10" s="15">
        <f t="shared" ref="H10:H21" si="10">LN(B10)-LN(C10)</f>
        <v>4.4988474207507512E-2</v>
      </c>
      <c r="I10" s="26">
        <f t="shared" si="1"/>
        <v>4.4988474207507512</v>
      </c>
      <c r="J10">
        <v>12</v>
      </c>
      <c r="K10" s="37">
        <f t="shared" si="4"/>
        <v>-3.6634770927151159</v>
      </c>
      <c r="L10" s="3">
        <f t="shared" si="2"/>
        <v>-4.0637164024069907</v>
      </c>
      <c r="M10" s="3">
        <f t="shared" si="5"/>
        <v>14.887331951508692</v>
      </c>
      <c r="N10" s="3">
        <f t="shared" si="6"/>
        <v>-6.2662952995562069</v>
      </c>
      <c r="O10" s="3">
        <f t="shared" si="7"/>
        <v>22.95642928611257</v>
      </c>
      <c r="P10" s="3">
        <f t="shared" si="9"/>
        <v>-5.6031526208621356</v>
      </c>
      <c r="Q10" s="53">
        <f t="shared" ref="Q9:Q21" si="11">K10*P10</f>
        <v>20.5270212735151</v>
      </c>
    </row>
    <row r="11" spans="1:17" x14ac:dyDescent="0.2">
      <c r="A11" s="24">
        <v>2011</v>
      </c>
      <c r="B11" s="25">
        <v>8.6410819443058191</v>
      </c>
      <c r="C11" s="15">
        <f t="shared" si="0"/>
        <v>9.0981056447310635</v>
      </c>
      <c r="D11" s="15">
        <f t="shared" si="0"/>
        <v>8.6978663350391887</v>
      </c>
      <c r="E11" s="15">
        <f t="shared" si="0"/>
        <v>6.4952874378899725</v>
      </c>
      <c r="F11" s="15">
        <f t="shared" si="8"/>
        <v>-0.45702370042524443</v>
      </c>
      <c r="G11" s="15">
        <f t="shared" si="3"/>
        <v>-5.0232841678412266</v>
      </c>
      <c r="H11" s="15">
        <f>LN(B11)-LN(C11)</f>
        <v>-5.153842093219918E-2</v>
      </c>
      <c r="I11" s="26">
        <f t="shared" si="1"/>
        <v>-5.153842093219918</v>
      </c>
      <c r="J11">
        <v>11</v>
      </c>
      <c r="K11" s="37">
        <f t="shared" si="4"/>
        <v>-4.1205007931403603</v>
      </c>
      <c r="L11" s="3">
        <f t="shared" si="2"/>
        <v>-3.6634770927151159</v>
      </c>
      <c r="M11" s="3">
        <f t="shared" si="5"/>
        <v>15.095360266184176</v>
      </c>
      <c r="N11" s="3">
        <f t="shared" si="6"/>
        <v>-4.0637164024069907</v>
      </c>
      <c r="O11" s="3">
        <f t="shared" si="7"/>
        <v>16.744546659215498</v>
      </c>
      <c r="P11" s="3">
        <f t="shared" si="9"/>
        <v>-6.2662952995562069</v>
      </c>
      <c r="Q11" s="53">
        <f t="shared" si="11"/>
        <v>25.820274751873061</v>
      </c>
    </row>
    <row r="12" spans="1:17" x14ac:dyDescent="0.2">
      <c r="A12" s="24">
        <v>2012</v>
      </c>
      <c r="B12" s="25">
        <v>8.5514085934035595</v>
      </c>
      <c r="C12" s="15">
        <f t="shared" si="0"/>
        <v>8.6410819443058191</v>
      </c>
      <c r="D12" s="15">
        <f t="shared" si="0"/>
        <v>9.0981056447310635</v>
      </c>
      <c r="E12" s="15">
        <f t="shared" si="0"/>
        <v>8.6978663350391887</v>
      </c>
      <c r="F12" s="15">
        <f>B12-C12</f>
        <v>-8.9673350902259585E-2</v>
      </c>
      <c r="G12" s="15">
        <f t="shared" si="3"/>
        <v>-1.0377560527747487</v>
      </c>
      <c r="H12" s="15">
        <f t="shared" si="10"/>
        <v>-1.0431782865615968E-2</v>
      </c>
      <c r="I12" s="26">
        <f t="shared" si="1"/>
        <v>-1.0431782865615968</v>
      </c>
      <c r="J12">
        <v>10</v>
      </c>
      <c r="K12" s="37">
        <f>B12-$B$22</f>
        <v>-4.2101741440426199</v>
      </c>
      <c r="L12" s="3">
        <f t="shared" si="2"/>
        <v>-4.1205007931403603</v>
      </c>
      <c r="M12" s="3">
        <f t="shared" si="5"/>
        <v>17.348025899786652</v>
      </c>
      <c r="N12" s="3">
        <f t="shared" si="6"/>
        <v>-3.6634770927151159</v>
      </c>
      <c r="O12" s="3">
        <f t="shared" si="7"/>
        <v>15.423876533041609</v>
      </c>
      <c r="P12" s="3">
        <f t="shared" si="9"/>
        <v>-4.0637164024069907</v>
      </c>
      <c r="Q12" s="53">
        <f t="shared" si="11"/>
        <v>17.108953726135805</v>
      </c>
    </row>
    <row r="13" spans="1:17" x14ac:dyDescent="0.2">
      <c r="A13" s="24">
        <v>2013</v>
      </c>
      <c r="B13" s="25">
        <v>9.0672556404884794</v>
      </c>
      <c r="C13" s="15">
        <f t="shared" si="0"/>
        <v>8.5514085934035595</v>
      </c>
      <c r="D13" s="15">
        <f t="shared" si="0"/>
        <v>8.6410819443058191</v>
      </c>
      <c r="E13" s="15">
        <f t="shared" si="0"/>
        <v>9.0981056447310635</v>
      </c>
      <c r="F13" s="15">
        <f t="shared" si="8"/>
        <v>0.51584704708491991</v>
      </c>
      <c r="G13" s="15">
        <f t="shared" si="3"/>
        <v>6.0323049875413197</v>
      </c>
      <c r="H13" s="15">
        <f t="shared" si="10"/>
        <v>5.8573625726260126E-2</v>
      </c>
      <c r="I13" s="26">
        <f t="shared" si="1"/>
        <v>5.8573625726260126</v>
      </c>
      <c r="J13">
        <v>9</v>
      </c>
      <c r="K13" s="37">
        <f t="shared" si="4"/>
        <v>-3.6943270969577</v>
      </c>
      <c r="L13" s="3">
        <f t="shared" si="2"/>
        <v>-4.2101741440426199</v>
      </c>
      <c r="M13" s="3">
        <f t="shared" si="5"/>
        <v>15.553760423247342</v>
      </c>
      <c r="N13" s="3">
        <f>D13-$B$22</f>
        <v>-4.1205007931403603</v>
      </c>
      <c r="O13" s="3">
        <f t="shared" si="7"/>
        <v>15.222477733134127</v>
      </c>
      <c r="P13" s="3">
        <f t="shared" si="9"/>
        <v>-3.6634770927151159</v>
      </c>
      <c r="Q13" s="53">
        <f t="shared" si="11"/>
        <v>13.534082692701269</v>
      </c>
    </row>
    <row r="14" spans="1:17" x14ac:dyDescent="0.2">
      <c r="A14" s="24">
        <v>2014</v>
      </c>
      <c r="B14" s="25">
        <v>11.200461282728584</v>
      </c>
      <c r="C14" s="15">
        <f t="shared" si="0"/>
        <v>9.0672556404884794</v>
      </c>
      <c r="D14" s="15">
        <f t="shared" si="0"/>
        <v>8.5514085934035595</v>
      </c>
      <c r="E14" s="15">
        <f t="shared" si="0"/>
        <v>8.6410819443058191</v>
      </c>
      <c r="F14" s="15">
        <f t="shared" si="8"/>
        <v>2.1332056422401049</v>
      </c>
      <c r="G14" s="15">
        <f t="shared" si="3"/>
        <v>23.526475119049174</v>
      </c>
      <c r="H14" s="15">
        <f t="shared" si="10"/>
        <v>0.21128532053883564</v>
      </c>
      <c r="I14" s="26">
        <f t="shared" si="1"/>
        <v>21.128532053883564</v>
      </c>
      <c r="J14">
        <v>8</v>
      </c>
      <c r="K14" s="37">
        <f t="shared" si="4"/>
        <v>-1.5611214547175951</v>
      </c>
      <c r="L14" s="3">
        <f t="shared" si="2"/>
        <v>-3.6943270969577</v>
      </c>
      <c r="M14" s="3">
        <f t="shared" si="5"/>
        <v>5.7672932918052346</v>
      </c>
      <c r="N14" s="3">
        <f t="shared" si="6"/>
        <v>-4.2101741440426199</v>
      </c>
      <c r="O14" s="3">
        <f t="shared" si="7"/>
        <v>6.572593184362221</v>
      </c>
      <c r="P14" s="3">
        <f t="shared" si="9"/>
        <v>-4.1205007931403603</v>
      </c>
      <c r="Q14" s="53">
        <f t="shared" si="11"/>
        <v>6.4326021923522836</v>
      </c>
    </row>
    <row r="15" spans="1:17" x14ac:dyDescent="0.2">
      <c r="A15" s="24">
        <v>2015</v>
      </c>
      <c r="B15" s="25">
        <v>13.540765776855817</v>
      </c>
      <c r="C15" s="15">
        <f t="shared" si="0"/>
        <v>11.200461282728584</v>
      </c>
      <c r="D15" s="15">
        <f t="shared" si="0"/>
        <v>9.0672556404884794</v>
      </c>
      <c r="E15" s="15">
        <f t="shared" si="0"/>
        <v>8.5514085934035595</v>
      </c>
      <c r="F15" s="15">
        <f t="shared" si="8"/>
        <v>2.3403044941272331</v>
      </c>
      <c r="G15" s="15">
        <f>F15/C15 * 100</f>
        <v>20.894715271558024</v>
      </c>
      <c r="H15" s="15">
        <f t="shared" si="10"/>
        <v>0.18974985911034636</v>
      </c>
      <c r="I15" s="26">
        <f t="shared" si="1"/>
        <v>18.974985911034636</v>
      </c>
      <c r="J15">
        <v>7</v>
      </c>
      <c r="K15" s="37">
        <f t="shared" si="4"/>
        <v>0.77918303940963796</v>
      </c>
      <c r="L15" s="3">
        <f t="shared" si="2"/>
        <v>-1.5611214547175951</v>
      </c>
      <c r="M15" s="3">
        <f t="shared" si="5"/>
        <v>-1.2163993599744511</v>
      </c>
      <c r="N15" s="3">
        <f t="shared" si="6"/>
        <v>-3.6943270969577</v>
      </c>
      <c r="O15" s="3">
        <f t="shared" si="7"/>
        <v>-2.8785570159808849</v>
      </c>
      <c r="P15" s="3">
        <f t="shared" si="9"/>
        <v>-4.2101741440426199</v>
      </c>
      <c r="Q15" s="53">
        <f t="shared" si="11"/>
        <v>-3.2804962859989995</v>
      </c>
    </row>
    <row r="16" spans="1:17" x14ac:dyDescent="0.2">
      <c r="A16" s="24">
        <v>2016</v>
      </c>
      <c r="B16" s="25">
        <v>14.241739579354817</v>
      </c>
      <c r="C16" s="15">
        <f t="shared" si="0"/>
        <v>13.540765776855817</v>
      </c>
      <c r="D16" s="15">
        <f t="shared" si="0"/>
        <v>11.200461282728584</v>
      </c>
      <c r="E16" s="15">
        <f t="shared" si="0"/>
        <v>9.0672556404884794</v>
      </c>
      <c r="F16" s="15">
        <f t="shared" si="8"/>
        <v>0.70097380249899999</v>
      </c>
      <c r="G16" s="15">
        <f t="shared" si="3"/>
        <v>5.1767663221611899</v>
      </c>
      <c r="H16" s="15">
        <f t="shared" si="10"/>
        <v>5.0472237473084824E-2</v>
      </c>
      <c r="I16" s="26">
        <f t="shared" si="1"/>
        <v>5.0472237473084824</v>
      </c>
      <c r="J16">
        <v>6</v>
      </c>
      <c r="K16" s="37">
        <f t="shared" si="4"/>
        <v>1.4801568419086379</v>
      </c>
      <c r="L16" s="3">
        <f>C16-$B$22</f>
        <v>0.77918303940963796</v>
      </c>
      <c r="M16" s="3">
        <f t="shared" si="5"/>
        <v>1.1533131068813436</v>
      </c>
      <c r="N16" s="3">
        <f t="shared" si="6"/>
        <v>-1.5611214547175951</v>
      </c>
      <c r="O16" s="3">
        <f t="shared" si="7"/>
        <v>-2.3107046022506141</v>
      </c>
      <c r="P16" s="3">
        <f t="shared" si="9"/>
        <v>-3.6943270969577</v>
      </c>
      <c r="Q16" s="53">
        <f t="shared" si="11"/>
        <v>-5.4681835288104157</v>
      </c>
    </row>
    <row r="17" spans="1:24" x14ac:dyDescent="0.2">
      <c r="A17" s="24">
        <v>2017</v>
      </c>
      <c r="B17" s="25">
        <v>16.325374115884465</v>
      </c>
      <c r="C17" s="15">
        <f t="shared" si="0"/>
        <v>14.241739579354817</v>
      </c>
      <c r="D17" s="15">
        <f t="shared" si="0"/>
        <v>13.540765776855817</v>
      </c>
      <c r="E17" s="15">
        <f t="shared" si="0"/>
        <v>11.200461282728584</v>
      </c>
      <c r="F17" s="15">
        <f t="shared" si="8"/>
        <v>2.0836345365296474</v>
      </c>
      <c r="G17" s="15">
        <f>F17/C17 * 100</f>
        <v>14.630477723031365</v>
      </c>
      <c r="H17" s="15">
        <f t="shared" si="10"/>
        <v>0.13654353165200783</v>
      </c>
      <c r="I17" s="26">
        <f t="shared" si="1"/>
        <v>13.654353165200783</v>
      </c>
      <c r="J17">
        <v>5</v>
      </c>
      <c r="K17" s="37">
        <f t="shared" si="4"/>
        <v>3.5637913784382853</v>
      </c>
      <c r="L17" s="3">
        <f t="shared" si="2"/>
        <v>1.4801568419086379</v>
      </c>
      <c r="M17" s="3">
        <f t="shared" si="5"/>
        <v>5.2749701919304437</v>
      </c>
      <c r="N17" s="3">
        <f t="shared" si="6"/>
        <v>0.77918303940963796</v>
      </c>
      <c r="O17" s="3">
        <f t="shared" si="7"/>
        <v>2.7768457980734063</v>
      </c>
      <c r="P17" s="3">
        <f t="shared" si="9"/>
        <v>-1.5611214547175951</v>
      </c>
      <c r="Q17" s="53">
        <f t="shared" si="11"/>
        <v>-5.5635111810175992</v>
      </c>
    </row>
    <row r="18" spans="1:24" x14ac:dyDescent="0.2">
      <c r="A18" s="24">
        <v>2018</v>
      </c>
      <c r="B18" s="25">
        <v>16.168578985323752</v>
      </c>
      <c r="C18" s="15">
        <f t="shared" si="0"/>
        <v>16.325374115884465</v>
      </c>
      <c r="D18" s="15">
        <f t="shared" si="0"/>
        <v>14.241739579354817</v>
      </c>
      <c r="E18" s="15">
        <f t="shared" si="0"/>
        <v>13.540765776855817</v>
      </c>
      <c r="F18" s="15">
        <f t="shared" si="8"/>
        <v>-0.15679513056071315</v>
      </c>
      <c r="G18" s="15">
        <f t="shared" si="3"/>
        <v>-0.96043820771098098</v>
      </c>
      <c r="H18" s="15">
        <f>LN(B18)-LN(C18)</f>
        <v>-9.6508016144105646E-3</v>
      </c>
      <c r="I18" s="26">
        <f t="shared" si="1"/>
        <v>-0.96508016144105646</v>
      </c>
      <c r="J18">
        <v>4</v>
      </c>
      <c r="K18" s="37">
        <f>B18-$B$22</f>
        <v>3.4069962478775722</v>
      </c>
      <c r="L18" s="3">
        <f t="shared" si="2"/>
        <v>3.5637913784382853</v>
      </c>
      <c r="M18" s="3">
        <f t="shared" si="5"/>
        <v>12.141823854557678</v>
      </c>
      <c r="N18" s="3">
        <f t="shared" si="6"/>
        <v>1.4801568419086379</v>
      </c>
      <c r="O18" s="3">
        <f t="shared" si="7"/>
        <v>5.0428888066530462</v>
      </c>
      <c r="P18" s="3">
        <f t="shared" si="9"/>
        <v>0.77918303940963796</v>
      </c>
      <c r="Q18" s="53">
        <f t="shared" si="11"/>
        <v>2.6546736916784788</v>
      </c>
    </row>
    <row r="19" spans="1:24" x14ac:dyDescent="0.2">
      <c r="A19" s="24">
        <v>2019</v>
      </c>
      <c r="B19" s="25">
        <v>17.276048437937639</v>
      </c>
      <c r="C19" s="15">
        <f t="shared" si="0"/>
        <v>16.168578985323752</v>
      </c>
      <c r="D19" s="15">
        <f t="shared" si="0"/>
        <v>16.325374115884465</v>
      </c>
      <c r="E19" s="15">
        <f t="shared" si="0"/>
        <v>14.241739579354817</v>
      </c>
      <c r="F19" s="15">
        <f>B19-C19</f>
        <v>1.1074694526138877</v>
      </c>
      <c r="G19" s="15">
        <f t="shared" si="3"/>
        <v>6.8495162971287691</v>
      </c>
      <c r="H19" s="15">
        <f t="shared" si="10"/>
        <v>6.6251268833068089E-2</v>
      </c>
      <c r="I19" s="26">
        <f t="shared" si="1"/>
        <v>6.6251268833068089</v>
      </c>
      <c r="J19">
        <v>3</v>
      </c>
      <c r="K19" s="37">
        <f t="shared" si="4"/>
        <v>4.5144657004914599</v>
      </c>
      <c r="L19" s="3">
        <f t="shared" si="2"/>
        <v>3.4069962478775722</v>
      </c>
      <c r="M19" s="3">
        <f t="shared" si="5"/>
        <v>15.380767702746398</v>
      </c>
      <c r="N19" s="3">
        <f t="shared" si="6"/>
        <v>3.5637913784382853</v>
      </c>
      <c r="O19" s="3">
        <f t="shared" si="7"/>
        <v>16.088613941666818</v>
      </c>
      <c r="P19" s="3">
        <f>E19-$B$22</f>
        <v>1.4801568419086379</v>
      </c>
      <c r="Q19" s="53">
        <f t="shared" si="11"/>
        <v>6.6821172941443061</v>
      </c>
    </row>
    <row r="20" spans="1:24" x14ac:dyDescent="0.2">
      <c r="A20" s="24">
        <v>2020</v>
      </c>
      <c r="B20" s="25">
        <v>22.992021036967959</v>
      </c>
      <c r="C20" s="15">
        <f t="shared" si="0"/>
        <v>17.276048437937639</v>
      </c>
      <c r="D20" s="15">
        <f t="shared" si="0"/>
        <v>16.168578985323752</v>
      </c>
      <c r="E20" s="15">
        <f t="shared" si="0"/>
        <v>16.325374115884465</v>
      </c>
      <c r="F20" s="15">
        <f t="shared" si="8"/>
        <v>5.7159725990303194</v>
      </c>
      <c r="G20" s="15">
        <f t="shared" si="3"/>
        <v>33.086111210930788</v>
      </c>
      <c r="H20" s="15">
        <f t="shared" si="10"/>
        <v>0.28582618544034499</v>
      </c>
      <c r="I20" s="26">
        <f t="shared" si="1"/>
        <v>28.582618544034499</v>
      </c>
      <c r="J20">
        <v>2</v>
      </c>
      <c r="K20" s="37">
        <f t="shared" si="4"/>
        <v>10.230438299521779</v>
      </c>
      <c r="L20" s="3">
        <f t="shared" si="2"/>
        <v>4.5144657004914599</v>
      </c>
      <c r="M20" s="3">
        <f t="shared" si="5"/>
        <v>46.184962804185247</v>
      </c>
      <c r="N20" s="3">
        <f t="shared" si="6"/>
        <v>3.4069962478775722</v>
      </c>
      <c r="O20" s="3">
        <f t="shared" si="7"/>
        <v>34.855064900613712</v>
      </c>
      <c r="P20" s="3">
        <f t="shared" si="9"/>
        <v>3.5637913784382853</v>
      </c>
      <c r="Q20" s="53">
        <f t="shared" si="11"/>
        <v>36.459147809480548</v>
      </c>
    </row>
    <row r="21" spans="1:24" ht="16" thickBot="1" x14ac:dyDescent="0.25">
      <c r="A21" s="27">
        <v>2021</v>
      </c>
      <c r="B21" s="28">
        <v>20.940540300824125</v>
      </c>
      <c r="C21" s="29">
        <f t="shared" si="0"/>
        <v>22.992021036967959</v>
      </c>
      <c r="D21" s="29">
        <f t="shared" si="0"/>
        <v>17.276048437937639</v>
      </c>
      <c r="E21" s="29">
        <f t="shared" si="0"/>
        <v>16.168578985323752</v>
      </c>
      <c r="F21" s="29">
        <f>B21-C21</f>
        <v>-2.0514807361438336</v>
      </c>
      <c r="G21" s="29">
        <f t="shared" si="3"/>
        <v>-8.9225768054288874</v>
      </c>
      <c r="H21" s="29">
        <f t="shared" si="10"/>
        <v>-9.3460236864144619E-2</v>
      </c>
      <c r="I21" s="30">
        <f t="shared" si="1"/>
        <v>-9.3460236864144619</v>
      </c>
      <c r="J21">
        <v>1</v>
      </c>
      <c r="K21" s="38">
        <f t="shared" si="4"/>
        <v>8.1789575633779457</v>
      </c>
      <c r="L21" s="39">
        <f t="shared" si="2"/>
        <v>10.230438299521779</v>
      </c>
      <c r="M21" s="39">
        <f>K21*L21</f>
        <v>83.67432070654506</v>
      </c>
      <c r="N21" s="39">
        <f t="shared" si="6"/>
        <v>4.5144657004914599</v>
      </c>
      <c r="O21" s="39">
        <f>K21*N21</f>
        <v>36.923623385644945</v>
      </c>
      <c r="P21" s="39">
        <f t="shared" si="9"/>
        <v>3.4069962478775722</v>
      </c>
      <c r="Q21" s="54">
        <f t="shared" si="11"/>
        <v>27.86567772997855</v>
      </c>
    </row>
    <row r="22" spans="1:24" x14ac:dyDescent="0.2">
      <c r="A22" s="10" t="s">
        <v>24</v>
      </c>
      <c r="B22" s="11">
        <f>AVERAGE(B5:B21)</f>
        <v>12.761582737446179</v>
      </c>
      <c r="C22" s="11"/>
      <c r="D22" s="11"/>
      <c r="E22" s="11"/>
      <c r="F22" s="12"/>
      <c r="G22" s="12"/>
      <c r="H22" s="12"/>
      <c r="I22" s="12"/>
      <c r="K22" s="32" t="s">
        <v>26</v>
      </c>
      <c r="L22" s="32"/>
      <c r="M22" s="32">
        <f>SUM(M6:M21)</f>
        <v>296.71195355701695</v>
      </c>
      <c r="N22" s="32"/>
      <c r="O22" s="32">
        <f>SUM(O7:O21)</f>
        <v>186.32649142286544</v>
      </c>
      <c r="P22" s="32"/>
      <c r="Q22" s="32">
        <f>SUM(Q8:Q21)</f>
        <v>130.0032225179761</v>
      </c>
    </row>
    <row r="23" spans="1:24" x14ac:dyDescent="0.2">
      <c r="A23" s="10" t="s">
        <v>25</v>
      </c>
      <c r="B23" s="11">
        <f>VARP(B5:B21)</f>
        <v>23.16905715201657</v>
      </c>
      <c r="C23" s="11"/>
      <c r="D23" s="11"/>
      <c r="E23" s="11"/>
      <c r="F23" s="12"/>
      <c r="G23" s="12"/>
      <c r="H23" s="12"/>
      <c r="I23" s="12"/>
      <c r="K23" s="32"/>
      <c r="L23" s="32"/>
      <c r="M23" s="32"/>
      <c r="N23" s="32"/>
      <c r="O23" s="32"/>
      <c r="P23" s="32"/>
      <c r="Q23" s="32"/>
    </row>
    <row r="24" spans="1:24" x14ac:dyDescent="0.2">
      <c r="A24" s="10"/>
      <c r="B24" s="11"/>
      <c r="C24" s="11"/>
      <c r="D24" s="11"/>
      <c r="E24" s="11"/>
      <c r="F24" s="12"/>
      <c r="G24" s="12"/>
      <c r="H24" s="12"/>
      <c r="I24" s="12"/>
      <c r="K24" s="32"/>
      <c r="L24" s="32"/>
      <c r="M24" s="32"/>
      <c r="N24" s="32"/>
      <c r="O24" s="32"/>
      <c r="P24" s="32"/>
      <c r="Q24" s="32"/>
    </row>
    <row r="25" spans="1:24" x14ac:dyDescent="0.2">
      <c r="A25" s="12" t="s">
        <v>16</v>
      </c>
      <c r="B25" s="13" t="s">
        <v>9</v>
      </c>
      <c r="C25" s="13">
        <v>1</v>
      </c>
      <c r="D25" s="13">
        <v>2</v>
      </c>
      <c r="E25" s="13">
        <v>3</v>
      </c>
      <c r="F25" s="12"/>
      <c r="L25" s="33"/>
      <c r="M25" s="33"/>
      <c r="N25" s="33"/>
      <c r="O25" s="33"/>
      <c r="P25" s="33"/>
      <c r="Q25" s="33"/>
    </row>
    <row r="26" spans="1:24" ht="19" x14ac:dyDescent="0.2">
      <c r="A26" s="12"/>
      <c r="B26" s="14" t="s">
        <v>10</v>
      </c>
      <c r="C26" s="15">
        <f>M22/J6/B23</f>
        <v>0.80039929875607818</v>
      </c>
      <c r="D26" s="15">
        <f>O22/J7/B23</f>
        <v>0.53613602026859086</v>
      </c>
      <c r="E26" s="15">
        <f>Q22/J8/B23</f>
        <v>0.40079077903959937</v>
      </c>
      <c r="F26" s="12"/>
    </row>
    <row r="27" spans="1:24" x14ac:dyDescent="0.2">
      <c r="A27" s="12"/>
      <c r="B27" s="12"/>
      <c r="C27" s="12"/>
      <c r="D27" s="12"/>
      <c r="E27" s="12"/>
      <c r="F27" s="12"/>
      <c r="T27" s="49"/>
      <c r="U27" s="49"/>
      <c r="V27" s="49"/>
      <c r="W27" s="49"/>
      <c r="X27" s="49"/>
    </row>
    <row r="28" spans="1:24" x14ac:dyDescent="0.2">
      <c r="A28" t="s">
        <v>17</v>
      </c>
      <c r="F28" s="12"/>
      <c r="T28" s="49"/>
      <c r="U28" s="49"/>
      <c r="V28" s="49"/>
      <c r="W28" s="49"/>
      <c r="X28" s="49"/>
    </row>
    <row r="29" spans="1:24" x14ac:dyDescent="0.2">
      <c r="B29" s="43"/>
      <c r="F29" s="12"/>
      <c r="N29" s="9"/>
      <c r="O29" s="8"/>
      <c r="P29" s="8"/>
      <c r="Q29" s="8"/>
      <c r="R29" s="8"/>
      <c r="T29" s="49"/>
      <c r="U29" s="49"/>
      <c r="V29" s="49"/>
      <c r="W29" s="49"/>
      <c r="X29" s="49"/>
    </row>
    <row r="30" spans="1:24" x14ac:dyDescent="0.2">
      <c r="B30" s="45">
        <v>0.8</v>
      </c>
      <c r="N30" s="9"/>
      <c r="O30" s="8"/>
      <c r="P30" s="8"/>
      <c r="Q30" s="8"/>
      <c r="R30" s="8"/>
      <c r="T30" s="49"/>
      <c r="U30" s="49"/>
      <c r="V30" s="49"/>
      <c r="W30" s="49"/>
      <c r="X30" s="49"/>
    </row>
    <row r="31" spans="1:24" ht="27" customHeight="1" x14ac:dyDescent="0.2">
      <c r="B31" s="7"/>
      <c r="N31" s="9"/>
      <c r="O31" s="8"/>
      <c r="P31" s="8"/>
      <c r="Q31" s="8"/>
      <c r="R31" s="8"/>
      <c r="T31" s="49"/>
      <c r="U31" s="49"/>
      <c r="V31" s="49"/>
      <c r="W31" s="49"/>
      <c r="X31" s="49"/>
    </row>
    <row r="32" spans="1:24" x14ac:dyDescent="0.2">
      <c r="B32" s="5"/>
      <c r="N32" s="9"/>
      <c r="O32" s="8"/>
      <c r="P32" s="8"/>
      <c r="Q32" s="8"/>
      <c r="R32" s="8"/>
      <c r="T32" s="49"/>
      <c r="U32" s="49"/>
      <c r="V32" s="49"/>
      <c r="W32" s="49"/>
      <c r="X32" s="49"/>
    </row>
    <row r="33" spans="1:24" ht="12" customHeight="1" x14ac:dyDescent="0.2">
      <c r="B33" s="5"/>
      <c r="C33">
        <v>0.54</v>
      </c>
      <c r="N33" s="9"/>
      <c r="O33" s="8"/>
      <c r="P33" s="8"/>
      <c r="Q33" s="8"/>
      <c r="R33" s="8"/>
      <c r="T33" s="49"/>
      <c r="U33" s="49"/>
      <c r="V33" s="49"/>
      <c r="W33" s="49"/>
      <c r="X33" s="49"/>
    </row>
    <row r="34" spans="1:24" ht="22" customHeight="1" x14ac:dyDescent="0.2">
      <c r="B34" s="5"/>
      <c r="C34" s="7"/>
      <c r="D34">
        <v>0.4</v>
      </c>
      <c r="N34" s="9"/>
      <c r="O34" s="8"/>
      <c r="P34" s="8"/>
      <c r="Q34" s="8"/>
      <c r="R34" s="8"/>
      <c r="T34" s="49"/>
      <c r="U34" s="49"/>
      <c r="V34" s="49"/>
      <c r="W34" s="49"/>
      <c r="X34" s="49"/>
    </row>
    <row r="35" spans="1:24" x14ac:dyDescent="0.2">
      <c r="B35" s="5"/>
      <c r="C35" s="5"/>
      <c r="D35" s="46"/>
      <c r="N35" s="9"/>
      <c r="O35" s="8"/>
      <c r="P35" s="8"/>
      <c r="Q35" s="8"/>
      <c r="R35" s="8"/>
      <c r="T35" s="49"/>
      <c r="U35" s="49"/>
      <c r="V35" s="49"/>
      <c r="W35" s="49"/>
      <c r="X35" s="49"/>
    </row>
    <row r="36" spans="1:24" x14ac:dyDescent="0.2">
      <c r="B36" s="5"/>
      <c r="C36" s="5"/>
      <c r="D36" s="47"/>
      <c r="E36" s="33"/>
      <c r="N36" s="9"/>
      <c r="O36" s="8"/>
      <c r="P36" s="8"/>
      <c r="Q36" s="8"/>
      <c r="R36" s="8"/>
      <c r="T36" s="49"/>
      <c r="U36" s="49"/>
      <c r="V36" s="49"/>
      <c r="W36" s="49"/>
      <c r="X36" s="49"/>
    </row>
    <row r="37" spans="1:24" x14ac:dyDescent="0.2">
      <c r="B37" s="5"/>
      <c r="C37" s="5"/>
      <c r="D37" s="47"/>
      <c r="N37" s="9"/>
      <c r="O37" s="8"/>
      <c r="P37" s="8"/>
      <c r="Q37" s="8"/>
      <c r="R37" s="8"/>
      <c r="T37" s="49"/>
      <c r="U37" s="49"/>
      <c r="V37" s="49"/>
      <c r="W37" s="49"/>
      <c r="X37" s="49"/>
    </row>
    <row r="38" spans="1:24" x14ac:dyDescent="0.2">
      <c r="B38" s="6"/>
      <c r="C38" s="6"/>
      <c r="D38" s="48"/>
      <c r="E38" s="4"/>
      <c r="N38" s="9"/>
      <c r="O38" s="8"/>
      <c r="P38" s="8"/>
      <c r="Q38" s="8"/>
      <c r="R38" s="8"/>
      <c r="T38" s="49"/>
      <c r="U38" s="49"/>
      <c r="V38" s="49"/>
      <c r="W38" s="49"/>
      <c r="X38" s="49"/>
    </row>
    <row r="39" spans="1:24" x14ac:dyDescent="0.2">
      <c r="B39">
        <v>1</v>
      </c>
      <c r="C39">
        <v>2</v>
      </c>
      <c r="D39">
        <v>3</v>
      </c>
      <c r="E39" t="s">
        <v>18</v>
      </c>
    </row>
    <row r="41" spans="1:24" x14ac:dyDescent="0.2">
      <c r="A41" s="12" t="s">
        <v>19</v>
      </c>
      <c r="B41" s="13" t="s">
        <v>9</v>
      </c>
      <c r="C41" s="13">
        <v>1</v>
      </c>
      <c r="D41" s="13">
        <v>2</v>
      </c>
      <c r="E41" s="13">
        <v>3</v>
      </c>
    </row>
    <row r="42" spans="1:24" ht="19" x14ac:dyDescent="0.2">
      <c r="A42" s="12"/>
      <c r="B42" s="14" t="s">
        <v>10</v>
      </c>
      <c r="C42" s="15">
        <f>C26</f>
        <v>0.80039929875607818</v>
      </c>
      <c r="D42" s="15">
        <f>(D26-C26^2)/(1-C26^2)</f>
        <v>-0.29080236328080394</v>
      </c>
      <c r="E42" s="15">
        <f>(C26^3+E26+C26*D26*D26-C26*C26*E26-2*C26*D26)/(1+2*C26*C26*D26-D26^2-2*C26^2)</f>
        <v>0.24207569196468443</v>
      </c>
    </row>
    <row r="44" spans="1:24" x14ac:dyDescent="0.2">
      <c r="A44" t="s">
        <v>27</v>
      </c>
    </row>
    <row r="45" spans="1:24" x14ac:dyDescent="0.2">
      <c r="B45" s="43"/>
    </row>
    <row r="46" spans="1:24" x14ac:dyDescent="0.2">
      <c r="B46" s="45">
        <v>0.8</v>
      </c>
    </row>
    <row r="47" spans="1:24" x14ac:dyDescent="0.2">
      <c r="B47" s="7"/>
    </row>
    <row r="48" spans="1:24" x14ac:dyDescent="0.2">
      <c r="B48" s="5"/>
    </row>
    <row r="49" spans="1:5" x14ac:dyDescent="0.2">
      <c r="B49" s="5"/>
    </row>
    <row r="50" spans="1:5" x14ac:dyDescent="0.2">
      <c r="B50" s="5"/>
      <c r="C50" s="44"/>
    </row>
    <row r="51" spans="1:5" x14ac:dyDescent="0.2">
      <c r="B51" s="5"/>
      <c r="C51" s="44"/>
      <c r="D51">
        <v>0.24</v>
      </c>
    </row>
    <row r="52" spans="1:5" ht="6" customHeight="1" x14ac:dyDescent="0.2">
      <c r="B52" s="5"/>
      <c r="C52" s="44"/>
      <c r="D52" s="7"/>
      <c r="E52" s="33"/>
    </row>
    <row r="53" spans="1:5" x14ac:dyDescent="0.2">
      <c r="B53" s="5"/>
      <c r="C53" s="44"/>
      <c r="D53" s="5"/>
    </row>
    <row r="54" spans="1:5" x14ac:dyDescent="0.2">
      <c r="B54" s="6"/>
      <c r="C54" s="44"/>
      <c r="D54" s="6"/>
      <c r="E54" s="4"/>
    </row>
    <row r="55" spans="1:5" x14ac:dyDescent="0.2">
      <c r="B55" s="52">
        <v>1</v>
      </c>
      <c r="C55" s="7">
        <v>2</v>
      </c>
      <c r="D55">
        <v>3</v>
      </c>
      <c r="E55" t="s">
        <v>18</v>
      </c>
    </row>
    <row r="56" spans="1:5" x14ac:dyDescent="0.2">
      <c r="A56" s="9"/>
      <c r="B56" s="31"/>
      <c r="C56" s="50"/>
      <c r="D56" s="8"/>
      <c r="E56" s="8"/>
    </row>
    <row r="57" spans="1:5" ht="12" customHeight="1" x14ac:dyDescent="0.2">
      <c r="A57" s="9"/>
      <c r="B57" s="31"/>
      <c r="C57" s="51"/>
      <c r="D57" s="8"/>
      <c r="E57" s="8"/>
    </row>
    <row r="58" spans="1:5" x14ac:dyDescent="0.2">
      <c r="A58" s="9"/>
      <c r="B58" s="31"/>
      <c r="C58" s="8">
        <v>-0.28999999999999998</v>
      </c>
      <c r="D58" s="8"/>
      <c r="E58" s="8"/>
    </row>
    <row r="59" spans="1:5" x14ac:dyDescent="0.2">
      <c r="A59" s="9"/>
      <c r="B59" s="8"/>
      <c r="C59" s="8"/>
      <c r="D59" s="8"/>
      <c r="E59" s="8"/>
    </row>
    <row r="60" spans="1:5" x14ac:dyDescent="0.2">
      <c r="A60" s="9"/>
      <c r="B60" s="8"/>
      <c r="C60" s="8"/>
      <c r="D60" s="8"/>
      <c r="E60" s="8"/>
    </row>
    <row r="61" spans="1:5" x14ac:dyDescent="0.2">
      <c r="A61" s="9"/>
      <c r="B61" s="8"/>
      <c r="C61" s="8"/>
      <c r="D61" s="8"/>
      <c r="E61" s="8"/>
    </row>
    <row r="62" spans="1:5" x14ac:dyDescent="0.2">
      <c r="A62" s="9"/>
      <c r="B62" s="8"/>
      <c r="C62" s="8"/>
      <c r="D62" s="8"/>
      <c r="E62" s="8"/>
    </row>
    <row r="63" spans="1:5" x14ac:dyDescent="0.2">
      <c r="A63" s="9"/>
      <c r="B63" s="8"/>
      <c r="C63" s="8"/>
      <c r="D63" s="8"/>
      <c r="E63" s="8"/>
    </row>
    <row r="64" spans="1:5" x14ac:dyDescent="0.2">
      <c r="A64" s="9"/>
      <c r="B64" s="8"/>
      <c r="C64" s="8"/>
      <c r="D64" s="8"/>
      <c r="E64" s="8"/>
    </row>
    <row r="65" spans="1:5" x14ac:dyDescent="0.2">
      <c r="A65" s="9"/>
      <c r="B65" s="8"/>
      <c r="C65" s="8"/>
      <c r="D65" s="8"/>
      <c r="E65" s="8"/>
    </row>
    <row r="66" spans="1:5" x14ac:dyDescent="0.2">
      <c r="A66" s="9"/>
      <c r="B66" s="8"/>
      <c r="C66" s="8"/>
      <c r="D66" s="8"/>
      <c r="E66" s="8"/>
    </row>
    <row r="67" spans="1:5" x14ac:dyDescent="0.2">
      <c r="A6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2025-01-30T14:06:28Z</dcterms:modified>
</cp:coreProperties>
</file>